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nnik\Downloads\"/>
    </mc:Choice>
  </mc:AlternateContent>
  <xr:revisionPtr revIDLastSave="0" documentId="13_ncr:1_{60045338-44F4-4444-BD6A-CD2C23AE1014}" xr6:coauthVersionLast="47" xr6:coauthVersionMax="47" xr10:uidLastSave="{00000000-0000-0000-0000-000000000000}"/>
  <bookViews>
    <workbookView xWindow="-110" yWindow="-110" windowWidth="22620" windowHeight="13500" activeTab="2"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7" l="1"/>
  <c r="F24" i="7"/>
  <c r="F23" i="7"/>
  <c r="F22" i="7"/>
  <c r="F21" i="7"/>
  <c r="F20" i="7"/>
  <c r="F19" i="7"/>
  <c r="F18" i="7"/>
  <c r="D10" i="1"/>
  <c r="G24" i="2"/>
  <c r="G25" i="2"/>
  <c r="G26" i="2"/>
  <c r="G27" i="2"/>
  <c r="G28" i="2"/>
  <c r="G29" i="2"/>
  <c r="G30" i="2"/>
  <c r="G31" i="2"/>
  <c r="G32" i="2"/>
  <c r="F12" i="7" l="1"/>
  <c r="F6" i="7"/>
  <c r="F17" i="7"/>
  <c r="F16" i="7"/>
  <c r="F15" i="7"/>
  <c r="D13" i="7"/>
  <c r="F13" i="7" s="1"/>
  <c r="F11" i="7"/>
  <c r="F10" i="7"/>
  <c r="F9" i="7"/>
  <c r="F8" i="7"/>
  <c r="F7" i="7"/>
  <c r="I25" i="2" l="1"/>
  <c r="I28" i="2"/>
  <c r="I31" i="2"/>
  <c r="I30" i="2"/>
  <c r="I26" i="2"/>
  <c r="I24" i="2"/>
  <c r="I29" i="2"/>
  <c r="I27" i="2"/>
  <c r="I32" i="2"/>
  <c r="C4" i="2"/>
  <c r="C5" i="2"/>
  <c r="G19" i="2"/>
  <c r="I19" i="2"/>
  <c r="D18" i="2"/>
  <c r="C18" i="2"/>
  <c r="B18" i="2"/>
  <c r="E18" i="2"/>
  <c r="C20" i="2"/>
  <c r="E20" i="2"/>
  <c r="B20" i="2"/>
  <c r="D20" i="2"/>
  <c r="I20" i="2"/>
  <c r="G20" i="2"/>
  <c r="H20" i="2"/>
  <c r="H22" i="2"/>
  <c r="G22" i="2"/>
  <c r="I22" i="2"/>
  <c r="E16" i="2"/>
  <c r="D16" i="2"/>
  <c r="B16" i="2"/>
  <c r="C16" i="2"/>
  <c r="E21" i="2"/>
  <c r="C21" i="2"/>
  <c r="B21" i="2"/>
  <c r="D21" i="2"/>
  <c r="I18" i="2"/>
  <c r="G18" i="2"/>
  <c r="H18" i="2"/>
  <c r="E15" i="2"/>
  <c r="D15" i="2"/>
  <c r="H23" i="2"/>
  <c r="G23" i="2"/>
  <c r="I23" i="2"/>
  <c r="F14" i="7"/>
  <c r="B5" i="2"/>
  <c r="B4" i="2"/>
  <c r="B15" i="2"/>
  <c r="C15" i="2"/>
  <c r="B2" i="2"/>
  <c r="D17" i="2"/>
  <c r="C17" i="2"/>
  <c r="B17" i="2"/>
  <c r="E17" i="2"/>
  <c r="H21" i="2"/>
  <c r="G21" i="2"/>
  <c r="I21" i="2"/>
  <c r="H27" i="2"/>
  <c r="H30" i="2"/>
  <c r="H28" i="2"/>
  <c r="H29" i="2"/>
  <c r="H24" i="2"/>
  <c r="H25" i="2"/>
  <c r="H19" i="2"/>
  <c r="H32" i="2"/>
  <c r="H26" i="2"/>
  <c r="H31" i="2"/>
  <c r="D19" i="2"/>
  <c r="C19" i="2"/>
  <c r="C14" i="7"/>
  <c r="B11" i="2"/>
  <c r="B12" i="2"/>
  <c r="B19" i="2"/>
  <c r="E19" i="2"/>
</calcChain>
</file>

<file path=xl/sharedStrings.xml><?xml version="1.0" encoding="utf-8"?>
<sst xmlns="http://schemas.openxmlformats.org/spreadsheetml/2006/main" count="89" uniqueCount="80">
  <si>
    <t>About this workbook</t>
  </si>
  <si>
    <t>Guide for screen readers</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</si>
  <si>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</si>
  <si>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</si>
  <si>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</si>
  <si>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</si>
  <si>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</si>
  <si>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</si>
  <si>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</si>
  <si>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</si>
  <si>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</si>
  <si>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</si>
  <si>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</si>
  <si>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Milestones header for the milestone table is in cell B3.
Tasks header for the tasks table is in cell G3.</t>
  </si>
  <si>
    <t>Milestones</t>
  </si>
  <si>
    <t>Tasks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</si>
  <si>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</si>
  <si>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</si>
  <si>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</si>
  <si>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</si>
  <si>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</si>
  <si>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</si>
  <si>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</si>
  <si>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</si>
  <si>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</si>
  <si>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</si>
  <si>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</si>
  <si>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</si>
  <si>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</si>
  <si>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</si>
  <si>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</si>
  <si>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</si>
  <si>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</si>
  <si>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</si>
  <si>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Milestone 6</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</si>
  <si>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</si>
  <si>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</si>
  <si>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</si>
  <si>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</si>
  <si>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</si>
  <si>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</si>
  <si>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</si>
  <si>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</si>
  <si>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</si>
  <si>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</si>
  <si>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</si>
  <si>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</si>
  <si>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</si>
  <si>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</si>
  <si>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</si>
  <si>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</si>
  <si>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</si>
  <si>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</si>
  <si>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</si>
  <si>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</si>
  <si>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</si>
  <si>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</si>
  <si>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</si>
  <si>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</si>
  <si>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</si>
  <si>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</si>
  <si>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</si>
  <si>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</si>
  <si>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</si>
  <si>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</si>
  <si>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Develop group norms</t>
  </si>
  <si>
    <t>Develop project specification</t>
  </si>
  <si>
    <t>Develop UML diagrams/planning docs</t>
  </si>
  <si>
    <t>Create base OOP framework</t>
  </si>
  <si>
    <t>Troubleshoot base OOP framework</t>
  </si>
  <si>
    <t>Add user memory storage + beginning interface</t>
  </si>
  <si>
    <t>Troubleshoot user questioning</t>
  </si>
  <si>
    <t>Add formula functionality</t>
  </si>
  <si>
    <t>Troubleshoot formula functionality</t>
  </si>
  <si>
    <t xml:space="preserve">Go through test cases </t>
  </si>
  <si>
    <t xml:space="preserve">Prepare presentation </t>
  </si>
  <si>
    <t>No</t>
  </si>
  <si>
    <t>Group repo due</t>
  </si>
  <si>
    <t xml:space="preserve">Intermittent check in </t>
  </si>
  <si>
    <t>Project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</si>
</sst>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6">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0" fontId="0" fillId="0" borderId="0" xfId="0" applyNumberFormat="1" applyFont="1" applyFill="1" applyAlignment="1">
      <alignment horizontal="center"/>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fill>
        <patternFill>
          <bgColor theme="7" tint="0.79998168889431442"/>
        </patternFill>
      </fill>
    </dxf>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C1620D27-33CC-4821-8803-AA1C8F445AD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D624BEC4-5AB3-49AC-907E-2543777FBBC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AF64C85F-09B7-4F51-8881-C89DF07D49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680EBB1E-9FC2-4F14-BC9E-48141E1C022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02A16CD0-289B-415C-BF21-2BBFE24C209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FC41FB2E-E9D3-4FDF-AF2C-365781875B8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601F6548-D0A3-4744-A1E0-76F28AD4A7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3</c:v>
                  </c:pt>
                  <c:pt idx="1">
                    <c:v>3</c:v>
                  </c:pt>
                  <c:pt idx="2">
                    <c:v>3</c:v>
                  </c:pt>
                  <c:pt idx="3">
                    <c:v>3</c:v>
                  </c:pt>
                  <c:pt idx="4">
                    <c:v>2</c:v>
                  </c:pt>
                  <c:pt idx="5">
                    <c:v>4</c:v>
                  </c:pt>
                  <c:pt idx="6">
                    <c:v>2</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45786</c:v>
                </c:pt>
                <c:pt idx="1">
                  <c:v>45788</c:v>
                </c:pt>
                <c:pt idx="2">
                  <c:v>45790</c:v>
                </c:pt>
                <c:pt idx="3">
                  <c:v>45792</c:v>
                </c:pt>
                <c:pt idx="4">
                  <c:v>45794</c:v>
                </c:pt>
                <c:pt idx="5">
                  <c:v>45795</c:v>
                </c:pt>
                <c:pt idx="6">
                  <c:v>45798</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Develop group norms</c:v>
                  </c:pt>
                  <c:pt idx="1">
                    <c:v>Develop project specification</c:v>
                  </c:pt>
                  <c:pt idx="2">
                    <c:v>Develop UML diagrams/planning docs</c:v>
                  </c:pt>
                  <c:pt idx="3">
                    <c:v>Create base OOP framework</c:v>
                  </c:pt>
                  <c:pt idx="4">
                    <c:v>Troubleshoot base OOP framework</c:v>
                  </c:pt>
                  <c:pt idx="5">
                    <c:v>Add user memory storage + beginning interface</c:v>
                  </c:pt>
                  <c:pt idx="6">
                    <c:v>Troubleshoot user questioning</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3B0D3486-23E4-409A-98E5-2BD5A1DACC02}"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45814</c:v>
                </c:pt>
                <c:pt idx="1">
                  <c:v>45814</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E4582C6F-0D4A-4EE4-B90B-3F5861EBBB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2875340-EDBE-4D16-A3B7-A34182029B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7B64DD53-2A77-44EC-AE87-37B4D44EBCC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9490E42D-CA97-4625-988F-C16BA826E9A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B9F58774-F3F3-432A-9821-6CF40E298D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A8186D8D-43CA-453F-938E-D9DBBB76348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2396A7E0-609A-48CF-A25E-6E3E42C8F0C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5708A076-0970-4794-AA0C-201B1B50E73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C10A2535-35F3-4507-8C1B-61544836358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FF7108F5-1496-4844-9F0B-39B5F33A40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B4741A6C-05DA-4620-AA9E-BFE5B5A9E67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EE8B4180-734E-48D4-848E-3358A380A96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5E8B514E-B3F4-428E-B9E5-3DA582B9C5A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E9BA4BE1-9B7C-48CA-A930-180D3767F81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5D8E2838-07A0-419D-9E41-5C248303D6A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45796</c:v>
                </c:pt>
                <c:pt idx="1">
                  <c:v>45801</c:v>
                </c:pt>
                <c:pt idx="2">
                  <c:v>45801</c:v>
                </c:pt>
                <c:pt idx="3">
                  <c:v>45801</c:v>
                </c:pt>
                <c:pt idx="4">
                  <c:v>45801</c:v>
                </c:pt>
                <c:pt idx="5">
                  <c:v>45801</c:v>
                </c:pt>
                <c:pt idx="6">
                  <c:v>45801</c:v>
                </c:pt>
                <c:pt idx="7">
                  <c:v>45801</c:v>
                </c:pt>
                <c:pt idx="8">
                  <c:v>45801</c:v>
                </c:pt>
                <c:pt idx="9">
                  <c:v>45801</c:v>
                </c:pt>
                <c:pt idx="10">
                  <c:v>45801</c:v>
                </c:pt>
                <c:pt idx="11">
                  <c:v>45801</c:v>
                </c:pt>
                <c:pt idx="12">
                  <c:v>45801</c:v>
                </c:pt>
                <c:pt idx="13">
                  <c:v>45801</c:v>
                </c:pt>
                <c:pt idx="14">
                  <c:v>45801</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Milestone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1</xdr:row>
      <xdr:rowOff>965200</xdr:rowOff>
    </xdr:from>
    <xdr:to>
      <xdr:col>18</xdr:col>
      <xdr:colOff>88900</xdr:colOff>
      <xdr:row>21</xdr:row>
      <xdr:rowOff>158750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2" dataCellStyle="Date">
      <calculatedColumnFormula>IFERROR(IF(LEN(DynamicTaskData[[#This Row],[Tasks]])=0,$B$11,INDEX(Tasks[],OFFSET(Tasks!$B6,ScrollingIncrement[scroll increment],0,1,1),2)),"")</calculatedColumnFormula>
    </tableColumn>
    <tableColumn id="3" xr3:uid="{F8FBD7F0-C854-4F78-A244-B23F2FFF6E70}" name="Task duration in days" dataDxfId="11">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IFERROR(IF(LEN(Milestones!D6)=0,"",IF(AND(Milestones!D6&lt;=$B$12,Milestones!D6&gt;=$B$11-$D$11),Milestones!E6,"")),"")</calculatedColumnFormula>
    </tableColumn>
    <tableColumn id="4" xr3:uid="{08699A2C-FE9E-454E-85A5-61493B3B2502}" name="Date" dataDxfId="6" dataCellStyle="Date">
      <calculatedColumnFormula>IFERROR(IF(LEN(DynamicMilestoneData[[#This Row],[Milestones]])=0,$B$12,Milestones!$D6),2)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4.5" x14ac:dyDescent="0.35"/>
  <cols>
    <col min="1" max="1" width="78.81640625" style="24" customWidth="1"/>
  </cols>
  <sheetData>
    <row r="1" spans="1:1" ht="50.15" customHeight="1" x14ac:dyDescent="0.45">
      <c r="A1" s="20" t="s">
        <v>0</v>
      </c>
    </row>
    <row r="2" spans="1:1" ht="130.5" x14ac:dyDescent="0.35">
      <c r="A2" s="21" t="s">
        <v>63</v>
      </c>
    </row>
    <row r="3" spans="1:1" x14ac:dyDescent="0.35">
      <c r="A3" s="22" t="s">
        <v>1</v>
      </c>
    </row>
    <row r="4" spans="1:1" ht="246.5" x14ac:dyDescent="0.35">
      <c r="A4" s="21" t="s">
        <v>64</v>
      </c>
    </row>
    <row r="5" spans="1:1" x14ac:dyDescent="0.35">
      <c r="A5" s="22" t="s">
        <v>2</v>
      </c>
    </row>
    <row r="6" spans="1:1" ht="174" x14ac:dyDescent="0.35">
      <c r="A6" s="21" t="s">
        <v>3</v>
      </c>
    </row>
    <row r="7" spans="1:1" x14ac:dyDescent="0.35">
      <c r="A7" s="23" t="s">
        <v>4</v>
      </c>
    </row>
    <row r="8" spans="1:1" ht="72.5" x14ac:dyDescent="0.35">
      <c r="A8" s="21" t="s">
        <v>5</v>
      </c>
    </row>
    <row r="9" spans="1:1" ht="43.5" x14ac:dyDescent="0.35">
      <c r="A9" s="21" t="s">
        <v>6</v>
      </c>
    </row>
    <row r="10" spans="1:1" ht="58" x14ac:dyDescent="0.35">
      <c r="A10" s="21" t="s">
        <v>7</v>
      </c>
    </row>
    <row r="11" spans="1:1" x14ac:dyDescent="0.35">
      <c r="A11" s="21" t="s">
        <v>8</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workbookViewId="0">
      <selection activeCell="B1" sqref="B1:F22"/>
    </sheetView>
  </sheetViews>
  <sheetFormatPr defaultRowHeight="14.5" x14ac:dyDescent="0.35"/>
  <cols>
    <col min="1" max="1" width="2.81640625" style="19" customWidth="1"/>
    <col min="2" max="2" width="10.81640625" customWidth="1"/>
    <col min="3" max="3" width="12.81640625" customWidth="1"/>
    <col min="4" max="4" width="14.81640625" customWidth="1"/>
    <col min="5" max="5" width="30.81640625" customWidth="1"/>
  </cols>
  <sheetData>
    <row r="1" spans="1:5" ht="50.15" customHeight="1" x14ac:dyDescent="0.35">
      <c r="A1" s="18" t="s">
        <v>9</v>
      </c>
      <c r="B1" s="8" t="s">
        <v>10</v>
      </c>
    </row>
    <row r="2" spans="1:5" ht="15.5" x14ac:dyDescent="0.35">
      <c r="A2" s="19" t="s">
        <v>11</v>
      </c>
      <c r="B2" s="17" t="s">
        <v>12</v>
      </c>
      <c r="C2" s="16"/>
      <c r="D2" s="9" t="s">
        <v>76</v>
      </c>
    </row>
    <row r="3" spans="1:5" ht="35.15" customHeight="1" x14ac:dyDescent="0.45">
      <c r="A3" s="18" t="s">
        <v>13</v>
      </c>
      <c r="B3" s="5" t="s">
        <v>14</v>
      </c>
    </row>
    <row r="4" spans="1:5" ht="65.5" x14ac:dyDescent="0.35">
      <c r="A4" s="18" t="s">
        <v>16</v>
      </c>
      <c r="B4" s="10" t="s">
        <v>17</v>
      </c>
      <c r="C4" s="10" t="s">
        <v>18</v>
      </c>
      <c r="D4" s="10" t="s">
        <v>19</v>
      </c>
      <c r="E4" s="10" t="s">
        <v>20</v>
      </c>
    </row>
    <row r="5" spans="1:5" x14ac:dyDescent="0.35">
      <c r="A5" s="18" t="s">
        <v>25</v>
      </c>
      <c r="B5" t="s">
        <v>26</v>
      </c>
      <c r="C5" t="s">
        <v>27</v>
      </c>
      <c r="D5" t="s">
        <v>28</v>
      </c>
      <c r="E5" t="s">
        <v>29</v>
      </c>
    </row>
    <row r="6" spans="1:5" x14ac:dyDescent="0.35">
      <c r="A6" s="18"/>
      <c r="B6" s="6">
        <v>1</v>
      </c>
      <c r="C6" s="6">
        <v>1</v>
      </c>
      <c r="D6" s="11">
        <v>45786</v>
      </c>
      <c r="E6" t="s">
        <v>77</v>
      </c>
    </row>
    <row r="7" spans="1:5" x14ac:dyDescent="0.35">
      <c r="B7" s="6">
        <v>2</v>
      </c>
      <c r="C7" s="6">
        <v>1</v>
      </c>
      <c r="D7" s="11">
        <v>45799</v>
      </c>
      <c r="E7" t="s">
        <v>78</v>
      </c>
    </row>
    <row r="8" spans="1:5" x14ac:dyDescent="0.35">
      <c r="B8" s="25">
        <v>3</v>
      </c>
      <c r="C8" s="25">
        <v>1</v>
      </c>
      <c r="D8" s="11">
        <v>45806</v>
      </c>
      <c r="E8" t="s">
        <v>78</v>
      </c>
    </row>
    <row r="9" spans="1:5" x14ac:dyDescent="0.35">
      <c r="B9" s="25">
        <v>4</v>
      </c>
      <c r="C9" s="25">
        <v>1</v>
      </c>
      <c r="D9" s="11">
        <v>45814</v>
      </c>
      <c r="E9" t="s">
        <v>79</v>
      </c>
    </row>
    <row r="10" spans="1:5" x14ac:dyDescent="0.35">
      <c r="B10" s="25"/>
      <c r="C10" s="25">
        <v>1</v>
      </c>
      <c r="D10" s="11">
        <f ca="1">TODAY()+70</f>
        <v>45884</v>
      </c>
      <c r="E10" t="s">
        <v>34</v>
      </c>
    </row>
    <row r="11" spans="1:5" x14ac:dyDescent="0.35">
      <c r="B11" s="25"/>
      <c r="C11" s="25"/>
      <c r="D11" s="13"/>
    </row>
    <row r="12" spans="1:5" x14ac:dyDescent="0.35">
      <c r="B12" s="6"/>
      <c r="C12" s="6"/>
      <c r="D12" s="11"/>
    </row>
    <row r="13" spans="1:5" x14ac:dyDescent="0.35">
      <c r="B13" s="6"/>
      <c r="C13" s="6"/>
      <c r="D13" s="11"/>
    </row>
    <row r="14" spans="1:5" x14ac:dyDescent="0.35">
      <c r="B14" s="6"/>
      <c r="C14" s="6"/>
      <c r="D14" s="11"/>
    </row>
    <row r="15" spans="1:5" x14ac:dyDescent="0.35">
      <c r="B15" s="6"/>
      <c r="C15" s="6"/>
      <c r="D15" s="11"/>
    </row>
    <row r="16" spans="1:5" x14ac:dyDescent="0.35">
      <c r="B16" s="6"/>
      <c r="C16" s="6"/>
      <c r="D16" s="11"/>
    </row>
    <row r="17" spans="1:5" x14ac:dyDescent="0.35">
      <c r="B17" s="6"/>
      <c r="C17" s="6"/>
      <c r="D17" s="11"/>
    </row>
    <row r="18" spans="1:5" x14ac:dyDescent="0.35">
      <c r="B18" s="6"/>
      <c r="C18" s="6"/>
      <c r="D18" s="11"/>
    </row>
    <row r="19" spans="1:5" x14ac:dyDescent="0.35">
      <c r="B19" s="6"/>
      <c r="C19" s="6"/>
      <c r="D19" s="11"/>
    </row>
    <row r="20" spans="1:5" x14ac:dyDescent="0.35">
      <c r="B20" s="6"/>
      <c r="C20" s="6"/>
      <c r="D20" s="11"/>
    </row>
    <row r="21" spans="1:5" x14ac:dyDescent="0.35">
      <c r="A21" s="19" t="s">
        <v>35</v>
      </c>
      <c r="B21" s="4" t="s">
        <v>36</v>
      </c>
      <c r="C21" s="4"/>
      <c r="D21" s="4"/>
      <c r="E21" s="4"/>
    </row>
    <row r="26" spans="1:5" x14ac:dyDescent="0.35">
      <c r="A26" s="19" t="s">
        <v>37</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tabSelected="1" workbookViewId="0">
      <selection activeCell="H4" sqref="H4"/>
    </sheetView>
  </sheetViews>
  <sheetFormatPr defaultRowHeight="14.5" x14ac:dyDescent="0.35"/>
  <cols>
    <col min="1" max="1" width="2.81640625" customWidth="1"/>
    <col min="2" max="2" width="10.81640625" customWidth="1"/>
    <col min="3" max="3" width="12.81640625" customWidth="1"/>
    <col min="4" max="4" width="14.81640625" customWidth="1"/>
    <col min="5" max="5" width="30.81640625" customWidth="1"/>
    <col min="6" max="6" width="19.1796875" hidden="1" customWidth="1"/>
  </cols>
  <sheetData>
    <row r="1" spans="1:6" ht="50.15" customHeight="1" x14ac:dyDescent="0.35">
      <c r="A1" s="18" t="s">
        <v>9</v>
      </c>
      <c r="B1" s="8" t="s">
        <v>10</v>
      </c>
    </row>
    <row r="3" spans="1:6" ht="35.15" customHeight="1" x14ac:dyDescent="0.45">
      <c r="A3" s="18" t="s">
        <v>13</v>
      </c>
      <c r="B3" s="5" t="s">
        <v>15</v>
      </c>
    </row>
    <row r="4" spans="1:6" ht="104.5" x14ac:dyDescent="0.35">
      <c r="B4" s="10" t="s">
        <v>17</v>
      </c>
      <c r="C4" s="10" t="s">
        <v>21</v>
      </c>
      <c r="D4" s="10" t="s">
        <v>22</v>
      </c>
      <c r="E4" s="10" t="s">
        <v>23</v>
      </c>
      <c r="F4" s="10" t="s">
        <v>24</v>
      </c>
    </row>
    <row r="5" spans="1:6" x14ac:dyDescent="0.35">
      <c r="B5" t="s">
        <v>26</v>
      </c>
      <c r="C5" t="s">
        <v>30</v>
      </c>
      <c r="D5" t="s">
        <v>31</v>
      </c>
      <c r="E5" t="s">
        <v>32</v>
      </c>
      <c r="F5" t="s">
        <v>33</v>
      </c>
    </row>
    <row r="6" spans="1:6" x14ac:dyDescent="0.35">
      <c r="B6" s="6">
        <v>1</v>
      </c>
      <c r="C6" s="11">
        <v>45786</v>
      </c>
      <c r="D6" s="11">
        <v>45788</v>
      </c>
      <c r="E6" s="1" t="s">
        <v>65</v>
      </c>
      <c r="F6" s="14">
        <f>IFERROR(IF(LEN(Tasks[[#This Row],[Start Date]])=0,"",(INT(Tasks[[#This Row],[End Date]])-INT(Tasks[[#This Row],[Start Date]]))-(INT(Tasks[[#This Row],[Start Date]])-INT(Tasks[[#This Row],[Start Date]]))+1),"")</f>
        <v>3</v>
      </c>
    </row>
    <row r="7" spans="1:6" x14ac:dyDescent="0.35">
      <c r="B7" s="6">
        <v>2</v>
      </c>
      <c r="C7" s="11">
        <v>45788</v>
      </c>
      <c r="D7" s="11">
        <v>45790</v>
      </c>
      <c r="E7" s="1" t="s">
        <v>66</v>
      </c>
      <c r="F7" s="14">
        <f>IFERROR(IF(LEN(Tasks[[#This Row],[Start Date]])=0,"",(INT(Tasks[[#This Row],[End Date]])-INT(Tasks[[#This Row],[Start Date]]))-(INT(Tasks[[#This Row],[Start Date]])-INT(Tasks[[#This Row],[Start Date]]))+1),"")</f>
        <v>3</v>
      </c>
    </row>
    <row r="8" spans="1:6" ht="29" x14ac:dyDescent="0.35">
      <c r="B8" s="6">
        <v>3</v>
      </c>
      <c r="C8" s="11">
        <v>45790</v>
      </c>
      <c r="D8" s="11">
        <v>45792</v>
      </c>
      <c r="E8" s="1" t="s">
        <v>67</v>
      </c>
      <c r="F8" s="14">
        <f>IFERROR(IF(LEN(Tasks[[#This Row],[Start Date]])=0,"",(INT(Tasks[[#This Row],[End Date]])-INT(Tasks[[#This Row],[Start Date]]))-(INT(Tasks[[#This Row],[Start Date]])-INT(Tasks[[#This Row],[Start Date]]))+1),"")</f>
        <v>3</v>
      </c>
    </row>
    <row r="9" spans="1:6" x14ac:dyDescent="0.35">
      <c r="B9" s="6">
        <v>4</v>
      </c>
      <c r="C9" s="12">
        <v>45792</v>
      </c>
      <c r="D9" s="11">
        <v>45794</v>
      </c>
      <c r="E9" s="1" t="s">
        <v>68</v>
      </c>
      <c r="F9" s="14">
        <f>IFERROR(IF(LEN(Tasks[[#This Row],[Start Date]])=0,"",(INT(Tasks[[#This Row],[End Date]])-INT(Tasks[[#This Row],[Start Date]]))-(INT(Tasks[[#This Row],[Start Date]])-INT(Tasks[[#This Row],[Start Date]]))+1),"")</f>
        <v>3</v>
      </c>
    </row>
    <row r="10" spans="1:6" x14ac:dyDescent="0.35">
      <c r="B10" s="6">
        <v>5</v>
      </c>
      <c r="C10" s="11">
        <v>45794</v>
      </c>
      <c r="D10" s="11">
        <v>45795</v>
      </c>
      <c r="E10" s="1" t="s">
        <v>69</v>
      </c>
      <c r="F10" s="14">
        <f>IFERROR(IF(LEN(Tasks[[#This Row],[Start Date]])=0,"",(INT(Tasks[[#This Row],[End Date]])-INT(Tasks[[#This Row],[Start Date]]))-(INT(Tasks[[#This Row],[Start Date]])-INT(Tasks[[#This Row],[Start Date]]))+1),"")</f>
        <v>2</v>
      </c>
    </row>
    <row r="11" spans="1:6" ht="29" x14ac:dyDescent="0.35">
      <c r="B11" s="6">
        <v>6</v>
      </c>
      <c r="C11" s="11">
        <v>45795</v>
      </c>
      <c r="D11" s="11">
        <v>45798</v>
      </c>
      <c r="E11" s="1" t="s">
        <v>70</v>
      </c>
      <c r="F11" s="14">
        <f>IFERROR(IF(LEN(Tasks[[#This Row],[Start Date]])=0,"",(INT(Tasks[[#This Row],[End Date]])-INT(Tasks[[#This Row],[Start Date]]))-(INT(Tasks[[#This Row],[Start Date]])-INT(Tasks[[#This Row],[Start Date]]))+1),"")</f>
        <v>4</v>
      </c>
    </row>
    <row r="12" spans="1:6" x14ac:dyDescent="0.35">
      <c r="B12" s="6">
        <v>7</v>
      </c>
      <c r="C12" s="11">
        <v>45798</v>
      </c>
      <c r="D12" s="11">
        <v>45799</v>
      </c>
      <c r="E12" s="1" t="s">
        <v>71</v>
      </c>
      <c r="F12" s="14">
        <f>IFERROR(IF(LEN(Tasks[[#This Row],[Start Date]])=0,"",(INT(Tasks[[#This Row],[End Date]])-INT(Tasks[[#This Row],[Start Date]]))-(INT(Tasks[[#This Row],[Start Date]])-INT(Tasks[[#This Row],[Start Date]]))+1),"")</f>
        <v>2</v>
      </c>
    </row>
    <row r="13" spans="1:6" x14ac:dyDescent="0.35">
      <c r="B13" s="6">
        <v>8</v>
      </c>
      <c r="C13" s="11">
        <v>45799</v>
      </c>
      <c r="D13" s="11">
        <f>Tasks[[#This Row],[Start Date]]+5</f>
        <v>45804</v>
      </c>
      <c r="E13" s="1" t="s">
        <v>72</v>
      </c>
      <c r="F13" s="14">
        <f>IFERROR(IF(LEN(Tasks[[#This Row],[Start Date]])=0,"",(INT(Tasks[[#This Row],[End Date]])-INT(Tasks[[#This Row],[Start Date]]))-(INT(Tasks[[#This Row],[Start Date]])-INT(Tasks[[#This Row],[Start Date]]))+1),"")</f>
        <v>6</v>
      </c>
    </row>
    <row r="14" spans="1:6" x14ac:dyDescent="0.35">
      <c r="B14" s="6">
        <v>9</v>
      </c>
      <c r="C14" s="11">
        <f ca="1">Tasks[[#This Row],[Start Date]]+5</f>
        <v>45804</v>
      </c>
      <c r="D14" s="11">
        <v>45805</v>
      </c>
      <c r="E14" s="1" t="s">
        <v>73</v>
      </c>
      <c r="F14" s="14">
        <f ca="1">IFERROR(IF(LEN(Tasks[[#This Row],[Start Date]])=0,"",(INT(Tasks[[#This Row],[End Date]])-INT(Tasks[[#This Row],[Start Date]]))-(INT(Tasks[[#This Row],[Start Date]])-INT(Tasks[[#This Row],[Start Date]]))+1),"")</f>
        <v>3</v>
      </c>
    </row>
    <row r="15" spans="1:6" x14ac:dyDescent="0.35">
      <c r="B15" s="6">
        <v>10</v>
      </c>
      <c r="C15" s="11">
        <v>45805</v>
      </c>
      <c r="D15" s="11">
        <v>45811</v>
      </c>
      <c r="E15" s="1" t="s">
        <v>74</v>
      </c>
      <c r="F15" s="14">
        <f>IFERROR(IF(LEN(Tasks[[#This Row],[Start Date]])=0,"",(INT(Tasks[[#This Row],[End Date]])-INT(Tasks[[#This Row],[Start Date]]))-(INT(Tasks[[#This Row],[Start Date]])-INT(Tasks[[#This Row],[Start Date]]))+1),"")</f>
        <v>7</v>
      </c>
    </row>
    <row r="16" spans="1:6" x14ac:dyDescent="0.35">
      <c r="B16" s="6">
        <v>11</v>
      </c>
      <c r="C16" s="11">
        <v>45811</v>
      </c>
      <c r="D16" s="11">
        <v>45814</v>
      </c>
      <c r="E16" s="1" t="s">
        <v>75</v>
      </c>
      <c r="F16" s="14">
        <f>IFERROR(IF(LEN(Tasks[[#This Row],[Start Date]])=0,"",(INT(Tasks[[#This Row],[End Date]])-INT(Tasks[[#This Row],[Start Date]]))-(INT(Tasks[[#This Row],[Start Date]])-INT(Tasks[[#This Row],[Start Date]]))+1),"")</f>
        <v>4</v>
      </c>
    </row>
    <row r="17" spans="2:6" x14ac:dyDescent="0.35">
      <c r="B17" s="6"/>
      <c r="C17" s="11"/>
      <c r="D17" s="11"/>
      <c r="E17" s="1"/>
      <c r="F17" s="14" t="str">
        <f>IFERROR(IF(LEN(Tasks[[#This Row],[Start Date]])=0,"",(INT(Tasks[[#This Row],[End Date]])-INT(Tasks[[#This Row],[Start Date]]))-(INT(Tasks[[#This Row],[Start Date]])-INT(Tasks[[#This Row],[Start Date]]))+1),"")</f>
        <v/>
      </c>
    </row>
    <row r="18" spans="2:6" x14ac:dyDescent="0.35">
      <c r="B18" s="6"/>
      <c r="C18" s="11"/>
      <c r="D18" s="11"/>
      <c r="E18" s="1"/>
      <c r="F18" s="14" t="str">
        <f>IFERROR(IF(LEN(Tasks[[#This Row],[Start Date]])=0,"",(INT(Tasks[[#This Row],[End Date]])-INT(Tasks[[#This Row],[Start Date]]))-(INT(Tasks[[#This Row],[Start Date]])-INT(Tasks[[#This Row],[Start Date]]))+1),"")</f>
        <v/>
      </c>
    </row>
    <row r="19" spans="2:6" x14ac:dyDescent="0.35">
      <c r="B19" s="6"/>
      <c r="C19" s="11"/>
      <c r="D19" s="11"/>
      <c r="E19" s="1"/>
      <c r="F19" s="14" t="str">
        <f>IFERROR(IF(LEN(Tasks[[#This Row],[Start Date]])=0,"",(INT(Tasks[[#This Row],[End Date]])-INT(Tasks[[#This Row],[Start Date]]))-(INT(Tasks[[#This Row],[Start Date]])-INT(Tasks[[#This Row],[Start Date]]))+1),"")</f>
        <v/>
      </c>
    </row>
    <row r="20" spans="2:6" x14ac:dyDescent="0.35">
      <c r="B20" s="6"/>
      <c r="C20" s="11"/>
      <c r="D20" s="11"/>
      <c r="E20" s="1"/>
      <c r="F20" s="14" t="str">
        <f>IFERROR(IF(LEN(Tasks[[#This Row],[Start Date]])=0,"",(INT(Tasks[[#This Row],[End Date]])-INT(Tasks[[#This Row],[Start Date]]))-(INT(Tasks[[#This Row],[Start Date]])-INT(Tasks[[#This Row],[Start Date]]))+1),"")</f>
        <v/>
      </c>
    </row>
    <row r="21" spans="2:6" x14ac:dyDescent="0.35">
      <c r="B21" s="6"/>
      <c r="C21" s="11"/>
      <c r="D21" s="11"/>
      <c r="E21" s="1"/>
      <c r="F21" s="14" t="str">
        <f>IFERROR(IF(LEN(Tasks[[#This Row],[Start Date]])=0,"",(INT(Tasks[[#This Row],[End Date]])-INT(Tasks[[#This Row],[Start Date]]))-(INT(Tasks[[#This Row],[Start Date]])-INT(Tasks[[#This Row],[Start Date]]))+1),"")</f>
        <v/>
      </c>
    </row>
    <row r="22" spans="2:6" x14ac:dyDescent="0.35">
      <c r="B22" s="6"/>
      <c r="C22" s="11"/>
      <c r="D22" s="11"/>
      <c r="E22" s="1"/>
      <c r="F22" s="14" t="str">
        <f>IFERROR(IF(LEN(Tasks[[#This Row],[Start Date]])=0,"",(INT(Tasks[[#This Row],[End Date]])-INT(Tasks[[#This Row],[Start Date]]))-(INT(Tasks[[#This Row],[Start Date]])-INT(Tasks[[#This Row],[Start Date]]))+1),"")</f>
        <v/>
      </c>
    </row>
    <row r="23" spans="2:6" x14ac:dyDescent="0.35">
      <c r="B23" s="6"/>
      <c r="C23" s="11"/>
      <c r="D23" s="11"/>
      <c r="E23" s="1"/>
      <c r="F23" s="14" t="str">
        <f>IFERROR(IF(LEN(Tasks[[#This Row],[Start Date]])=0,"",(INT(Tasks[[#This Row],[End Date]])-INT(Tasks[[#This Row],[Start Date]]))-(INT(Tasks[[#This Row],[Start Date]])-INT(Tasks[[#This Row],[Start Date]]))+1),"")</f>
        <v/>
      </c>
    </row>
    <row r="24" spans="2:6" x14ac:dyDescent="0.35">
      <c r="B24" s="6"/>
      <c r="C24" s="11"/>
      <c r="D24" s="11"/>
      <c r="E24" s="1"/>
      <c r="F24" s="14" t="str">
        <f>IFERROR(IF(LEN(Tasks[[#This Row],[Start Date]])=0,"",(INT(Tasks[[#This Row],[End Date]])-INT(Tasks[[#This Row],[Start Date]]))-(INT(Tasks[[#This Row],[Start Date]])-INT(Tasks[[#This Row],[Start Date]]))+1),"")</f>
        <v/>
      </c>
    </row>
    <row r="25" spans="2:6" x14ac:dyDescent="0.35">
      <c r="B25" s="6"/>
      <c r="C25" s="11"/>
      <c r="D25" s="11"/>
      <c r="E25" s="1"/>
      <c r="F25" s="14" t="str">
        <f>IFERROR(IF(LEN(Tasks[[#This Row],[Start Date]])=0,"",(INT(Tasks[[#This Row],[End Date]])-INT(Tasks[[#This Row],[Start Date]]))-(INT(Tasks[[#This Row],[Start Date]])-INT(Tasks[[#This Row],[Start Date]]))+1),"")</f>
        <v/>
      </c>
    </row>
    <row r="26" spans="2:6" x14ac:dyDescent="0.35">
      <c r="B26" s="4" t="s">
        <v>38</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election activeCell="V3" sqref="V3"/>
    </sheetView>
  </sheetViews>
  <sheetFormatPr defaultRowHeight="14.5" x14ac:dyDescent="0.35"/>
  <cols>
    <col min="1" max="1" width="2.81640625" style="19" customWidth="1"/>
    <col min="2" max="2" width="10.1796875" customWidth="1"/>
    <col min="3" max="14" width="6.81640625" customWidth="1"/>
    <col min="15" max="15" width="4.1796875" customWidth="1"/>
  </cols>
  <sheetData>
    <row r="1" spans="1:18" ht="27" customHeight="1" x14ac:dyDescent="0.35">
      <c r="A1" s="18" t="s">
        <v>39</v>
      </c>
      <c r="B1" s="15"/>
      <c r="C1" s="15"/>
      <c r="D1" s="15"/>
      <c r="E1" s="15"/>
      <c r="F1" s="15"/>
      <c r="G1" s="15"/>
      <c r="H1" s="15"/>
      <c r="I1" s="15"/>
      <c r="J1" s="15"/>
      <c r="K1" s="15"/>
      <c r="L1" s="15"/>
      <c r="M1" s="15"/>
      <c r="N1" s="15"/>
      <c r="O1" s="15"/>
      <c r="P1" s="15"/>
      <c r="Q1" s="15"/>
      <c r="R1" s="15"/>
    </row>
    <row r="2" spans="1:18" ht="255.75" customHeight="1" x14ac:dyDescent="0.35"/>
    <row r="3" spans="1:18" ht="162.5" customHeight="1" x14ac:dyDescent="0.3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5" x14ac:dyDescent="0.35"/>
  <cols>
    <col min="1" max="1" width="2.81640625" style="7" customWidth="1"/>
    <col min="2" max="2" width="50.81640625" customWidth="1"/>
    <col min="3" max="3" width="13.54296875" customWidth="1"/>
    <col min="4" max="4" width="21.54296875" customWidth="1"/>
    <col min="5" max="5" width="15.81640625" customWidth="1"/>
    <col min="6" max="6" width="13" customWidth="1"/>
    <col min="7" max="7" width="50.81640625" customWidth="1"/>
    <col min="8" max="8" width="15.453125" customWidth="1"/>
    <col min="9" max="9" width="28" customWidth="1"/>
  </cols>
  <sheetData>
    <row r="1" spans="1:7" ht="50.15" customHeight="1" x14ac:dyDescent="0.45">
      <c r="A1" s="7" t="s">
        <v>40</v>
      </c>
      <c r="B1" s="5" t="s">
        <v>41</v>
      </c>
    </row>
    <row r="2" spans="1:7" x14ac:dyDescent="0.35">
      <c r="A2" s="7" t="s">
        <v>42</v>
      </c>
      <c r="B2" s="3" t="str">
        <f ca="1">IF(TODAY()&gt;=MIN(DynamicTaskData[Start date]),"Today","")</f>
        <v>Today</v>
      </c>
      <c r="C2" t="s">
        <v>43</v>
      </c>
    </row>
    <row r="3" spans="1:7" x14ac:dyDescent="0.35">
      <c r="A3" s="7" t="s">
        <v>44</v>
      </c>
      <c r="B3" t="s">
        <v>45</v>
      </c>
      <c r="C3" t="s">
        <v>46</v>
      </c>
    </row>
    <row r="4" spans="1:7" x14ac:dyDescent="0.35">
      <c r="B4" s="2">
        <f ca="1">IFERROR(IF(TODAY()&lt;MIN(DynamicTaskData[Start date]),MIN($B$11,MIN(DynamicTaskData[Start date])),TODAY()),TODAY())</f>
        <v>45814</v>
      </c>
      <c r="C4">
        <f ca="1">IFERROR(IF(Track_Today="Yes",IF(TODAY()&lt;MIN(DynamicTaskData[Start date]),0,9),0),0)</f>
        <v>0</v>
      </c>
    </row>
    <row r="5" spans="1:7" x14ac:dyDescent="0.35">
      <c r="B5" s="2">
        <f ca="1">IFERROR(IF(TODAY()&lt;MIN(DynamicTaskData[Start date]),MIN($B$11,MIN(DynamicTaskData[Start date])),TODAY()),TODAY())</f>
        <v>45814</v>
      </c>
      <c r="C5">
        <f ca="1">IFERROR(IF(Track_Today="Yes",IF(TODAY()&lt;MIN(DynamicTaskData[Start date]),0,9),0),0)</f>
        <v>0</v>
      </c>
    </row>
    <row r="7" spans="1:7" x14ac:dyDescent="0.35">
      <c r="A7" s="7" t="s">
        <v>47</v>
      </c>
      <c r="B7" s="3" t="s">
        <v>48</v>
      </c>
    </row>
    <row r="8" spans="1:7" x14ac:dyDescent="0.35">
      <c r="B8" s="3">
        <v>0</v>
      </c>
    </row>
    <row r="9" spans="1:7" x14ac:dyDescent="0.35">
      <c r="B9" s="3"/>
    </row>
    <row r="10" spans="1:7" x14ac:dyDescent="0.35">
      <c r="A10" s="7" t="s">
        <v>49</v>
      </c>
      <c r="B10" t="s">
        <v>50</v>
      </c>
      <c r="D10" t="s">
        <v>51</v>
      </c>
    </row>
    <row r="11" spans="1:7" x14ac:dyDescent="0.35">
      <c r="B11" s="2">
        <f ca="1">IFERROR(IF(ScrollingIncrement[scroll increment]=0,Start_Date,IF(Start_Date+ScrollingIncrement[scroll increment]*15&lt;End_Date,Start_Date+ScrollingIncrement[scroll increment]*15,End_Date-1)),"")</f>
        <v>45786</v>
      </c>
      <c r="D11">
        <v>45</v>
      </c>
    </row>
    <row r="12" spans="1:7" x14ac:dyDescent="0.35">
      <c r="B12" s="2">
        <f ca="1">IFERROR(IF($B$11+15&lt;End_Date,$B$11+15,End_Date),"")</f>
        <v>45801</v>
      </c>
    </row>
    <row r="14" spans="1:7" x14ac:dyDescent="0.35">
      <c r="A14" s="7" t="s">
        <v>52</v>
      </c>
      <c r="B14" t="s">
        <v>15</v>
      </c>
      <c r="C14" t="s">
        <v>53</v>
      </c>
      <c r="D14" t="s">
        <v>54</v>
      </c>
      <c r="E14" t="s">
        <v>55</v>
      </c>
      <c r="F14" t="s">
        <v>56</v>
      </c>
    </row>
    <row r="15" spans="1:7" x14ac:dyDescent="0.35">
      <c r="B15" s="1" t="str">
        <f ca="1">IFERROR(IF(LEN(OFFSET(Tasks!$C6,ScrollingIncrement[scroll increment],0,1,1))=0,"",IF(OR(OFFSET(Tasks!$D6,ScrollingIncrement[scroll increment],0,1,1)&lt;=$B$12,OFFSET(Tasks!$C6,ScrollingIncrement[scroll increment],0,1,1)&gt;=($B$11-$D$11)),INDEX(Tasks[],OFFSET(Tasks!$B6,ScrollingIncrement[scroll increment],0,1,1),4),"")),"")</f>
        <v>Develop group norms</v>
      </c>
      <c r="C15" s="13">
        <f ca="1">IFERROR(IF(LEN(DynamicTaskData[[#This Row],[Tasks]])=0,$B$11,INDEX(Tasks[],OFFSET(Tasks!$B6,ScrollingIncrement[scroll increment],0,1,1),2)),"")</f>
        <v>45786</v>
      </c>
      <c r="D15">
        <f ca="1">IFERROR(IF(LEN(DynamicTaskData[[#This Row],[Tasks]])=0,0,IF(AND(Tasks!$C6&lt;=$B$12,Tasks!$D6&gt;=$B$12),ABS(OFFSET(Tasks!$C6,ScrollingIncrement[scroll increment],0,1,1)-$B$12)+1,OFFSET(Tasks!$F6,ScrollingIncrement[scroll increment],0,1,1))),"")</f>
        <v>3</v>
      </c>
      <c r="E15">
        <f ca="1">IFERROR(IF(LEN(DynamicTaskData[[#This Row],[Tasks]])=0,"",8),"")</f>
        <v>8</v>
      </c>
    </row>
    <row r="16" spans="1:7" x14ac:dyDescent="0.35">
      <c r="B16" s="1" t="str">
        <f ca="1">IFERROR(IF(LEN(OFFSET(Tasks!$C7,ScrollingIncrement[scroll increment],0,1,1))=0,"",IF(OR(OFFSET(Tasks!$D7,ScrollingIncrement[scroll increment],0,1,1)&lt;=$B$12,OFFSET(Tasks!$C7,ScrollingIncrement[scroll increment],0,1,1)&gt;=($B$11-$D$11)),INDEX(Tasks[],OFFSET(Tasks!$B7,ScrollingIncrement[scroll increment],0,1,1),4),"")),"")</f>
        <v>Develop project specification</v>
      </c>
      <c r="C16" s="13">
        <f ca="1">IFERROR(IF(LEN(DynamicTaskData[[#This Row],[Tasks]])=0,$B$11,INDEX(Tasks[],OFFSET(Tasks!$B7,ScrollingIncrement[scroll increment],0,1,1),2)),"")</f>
        <v>45788</v>
      </c>
      <c r="D16">
        <f ca="1">IFERROR(IF(LEN(DynamicTaskData[[#This Row],[Tasks]])=0,0,IF(AND(Tasks!$C7&lt;=$B$12,Tasks!$D7&gt;=$B$12),ABS(OFFSET(Tasks!$C7,ScrollingIncrement[scroll increment],0,1,1)-$B$12)+1,OFFSET(Tasks!$F7,ScrollingIncrement[scroll increment],0,1,1))),"")</f>
        <v>3</v>
      </c>
      <c r="E16">
        <f ca="1">IFERROR(IF(LEN(DynamicTaskData[[#This Row],[Tasks]])=0,"",7),"")</f>
        <v>7</v>
      </c>
      <c r="G16" t="s">
        <v>57</v>
      </c>
    </row>
    <row r="17" spans="1:10" x14ac:dyDescent="0.35">
      <c r="A17" s="7" t="s">
        <v>58</v>
      </c>
      <c r="B17" s="1" t="str">
        <f ca="1">IFERROR(IF(LEN(OFFSET(Tasks!$C8,ScrollingIncrement[scroll increment],0,1,1))=0,"",IF(OR(OFFSET(Tasks!$D8,ScrollingIncrement[scroll increment],0,1,1)&lt;=$B$12,OFFSET(Tasks!$C8,ScrollingIncrement[scroll increment],0,1,1)&gt;=($B$11-$D$11)),INDEX(Tasks[],OFFSET(Tasks!$B8,ScrollingIncrement[scroll increment],0,1,1),4),"")),"")</f>
        <v>Develop UML diagrams/planning docs</v>
      </c>
      <c r="C17" s="13">
        <f ca="1">IFERROR(IF(LEN(DynamicTaskData[[#This Row],[Tasks]])=0,$B$11,INDEX(Tasks[],OFFSET(Tasks!$B8,ScrollingIncrement[scroll increment],0,1,1),2)),"")</f>
        <v>45790</v>
      </c>
      <c r="D17">
        <f ca="1">IFERROR(IF(LEN(DynamicTaskData[[#This Row],[Tasks]])=0,0,IF(AND(Tasks!$C8&lt;=$B$12,Tasks!$D8&gt;=$B$12),ABS(OFFSET(Tasks!$C8,ScrollingIncrement[scroll increment],0,1,1)-$B$12)+1,OFFSET(Tasks!$F8,ScrollingIncrement[scroll increment],0,1,1))),"")</f>
        <v>3</v>
      </c>
      <c r="E17">
        <f ca="1">IFERROR(IF(LEN(DynamicTaskData[[#This Row],[Tasks]])=0,"",6),"")</f>
        <v>6</v>
      </c>
      <c r="G17" t="s">
        <v>14</v>
      </c>
      <c r="H17" t="s">
        <v>28</v>
      </c>
      <c r="I17" t="s">
        <v>59</v>
      </c>
      <c r="J17" t="s">
        <v>60</v>
      </c>
    </row>
    <row r="18" spans="1:10" x14ac:dyDescent="0.35">
      <c r="B18" s="1" t="str">
        <f ca="1">IFERROR(IF(LEN(OFFSET(Tasks!$C9,ScrollingIncrement[scroll increment],0,1,1))=0,"",IF(OR(OFFSET(Tasks!$D9,ScrollingIncrement[scroll increment],0,1,1)&lt;=$B$12,OFFSET(Tasks!$C9,ScrollingIncrement[scroll increment],0,1,1)&gt;=($B$11-$D$11)),INDEX(Tasks[],OFFSET(Tasks!$B9,ScrollingIncrement[scroll increment],0,1,1),4),"")),"")</f>
        <v>Create base OOP framework</v>
      </c>
      <c r="C18" s="13">
        <f ca="1">IFERROR(IF(LEN(DynamicTaskData[[#This Row],[Tasks]])=0,$B$11,INDEX(Tasks[],OFFSET(Tasks!$B9,ScrollingIncrement[scroll increment],0,1,1),2)),"")</f>
        <v>45792</v>
      </c>
      <c r="D18">
        <f ca="1">IFERROR(IF(LEN(DynamicTaskData[[#This Row],[Tasks]])=0,0,IF(AND(Tasks!$C9&lt;=$B$12,Tasks!$D9&gt;=$B$12),ABS(OFFSET(Tasks!$C9,ScrollingIncrement[scroll increment],0,1,1)-$B$12)+1,OFFSET(Tasks!$F9,ScrollingIncrement[scroll increment],0,1,1))),"")</f>
        <v>3</v>
      </c>
      <c r="E18">
        <f ca="1">IFERROR(IF(LEN(DynamicTaskData[[#This Row],[Tasks]])=0,"",5),"")</f>
        <v>5</v>
      </c>
      <c r="G18" s="1" t="str">
        <f ca="1">IFERROR(IF(LEN(Milestones!D6)=0,"",IF(AND(Milestones!D6&lt;=$B$12,Milestones!D6&gt;=$B$11-$D$11),Milestones!E6,"")),"")</f>
        <v>Milestone 1</v>
      </c>
      <c r="H18" s="11">
        <f ca="1">IFERROR(IF(LEN(DynamicMilestoneData[[#This Row],[Milestones]])=0,$B$12,Milestones!$D6),2)</f>
        <v>45796</v>
      </c>
      <c r="I18">
        <f ca="1">IFERROR(IF(LEN(DynamicMilestoneData[[#This Row],[Milestones]])=0,"",Milestones!$C6),"")</f>
        <v>1</v>
      </c>
    </row>
    <row r="19" spans="1:10" x14ac:dyDescent="0.35">
      <c r="B19" s="1" t="str">
        <f ca="1">IFERROR(IF(LEN(OFFSET(Tasks!$C10,ScrollingIncrement[scroll increment],0,1,1))=0,"",IF(OR(OFFSET(Tasks!$D10,ScrollingIncrement[scroll increment],0,1,1)&lt;=$B$12,OFFSET(Tasks!$C10,ScrollingIncrement[scroll increment],0,1,1)&gt;=($B$11-$D$11)),INDEX(Tasks[],OFFSET(Tasks!$B10,ScrollingIncrement[scroll increment],0,1,1),4),"")),"")</f>
        <v>Troubleshoot base OOP framework</v>
      </c>
      <c r="C19" s="13">
        <f ca="1">IFERROR(IF(LEN(DynamicTaskData[[#This Row],[Tasks]])=0,$B$11,INDEX(Tasks[],OFFSET(Tasks!$B10,ScrollingIncrement[scroll increment],0,1,1),2)),"")</f>
        <v>45794</v>
      </c>
      <c r="D19">
        <f ca="1">IFERROR(IF(LEN(DynamicTaskData[[#This Row],[Tasks]])=0,0,IF(AND(Tasks!$C10&lt;=$B$12,Tasks!$D10&gt;=$B$12),ABS(OFFSET(Tasks!$C10,ScrollingIncrement[scroll increment],0,1,1)-$B$12)+1,OFFSET(Tasks!$F10,ScrollingIncrement[scroll increment],0,1,1))),"")</f>
        <v>2</v>
      </c>
      <c r="E19">
        <f ca="1">IFERROR(IF(LEN(DynamicTaskData[[#This Row],[Tasks]])=0,"",4),"")</f>
        <v>4</v>
      </c>
      <c r="G19" s="1" t="str">
        <f>IFERROR(IF(LEN(Milestones!#REF!)=0,"",IF(AND(Milestones!#REF!&lt;=$B$12,Milestones!#REF!&gt;=$B$11-$D$11),Milestones!#REF!,"")),"")</f>
        <v/>
      </c>
      <c r="H19" s="11">
        <f ca="1">IFERROR(IF(LEN(DynamicMilestoneData[[#This Row],[Milestones]])=0,$B$12,Milestones!#REF!),2)</f>
        <v>45801</v>
      </c>
      <c r="I19" t="str">
        <f>IFERROR(IF(LEN(DynamicMilestoneData[[#This Row],[Milestones]])=0,"",Milestones!#REF!),"")</f>
        <v/>
      </c>
    </row>
    <row r="20" spans="1:10" x14ac:dyDescent="0.35">
      <c r="B20" s="1" t="str">
        <f ca="1">IFERROR(IF(LEN(OFFSET(Tasks!$C11,ScrollingIncrement[scroll increment],0,1,1))=0,"",IF(OR(OFFSET(Tasks!$D11,ScrollingIncrement[scroll increment],0,1,1)&lt;=$B$12,OFFSET(Tasks!$C11,ScrollingIncrement[scroll increment],0,1,1)&gt;=($B$11-$D$11)),INDEX(Tasks[],OFFSET(Tasks!$B11,ScrollingIncrement[scroll increment],0,1,1),4),"")),"")</f>
        <v>Add user memory storage + beginning interface</v>
      </c>
      <c r="C20" s="13">
        <f ca="1">IFERROR(IF(LEN(DynamicTaskData[[#This Row],[Tasks]])=0,$B$11,INDEX(Tasks[],OFFSET(Tasks!$B11,ScrollingIncrement[scroll increment],0,1,1),2)),"")</f>
        <v>45795</v>
      </c>
      <c r="D20">
        <f ca="1">IFERROR(IF(LEN(DynamicTaskData[[#This Row],[Tasks]])=0,0,IF(AND(Tasks!$C11&lt;=$B$12,Tasks!$D11&gt;=$B$12),ABS(OFFSET(Tasks!$C11,ScrollingIncrement[scroll increment],0,1,1)-$B$12)+1,OFFSET(Tasks!$F11,ScrollingIncrement[scroll increment],0,1,1))),"")</f>
        <v>4</v>
      </c>
      <c r="E20">
        <f ca="1">IFERROR(IF(LEN(DynamicTaskData[[#This Row],[Tasks]])=0,"",3),"")</f>
        <v>3</v>
      </c>
      <c r="G20" s="1" t="str">
        <f ca="1">IFERROR(IF(LEN(Milestones!D7)=0,"",IF(AND(Milestones!D7&lt;=$B$12,Milestones!D7&gt;=$B$11-$D$11),Milestones!E7,"")),"")</f>
        <v/>
      </c>
      <c r="H20" s="11">
        <f ca="1">IFERROR(IF(LEN(DynamicMilestoneData[[#This Row],[Milestones]])=0,$B$12,Milestones!$D7),2)</f>
        <v>45801</v>
      </c>
      <c r="I20" t="str">
        <f ca="1">IFERROR(IF(LEN(DynamicMilestoneData[[#This Row],[Milestones]])=0,"",Milestones!$C7),"")</f>
        <v/>
      </c>
    </row>
    <row r="21" spans="1:10" x14ac:dyDescent="0.35">
      <c r="B21" s="1" t="str">
        <f ca="1">IFERROR(IF(LEN(OFFSET(Tasks!$C12,ScrollingIncrement[scroll increment],0,1,1))=0,"",IF(OR(OFFSET(Tasks!$D12,ScrollingIncrement[scroll increment],0,1,1)&lt;=$B$12,OFFSET(Tasks!$C12,ScrollingIncrement[scroll increment],0,1,1)&gt;=($B$11-$D$11)),INDEX(Tasks[],OFFSET(Tasks!$B12,ScrollingIncrement[scroll increment],0,1,1),4),"")),"")</f>
        <v>Troubleshoot user questioning</v>
      </c>
      <c r="C21" s="13">
        <f ca="1">IFERROR(IF(LEN(DynamicTaskData[[#This Row],[Tasks]])=0,$B$11,INDEX(Tasks[],OFFSET(Tasks!$B12,ScrollingIncrement[scroll increment],0,1,1),2)),"")</f>
        <v>45798</v>
      </c>
      <c r="D21">
        <f ca="1">IFERROR(IF(LEN(DynamicTaskData[[#This Row],[Tasks]])=0,0,IF(AND(Tasks!$C12&lt;=$B$12,Tasks!$D12&gt;=$B$12),ABS(OFFSET(Tasks!$C12,ScrollingIncrement[scroll increment],0,1,1)-$B$12)+1,OFFSET(Tasks!$F12,ScrollingIncrement[scroll increment],0,1,1))),"")</f>
        <v>2</v>
      </c>
      <c r="E21">
        <f ca="1">IFERROR(IF(LEN(DynamicTaskData[[#This Row],[Tasks]])=0,"",2),"")</f>
        <v>2</v>
      </c>
      <c r="G21" s="1" t="str">
        <f ca="1">IFERROR(IF(LEN(Milestones!D8)=0,"",IF(AND(Milestones!D8&lt;=$B$12,Milestones!D8&gt;=$B$11-$D$11),Milestones!E8,"")),"")</f>
        <v/>
      </c>
      <c r="H21" s="11">
        <f ca="1">IFERROR(IF(LEN(DynamicMilestoneData[[#This Row],[Milestones]])=0,$B$12,Milestones!$D8),2)</f>
        <v>45801</v>
      </c>
      <c r="I21" t="str">
        <f ca="1">IFERROR(IF(LEN(DynamicMilestoneData[[#This Row],[Milestones]])=0,"",Milestones!$C8),"")</f>
        <v/>
      </c>
    </row>
    <row r="22" spans="1:10" x14ac:dyDescent="0.35">
      <c r="G22" s="1" t="str">
        <f ca="1">IFERROR(IF(LEN(Milestones!D9)=0,"",IF(AND(Milestones!D9&lt;=$B$12,Milestones!D9&gt;=$B$11-$D$11),Milestones!E9,"")),"")</f>
        <v/>
      </c>
      <c r="H22" s="11">
        <f ca="1">IFERROR(IF(LEN(DynamicMilestoneData[[#This Row],[Milestones]])=0,$B$12,Milestones!$D9),2)</f>
        <v>45801</v>
      </c>
      <c r="I22" t="str">
        <f ca="1">IFERROR(IF(LEN(DynamicMilestoneData[[#This Row],[Milestones]])=0,"",Milestones!$C9),"")</f>
        <v/>
      </c>
    </row>
    <row r="23" spans="1:10" x14ac:dyDescent="0.35">
      <c r="G23" s="1" t="str">
        <f ca="1">IFERROR(IF(LEN(Milestones!D10)=0,"",IF(AND(Milestones!D10&lt;=$B$12,Milestones!D10&gt;=$B$11-$D$11),Milestones!E10,"")),"")</f>
        <v/>
      </c>
      <c r="H23" s="11">
        <f ca="1">IFERROR(IF(LEN(DynamicMilestoneData[[#This Row],[Milestones]])=0,$B$12,Milestones!$D10),2)</f>
        <v>45801</v>
      </c>
      <c r="I23" t="str">
        <f ca="1">IFERROR(IF(LEN(DynamicMilestoneData[[#This Row],[Milestones]])=0,"",Milestones!$C10),"")</f>
        <v/>
      </c>
    </row>
    <row r="24" spans="1:10" x14ac:dyDescent="0.35">
      <c r="G24" s="1" t="str">
        <f>IFERROR(IF(LEN(Milestones!D12)=0,"",IF(AND(Milestones!D12&lt;=$B$12,Milestones!D12&gt;=$B$11-$D$11),Milestones!E12,"")),"")</f>
        <v/>
      </c>
      <c r="H24" s="11">
        <f ca="1">IFERROR(IF(LEN(DynamicMilestoneData[[#This Row],[Milestones]])=0,$B$12,Milestones!$D12),2)</f>
        <v>45801</v>
      </c>
      <c r="I24" t="str">
        <f>IFERROR(IF(LEN(DynamicMilestoneData[[#This Row],[Milestones]])=0,"",Milestones!$C12),"")</f>
        <v/>
      </c>
    </row>
    <row r="25" spans="1:10" x14ac:dyDescent="0.35">
      <c r="G25" s="1" t="str">
        <f>IFERROR(IF(LEN(Milestones!D13)=0,"",IF(AND(Milestones!D13&lt;=$B$12,Milestones!D13&gt;=$B$11-$D$11),Milestones!E13,"")),"")</f>
        <v/>
      </c>
      <c r="H25" s="11">
        <f ca="1">IFERROR(IF(LEN(DynamicMilestoneData[[#This Row],[Milestones]])=0,$B$12,Milestones!$D13),2)</f>
        <v>45801</v>
      </c>
      <c r="I25" t="str">
        <f>IFERROR(IF(LEN(DynamicMilestoneData[[#This Row],[Milestones]])=0,"",Milestones!$C13),"")</f>
        <v/>
      </c>
    </row>
    <row r="26" spans="1:10" x14ac:dyDescent="0.35">
      <c r="G26" s="1" t="str">
        <f>IFERROR(IF(LEN(Milestones!D14)=0,"",IF(AND(Milestones!D14&lt;=$B$12,Milestones!D14&gt;=$B$11-$D$11),Milestones!E14,"")),"")</f>
        <v/>
      </c>
      <c r="H26" s="11">
        <f ca="1">IFERROR(IF(LEN(DynamicMilestoneData[[#This Row],[Milestones]])=0,$B$12,Milestones!$D14),2)</f>
        <v>45801</v>
      </c>
      <c r="I26" t="str">
        <f>IFERROR(IF(LEN(DynamicMilestoneData[[#This Row],[Milestones]])=0,"",Milestones!$C14),"")</f>
        <v/>
      </c>
    </row>
    <row r="27" spans="1:10" x14ac:dyDescent="0.35">
      <c r="G27" s="1" t="str">
        <f>IFERROR(IF(LEN(Milestones!D15)=0,"",IF(AND(Milestones!D15&lt;=$B$12,Milestones!D15&gt;=$B$11-$D$11),Milestones!E15,"")),"")</f>
        <v/>
      </c>
      <c r="H27" s="11">
        <f ca="1">IFERROR(IF(LEN(DynamicMilestoneData[[#This Row],[Milestones]])=0,$B$12,Milestones!$D15),2)</f>
        <v>45801</v>
      </c>
      <c r="I27" t="str">
        <f>IFERROR(IF(LEN(DynamicMilestoneData[[#This Row],[Milestones]])=0,"",Milestones!$C15),"")</f>
        <v/>
      </c>
    </row>
    <row r="28" spans="1:10" x14ac:dyDescent="0.35">
      <c r="G28" s="1" t="str">
        <f>IFERROR(IF(LEN(Milestones!D16)=0,"",IF(AND(Milestones!D16&lt;=$B$12,Milestones!D16&gt;=$B$11-$D$11),Milestones!E16,"")),"")</f>
        <v/>
      </c>
      <c r="H28" s="11">
        <f ca="1">IFERROR(IF(LEN(DynamicMilestoneData[[#This Row],[Milestones]])=0,$B$12,Milestones!$D16),2)</f>
        <v>45801</v>
      </c>
      <c r="I28" t="str">
        <f>IFERROR(IF(LEN(DynamicMilestoneData[[#This Row],[Milestones]])=0,"",Milestones!$C16),"")</f>
        <v/>
      </c>
    </row>
    <row r="29" spans="1:10" x14ac:dyDescent="0.35">
      <c r="G29" s="1" t="str">
        <f>IFERROR(IF(LEN(Milestones!D17)=0,"",IF(AND(Milestones!D17&lt;=$B$12,Milestones!D17&gt;=$B$11-$D$11),Milestones!E17,"")),"")</f>
        <v/>
      </c>
      <c r="H29" s="11">
        <f ca="1">IFERROR(IF(LEN(DynamicMilestoneData[[#This Row],[Milestones]])=0,$B$12,Milestones!$D17),2)</f>
        <v>45801</v>
      </c>
      <c r="I29" t="str">
        <f>IFERROR(IF(LEN(DynamicMilestoneData[[#This Row],[Milestones]])=0,"",Milestones!$C17),"")</f>
        <v/>
      </c>
    </row>
    <row r="30" spans="1:10" x14ac:dyDescent="0.35">
      <c r="G30" s="1" t="str">
        <f>IFERROR(IF(LEN(Milestones!D18)=0,"",IF(AND(Milestones!D18&lt;=$B$12,Milestones!D18&gt;=$B$11-$D$11),Milestones!E18,"")),"")</f>
        <v/>
      </c>
      <c r="H30" s="11">
        <f ca="1">IFERROR(IF(LEN(DynamicMilestoneData[[#This Row],[Milestones]])=0,$B$12,Milestones!$D18),2)</f>
        <v>45801</v>
      </c>
      <c r="I30" t="str">
        <f>IFERROR(IF(LEN(DynamicMilestoneData[[#This Row],[Milestones]])=0,"",Milestones!$C18),"")</f>
        <v/>
      </c>
    </row>
    <row r="31" spans="1:10" x14ac:dyDescent="0.35">
      <c r="G31" s="1" t="str">
        <f>IFERROR(IF(LEN(Milestones!D19)=0,"",IF(AND(Milestones!D19&lt;=$B$12,Milestones!D19&gt;=$B$11-$D$11),Milestones!E19,"")),"")</f>
        <v/>
      </c>
      <c r="H31" s="11">
        <f ca="1">IFERROR(IF(LEN(DynamicMilestoneData[[#This Row],[Milestones]])=0,$B$12,Milestones!$D19),2)</f>
        <v>45801</v>
      </c>
      <c r="I31" t="str">
        <f>IFERROR(IF(LEN(DynamicMilestoneData[[#This Row],[Milestones]])=0,"",Milestones!$C19),"")</f>
        <v/>
      </c>
    </row>
    <row r="32" spans="1:10" x14ac:dyDescent="0.35">
      <c r="A32" s="7" t="s">
        <v>61</v>
      </c>
      <c r="G32" s="1" t="str">
        <f>IFERROR(IF(LEN(Milestones!D20)=0,"",IF(AND(Milestones!D20&lt;=$B$12,Milestones!D20&gt;=$B$11-$D$11),Milestones!E20,"")),"")</f>
        <v/>
      </c>
      <c r="H32" s="11">
        <f ca="1">IFERROR(IF(LEN(DynamicMilestoneData[[#This Row],[Milestones]])=0,$B$12,Milestones!$D20),2)</f>
        <v>45801</v>
      </c>
      <c r="I32" t="str">
        <f>IFERROR(IF(LEN(DynamicMilestoneData[[#This Row],[Milestones]])=0,"",Milestones!$C20),"")</f>
        <v/>
      </c>
      <c r="J32" t="s">
        <v>62</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DF417C6-B3F7-4801-B644-8A675B8729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Vuppala, Annika</cp:lastModifiedBy>
  <dcterms:created xsi:type="dcterms:W3CDTF">2024-01-10T06:43:06Z</dcterms:created>
  <dcterms:modified xsi:type="dcterms:W3CDTF">2025-06-06T07:04:33Z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