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32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31.xml"/>
  <Override ContentType="application/vnd.openxmlformats-officedocument.spreadsheetml.table+xml" PartName="/xl/tables/table5.xml"/>
  <Override ContentType="application/vnd.openxmlformats-officedocument.spreadsheetml.table+xml" PartName="/xl/tables/table36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35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33.xml"/>
  <Override ContentType="application/vnd.openxmlformats-officedocument.spreadsheetml.table+xml" PartName="/xl/tables/table34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nk hướng dẫn" sheetId="1" r:id="rId4"/>
    <sheet state="visible" name="Tồng Tuần" sheetId="2" r:id="rId5"/>
    <sheet state="visible" name="Xe tải BT2" sheetId="3" r:id="rId6"/>
    <sheet state="visible" name="NQC" sheetId="4" r:id="rId7"/>
    <sheet state="visible" name="MN" sheetId="5" r:id="rId8"/>
    <sheet state="visible" name="NTL" sheetId="6" r:id="rId9"/>
    <sheet state="visible" name="NCT" sheetId="7" r:id="rId10"/>
    <sheet state="visible" name="NVC" sheetId="8" r:id="rId11"/>
    <sheet state="visible" name="NTT" sheetId="9" r:id="rId12"/>
    <sheet state="visible" name="HTP" sheetId="10" r:id="rId13"/>
    <sheet state="visible" name="Tân Quy" sheetId="11" r:id="rId14"/>
    <sheet state="visible" name="Cao Lỗ" sheetId="12" r:id="rId15"/>
    <sheet state="visible" name="Bình Hưng" sheetId="13" r:id="rId16"/>
    <sheet state="visible" name="TSN" sheetId="14" r:id="rId17"/>
    <sheet state="visible" name="CT" sheetId="15" r:id="rId18"/>
    <sheet state="visible" name="LBB" sheetId="16" r:id="rId19"/>
    <sheet state="visible" name="PVT" sheetId="17" r:id="rId20"/>
  </sheets>
  <definedNames>
    <definedName hidden="1" localSheetId="9" name="Z_C5E8757A_A0C4_41F0_83E7_527FB684A885_.wvu.FilterData">HTP!$A$1:$A$264</definedName>
    <definedName hidden="1" localSheetId="9" name="Z_4FA706B4_AC97_41DB_A957_64E2ED01A6F3_.wvu.FilterData">HTP!$Q$11</definedName>
  </definedNames>
  <calcPr/>
  <customWorkbookViews>
    <customWorkbookView activeSheetId="0" maximized="1" tabRatio="600" windowHeight="0" windowWidth="0" guid="{4FA706B4-AC97-41DB-A957-64E2ED01A6F3}" name="Bộ lọc 1"/>
    <customWorkbookView activeSheetId="0" maximized="1" tabRatio="600" windowHeight="0" windowWidth="0" guid="{C5E8757A-A0C4-41F0-83E7-527FB684A885}" name="Bộ lọc 2"/>
  </customWorkbookViews>
  <pivotCaches>
    <pivotCache cacheId="0" r:id="rId21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6">
      <text>
        <t xml:space="preserve">Mốc 16h của Miếu Nổi do xe 150.03 chạy</t>
      </text>
    </comment>
    <comment authorId="0" ref="J10">
      <text>
        <t xml:space="preserve">Mốc 16h do xe 606.42 chạy</t>
      </text>
    </comment>
    <comment authorId="0" ref="J12">
      <text>
        <t xml:space="preserve">Do xe 51D-427.07 chạy</t>
      </text>
    </comment>
    <comment authorId="0" ref="J33">
      <text>
        <t xml:space="preserve">Xe 150.03 chạy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U171">
      <text>
        <t xml:space="preserve">21 delay do điều kiện thời tiết</t>
      </text>
    </comment>
    <comment authorId="0" ref="P181">
      <text>
        <t xml:space="preserve">delay khách hẹn ngày giao, nhận tại bc</t>
      </text>
    </comment>
    <comment authorId="0" ref="S181">
      <text>
        <t xml:space="preserve">delay vì k gọi dc khách, khách hẹn ngày giao</t>
      </text>
    </comment>
    <comment authorId="0" ref="U181">
      <text>
        <t xml:space="preserve"> delay đa phần là khách hẹn ngày giao nhưng k có log cuộc gọi của cod baotq28 (512248340, 433074322, 288221138, 372992482, 564182514, 455002049, 908925271...)</t>
      </text>
    </comment>
    <comment authorId="0" ref="P191">
      <text>
        <t xml:space="preserve">delay vì khách hẹn ngày giao, k gọi dc cho khách, có log cuộc gọi</t>
      </text>
    </comment>
    <comment authorId="0" ref="S191">
      <text>
        <t xml:space="preserve">khách hẹn ngày giao, có log cuộc gọi</t>
      </text>
    </comment>
    <comment authorId="0" ref="U191">
      <text>
        <t xml:space="preserve">khách hẹn ngày giao, k gọi dc khách -&gt; có log cuộc gọi</t>
      </text>
    </comment>
    <comment authorId="0" ref="J202">
      <text>
        <t xml:space="preserve">khách hẹn ngày giao</t>
      </text>
    </comment>
    <comment authorId="0" ref="U202">
      <text>
        <t xml:space="preserve">khách hẹn ngày giao, k gọi dc cho khách, có log</t>
      </text>
    </comment>
    <comment authorId="0" ref="P204">
      <text>
        <t xml:space="preserve">sai kho
</t>
      </text>
    </comment>
    <comment authorId="0" ref="U222">
      <text>
        <t xml:space="preserve">congtc3 xe bị hư k giao dc, congtc3 giao k kịp</t>
      </text>
    </comment>
    <comment authorId="0" ref="D262">
      <text>
        <t xml:space="preserve">khách hẹn</t>
      </text>
    </comment>
    <comment authorId="0" ref="P262">
      <text>
        <t xml:space="preserve">do điều kiện thời tiết, k gọi dc khách, khách hẹn ngày giao</t>
      </text>
    </comment>
    <comment authorId="0" ref="S262">
      <text>
        <t xml:space="preserve">khách hẹn ngày giao -&gt; có log</t>
      </text>
    </comment>
    <comment authorId="0" ref="U272">
      <text>
        <t xml:space="preserve">k gọi dc khách, khách k nghe máy -&gt; một số trường hợp vẫn chưa thực hiện đúng quy định (gọi nhỡ k đủ 3 cuộc)
 </t>
      </text>
    </comment>
    <comment authorId="0" ref="S282">
      <text>
        <t xml:space="preserve">congtc 3 chưa thực hiện đúng log cuộc gọi (chỉ gọi nhở khách 1 lần đã báo delay)</t>
      </text>
    </comment>
    <comment authorId="0" ref="S322">
      <text>
        <t xml:space="preserve">khách hẹn, k gọi dc cho khách -&gt; có log</t>
      </text>
    </comment>
    <comment authorId="0" ref="U332">
      <text>
        <t xml:space="preserve">k gọi dc khách, khách hẹn, giao k kịp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V236">
      <text>
        <t xml:space="preserve">khách hẹn, k gọi dc, có log</t>
      </text>
    </comment>
    <comment authorId="0" ref="D341">
      <text>
        <t xml:space="preserve">bao 114503176
</t>
      </text>
    </comment>
    <comment authorId="0" ref="D351">
      <text>
        <t xml:space="preserve">bao 114503176
</t>
      </text>
    </comment>
    <comment authorId="0" ref="D361">
      <text>
        <t xml:space="preserve">bao 114503176
</t>
      </text>
    </comment>
    <comment authorId="0" ref="M367">
      <text>
        <t xml:space="preserve">có log
</t>
      </text>
    </comment>
    <comment authorId="0" ref="S367">
      <text>
        <t xml:space="preserve">có log</t>
      </text>
    </comment>
    <comment authorId="0" ref="S377">
      <text>
        <t xml:space="preserve">có log</t>
      </text>
    </comment>
    <comment authorId="0" ref="M387">
      <text>
        <t xml:space="preserve">có log
</t>
      </text>
    </comment>
    <comment authorId="0" ref="S387">
      <text>
        <t xml:space="preserve">có log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198">
      <text>
        <t xml:space="preserve">khách hẹn ngày giao, k gọi dc cho khách -&gt; có log cuộc gọi
</t>
      </text>
    </comment>
    <comment authorId="0" ref="W198">
      <text>
        <t xml:space="preserve">khách hẹn ngày giao, k gọi dc cho khách -&gt; có log cuộc gọi
</t>
      </text>
    </comment>
    <comment authorId="0" ref="M209">
      <text>
        <t xml:space="preserve">khách hẹn, k gọi dc khách -&gt; có log</t>
      </text>
    </comment>
    <comment authorId="0" ref="S209">
      <text>
        <t xml:space="preserve">k gọi dc khách, khách hẹn ngày giao -&gt; có log</t>
      </text>
    </comment>
    <comment authorId="0" ref="J232">
      <text>
        <t xml:space="preserve">sai tuyến</t>
      </text>
    </comment>
    <comment authorId="0" ref="W280">
      <text>
        <t xml:space="preserve">có log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99">
      <text>
        <t xml:space="preserve">k gọi dc, khách hẹn -&gt; có log</t>
      </text>
    </comment>
    <comment authorId="0" ref="J199">
      <text>
        <t xml:space="preserve">k gọi dc, khách hẹn -&gt; có log</t>
      </text>
    </comment>
    <comment authorId="0" ref="L199">
      <text>
        <t xml:space="preserve">k gọi dc, khách hẹn -&gt; có log</t>
      </text>
    </comment>
    <comment authorId="0" ref="N199">
      <text>
        <t xml:space="preserve">k dc gọi khách, khách hẹn -&gt; có log</t>
      </text>
    </comment>
    <comment authorId="0" ref="P199">
      <text>
        <t xml:space="preserve">k gọi dc, khách hẹn &gt; có log</t>
      </text>
    </comment>
    <comment authorId="0" ref="J319">
      <text>
        <t xml:space="preserve">có log</t>
      </text>
    </comment>
    <comment authorId="0" ref="L319">
      <text>
        <t xml:space="preserve">có log</t>
      </text>
    </comment>
    <comment authorId="0" ref="P319">
      <text>
        <t xml:space="preserve">có log</t>
      </text>
    </comment>
    <comment authorId="0" ref="S319">
      <text>
        <t xml:space="preserve">có log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N204">
      <text>
        <t xml:space="preserve">khách hẹn ngày giao, k gọi dc khách -&gt; có log gọi</t>
      </text>
    </comment>
    <comment authorId="0" ref="H215">
      <text>
        <t xml:space="preserve">có log</t>
      </text>
    </comment>
    <comment authorId="0" ref="L215">
      <text>
        <t xml:space="preserve">có log
</t>
      </text>
    </comment>
    <comment authorId="0" ref="N215">
      <text>
        <t xml:space="preserve">khách hẹn, k gọi dc khách -&gt;. có log</t>
      </text>
    </comment>
    <comment authorId="0" ref="D274">
      <text>
        <t xml:space="preserve">có log</t>
      </text>
    </comment>
    <comment authorId="0" ref="N334">
      <text>
        <t xml:space="preserve">có log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214">
      <text>
        <t xml:space="preserve">trùng mã</t>
      </text>
    </comment>
    <comment authorId="0" ref="J245">
      <text>
        <t xml:space="preserve">khách hẹn, k gọi dc khách -&gt; có log</t>
      </text>
    </comment>
    <comment authorId="0" ref="L245">
      <text>
        <t xml:space="preserve">khách hẹn, k gọi dc khách -&gt; có log cuộc gọi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31">
      <text>
        <t xml:space="preserve">3 đơn sai tuyến</t>
      </text>
    </comment>
    <comment authorId="0" ref="L241">
      <text>
        <t xml:space="preserve">sai tuyến
</t>
      </text>
    </comment>
    <comment authorId="0" ref="J274">
      <text>
        <t xml:space="preserve">1 sai tuyến 25I
</t>
      </text>
    </comment>
    <comment authorId="0" ref="L274">
      <text>
        <t xml:space="preserve">1 đơn sai tuyến 25E
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58">
      <text>
        <t xml:space="preserve">nhập ở đây
delay do điều kiện thời tiết (6/14 đơn delay của cod tuannt4)</t>
      </text>
    </comment>
  </commentList>
</comments>
</file>

<file path=xl/sharedStrings.xml><?xml version="1.0" encoding="utf-8"?>
<sst xmlns="http://schemas.openxmlformats.org/spreadsheetml/2006/main" count="12571" uniqueCount="2691">
  <si>
    <t xml:space="preserve">Lưu ý nhớ sửa ngày và thời gian lại cho đúng với thực tế từng bưu cục </t>
  </si>
  <si>
    <t xml:space="preserve">Link đo đơn thành công </t>
  </si>
  <si>
    <t>https://admin.giaohangtietkiem.vn/admin?alias=207904177%2C+220197547%2C+238864447%2C+242328227%2C+277229362%2C+282965202%2C+306529071%2C+321498010%2C+409173385%2C+411864130%2C+413491237%2C+416794547%2C+416836898%2C+435287715%2C+447341606%2C+451053934%2C+478627683%2C+486719840%2C+494384733%2C+499263091%2C+638421734%2C+713142514%2C+&amp;package_status_id=&amp;package_status_id%5B%5D=5&amp;package_status_id%5B%5D=6&amp;t_stt=&amp;r_stt=&amp;cr_from=2019-09-11+00%3A00%3A00&amp;cr_to=2019-09-18+23%3A59%3A59&amp;date_from=&amp;date_to=2019-09-17+14%3A30%3A00&amp;delay_pick_from=&amp;delay_pick_to=&amp;date_type=done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</si>
  <si>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Link tìm mã bao hàng</t>
  </si>
  <si>
    <t>https://admin.giaohangtietkiem.vn/admin/AdBags/listBagsLogs?bag_order=&amp;seal=&amp;cuid=&amp;cr_from=2019-09-17+06%3A00%3A00&amp;cr_to=2019-09-17+13%3A06%3A28&amp;transport_type=&amp;bag_type=&amp;only_not_process=0&amp;station_id=&amp;station_id%5B%5D=4&amp;transfer_station_id=&amp;transfer_station_id%5B%5D=885&amp;cur_station_id=&amp;cur_station_id%5B%5D=885&amp;bag_status_id=&amp;transfer_status_id=&amp;imp_from=&amp;imp_to=&amp;plane_station_id=&amp;plane_company_id=&amp;truck_order=&amp;export_bag=0&amp;exp_station=&amp;exp_time_from=&amp;exp_time_to=#99282956</t>
  </si>
  <si>
    <t>TLTC</t>
  </si>
  <si>
    <t>Giờ xe tải đến kho Bình Thạnh 2</t>
  </si>
  <si>
    <t xml:space="preserve"> </t>
  </si>
  <si>
    <t>Giờ đến dự kiến</t>
  </si>
  <si>
    <t xml:space="preserve">Ngày - Nguyễn Lê Chí Bình </t>
  </si>
  <si>
    <t>HTP</t>
  </si>
  <si>
    <t>Trễ hơn 10 phút</t>
  </si>
  <si>
    <t>NTT</t>
  </si>
  <si>
    <t>Bưu cục</t>
  </si>
  <si>
    <t>TQ</t>
  </si>
  <si>
    <t>Quy định đội Now</t>
  </si>
  <si>
    <t>Khung giờ bàn giao được tính đơn đặc biệt</t>
  </si>
  <si>
    <t>9:55 -&gt; 12:30</t>
  </si>
  <si>
    <t>14:55 -&gt; 17:30</t>
  </si>
  <si>
    <t>Ca Xuất</t>
  </si>
  <si>
    <t>Khung giờ
hoạt động</t>
  </si>
  <si>
    <t xml:space="preserve">Bắt đầu xuất </t>
  </si>
  <si>
    <t>Kết thúc -&gt; Rời Kho BT2</t>
  </si>
  <si>
    <r>
      <rPr>
        <i/>
        <color rgb="FFFF00FF"/>
      </rPr>
      <t>Yêu cầu</t>
    </r>
    <r>
      <rPr>
        <i/>
      </rPr>
      <t xml:space="preserve">
</t>
    </r>
    <r>
      <t xml:space="preserve">- Pteam phải về trước khung xuất </t>
    </r>
    <r>
      <rPr>
        <color rgb="FFFF0000"/>
      </rPr>
      <t>*Bắt đầu xuất*</t>
    </r>
    <r>
      <t xml:space="preserve"> 
để xử lý hàng ca tiếp theo (trước 10 phút, 15 phút,... tuỳ Route)
- Pteam xếp hàng trật tự theo trụ đã bố trí để xuất kho
- Pteam tuyệt đối không được bỏ chạy bất kì Ca nào 
trong 5 Ca, Có vấn đề phải báo ngay với Điều Phối.
- Hiện tại hàng SẠCH trong ca, nếu Pteam về trễ tự Care bao hàng phân sạch
để xuất trong ca</t>
    </r>
  </si>
  <si>
    <t>Biển số</t>
  </si>
  <si>
    <t>Ca 1</t>
  </si>
  <si>
    <t>8h-10h</t>
  </si>
  <si>
    <t>8h45</t>
  </si>
  <si>
    <t>9h</t>
  </si>
  <si>
    <t>Lượt 1</t>
  </si>
  <si>
    <t>Lượt 2</t>
  </si>
  <si>
    <t>Lượt 3</t>
  </si>
  <si>
    <t>Lượt 4</t>
  </si>
  <si>
    <t>Lượt 5</t>
  </si>
  <si>
    <t>Lượt 6</t>
  </si>
  <si>
    <t>Lượt 7</t>
  </si>
  <si>
    <t>Ca 2</t>
  </si>
  <si>
    <t>10h-12h</t>
  </si>
  <si>
    <t>10h15</t>
  </si>
  <si>
    <t>11h</t>
  </si>
  <si>
    <t>Ca 3</t>
  </si>
  <si>
    <t>11h30-13h30</t>
  </si>
  <si>
    <t>11h30</t>
  </si>
  <si>
    <t>12h30</t>
  </si>
  <si>
    <t>Ca 4</t>
  </si>
  <si>
    <t>13h30-15h30</t>
  </si>
  <si>
    <t>14h30</t>
  </si>
  <si>
    <t>Giờ đến thực tế</t>
  </si>
  <si>
    <t>29H - 153.89
TX Bình
0948578598</t>
  </si>
  <si>
    <t>Ca 5</t>
  </si>
  <si>
    <t>15h-17h</t>
  </si>
  <si>
    <t>15h45</t>
  </si>
  <si>
    <t>16h</t>
  </si>
  <si>
    <t>Sớm hơn 10 phút</t>
  </si>
  <si>
    <t>BT2</t>
  </si>
  <si>
    <t>NQC</t>
  </si>
  <si>
    <t>150.03</t>
  </si>
  <si>
    <t>10h</t>
  </si>
  <si>
    <t>11h10</t>
  </si>
  <si>
    <t>12h10</t>
  </si>
  <si>
    <t>13h</t>
  </si>
  <si>
    <t>14h40</t>
  </si>
  <si>
    <t>Ký tên
theo mẫu ca nào cũng kí</t>
  </si>
  <si>
    <t>BK</t>
  </si>
  <si>
    <t>9:08 -&gt; 9:12</t>
  </si>
  <si>
    <t xml:space="preserve"> NQC</t>
  </si>
  <si>
    <t>Ngân</t>
  </si>
  <si>
    <t xml:space="preserve"> BT2</t>
  </si>
  <si>
    <t>0938572926</t>
  </si>
  <si>
    <t>Xe đến kho</t>
  </si>
  <si>
    <t>Loan</t>
  </si>
  <si>
    <t>0355421203</t>
  </si>
  <si>
    <t>10:03 -&gt; 10g05</t>
  </si>
  <si>
    <t>10:51 -&gt; 10:57</t>
  </si>
  <si>
    <t>Thảo</t>
  </si>
  <si>
    <t>12:00 -&gt; 12:06</t>
  </si>
  <si>
    <t>13:00 --&gt; 13:06</t>
  </si>
  <si>
    <t>14:22 -&gt; 14:27</t>
  </si>
  <si>
    <t>15:52 -&gt; 16:10</t>
  </si>
  <si>
    <t>0343573023</t>
  </si>
  <si>
    <t>Xe rời kho</t>
  </si>
  <si>
    <t>MN</t>
  </si>
  <si>
    <t>154.13</t>
  </si>
  <si>
    <t>09h20</t>
  </si>
  <si>
    <t>An</t>
  </si>
  <si>
    <t>12h</t>
  </si>
  <si>
    <t>0909115330</t>
  </si>
  <si>
    <t>9:00 -&gt; 9:21</t>
  </si>
  <si>
    <t>9:55 -&gt; 10g</t>
  </si>
  <si>
    <t>10:59 -&gt; 11</t>
  </si>
  <si>
    <t>12:02 -&gt; 12:06</t>
  </si>
  <si>
    <t>12:52 -&gt; 12:52</t>
  </si>
  <si>
    <t>14:30 -&gt; 14:40</t>
  </si>
  <si>
    <t>15:15 -&gt; 15:20</t>
  </si>
  <si>
    <t>NTL</t>
  </si>
  <si>
    <t>09h40</t>
  </si>
  <si>
    <t>150.09</t>
  </si>
  <si>
    <t>10h00</t>
  </si>
  <si>
    <t>9h50</t>
  </si>
  <si>
    <t>10h50</t>
  </si>
  <si>
    <t>10h30</t>
  </si>
  <si>
    <t>9:01 --&gt; 9:04</t>
  </si>
  <si>
    <t>10:43 -&gt; 10:45</t>
  </si>
  <si>
    <t>11h50</t>
  </si>
  <si>
    <t>12h50</t>
  </si>
  <si>
    <t>13h00</t>
  </si>
  <si>
    <t>11:40 -&gt; 11:42</t>
  </si>
  <si>
    <t>12:29 -&gt;. 12:32</t>
  </si>
  <si>
    <t>13:17 -&gt; 13:19</t>
  </si>
  <si>
    <t>14h00</t>
  </si>
  <si>
    <t>14h20</t>
  </si>
  <si>
    <t>15h</t>
  </si>
  <si>
    <t>NCT</t>
  </si>
  <si>
    <t>151.08</t>
  </si>
  <si>
    <t>16h30</t>
  </si>
  <si>
    <t>10h10</t>
  </si>
  <si>
    <t>11h15</t>
  </si>
  <si>
    <t>11h55</t>
  </si>
  <si>
    <t>13h30</t>
  </si>
  <si>
    <t>9:03 -&gt; 9:06</t>
  </si>
  <si>
    <t>10:08 -&gt;10h10</t>
  </si>
  <si>
    <t>11:11 -&gt; 11:15</t>
  </si>
  <si>
    <t>12:07 -&gt; 12:15</t>
  </si>
  <si>
    <t>13:44 -&gt;13:49</t>
  </si>
  <si>
    <t>14:30 -&gt; 14:35</t>
  </si>
  <si>
    <t>15:10 -&gt; 15:13</t>
  </si>
  <si>
    <t>Nối - Phạm Đức Hiếu</t>
  </si>
  <si>
    <t>NVC</t>
  </si>
  <si>
    <t>153.89</t>
  </si>
  <si>
    <t>13h10</t>
  </si>
  <si>
    <t>9:08 -&gt; 9:10</t>
  </si>
  <si>
    <t>10:18 -&gt; 10:21</t>
  </si>
  <si>
    <t>11:30 -&gt; 11:35</t>
  </si>
  <si>
    <t>13:03 -&gt; 13:08</t>
  </si>
  <si>
    <t>Giờ thực tế đến BC</t>
  </si>
  <si>
    <t>14:13 -&gt; 14:33</t>
  </si>
  <si>
    <t>15:25 -&gt; 15:28</t>
  </si>
  <si>
    <t>13h15</t>
  </si>
  <si>
    <t>14h35</t>
  </si>
  <si>
    <t>9h31</t>
  </si>
  <si>
    <t>10h53</t>
  </si>
  <si>
    <t>11h54</t>
  </si>
  <si>
    <t>13h53</t>
  </si>
  <si>
    <t>29H - 151.89
TX Hiếu
0938657060</t>
  </si>
  <si>
    <t>10:12 -&gt; 10:16</t>
  </si>
  <si>
    <t>14h47</t>
  </si>
  <si>
    <t>16h29</t>
  </si>
  <si>
    <t>13:05 -&gt; 13:10</t>
  </si>
  <si>
    <t>14:28 -&gt; 14:33</t>
  </si>
  <si>
    <t>336.32</t>
  </si>
  <si>
    <t>10:22 -&gt; 10:25</t>
  </si>
  <si>
    <t>11:20 -&gt; 11:25</t>
  </si>
  <si>
    <t>12:52 -&gt; 12:57</t>
  </si>
  <si>
    <t>14:35 -&gt; 14:40</t>
  </si>
  <si>
    <t>UVK</t>
  </si>
  <si>
    <t>437.47</t>
  </si>
  <si>
    <t xml:space="preserve"> MN</t>
  </si>
  <si>
    <t xml:space="preserve"> hỗ trợ</t>
  </si>
  <si>
    <t>9:55-&gt; 10g</t>
  </si>
  <si>
    <t>Sản Lượng</t>
  </si>
  <si>
    <t>11:06 -&gt; 11:11</t>
  </si>
  <si>
    <t>13:13 -&gt; 13:18</t>
  </si>
  <si>
    <t>14:17 -&gt;14:25</t>
  </si>
  <si>
    <t>TB</t>
  </si>
  <si>
    <t>426.24</t>
  </si>
  <si>
    <t>9h45</t>
  </si>
  <si>
    <t>10h20</t>
  </si>
  <si>
    <t>10h40</t>
  </si>
  <si>
    <t>10:00 -&gt;10g10</t>
  </si>
  <si>
    <t>11:55 -&gt; 12:08</t>
  </si>
  <si>
    <t>14:53 -&gt; 15:08</t>
  </si>
  <si>
    <t>TB / NCT</t>
  </si>
  <si>
    <t>11h35</t>
  </si>
  <si>
    <t>12h45</t>
  </si>
  <si>
    <t>13h50</t>
  </si>
  <si>
    <t>15h10</t>
  </si>
  <si>
    <t>15h30</t>
  </si>
  <si>
    <t>606.42</t>
  </si>
  <si>
    <t>Đã bàn giao</t>
  </si>
  <si>
    <t>10:30 -&gt; 10:35</t>
  </si>
  <si>
    <t>15:39 -&gt; 16:10</t>
  </si>
  <si>
    <t>Thủ Đức</t>
  </si>
  <si>
    <t>9h20</t>
  </si>
  <si>
    <t>608.86</t>
  </si>
  <si>
    <t>11:35 -&gt; 12:13</t>
  </si>
  <si>
    <t>LV-CC / NVC</t>
  </si>
  <si>
    <t>427.07</t>
  </si>
  <si>
    <t>10:55 -&gt; 11:04</t>
  </si>
  <si>
    <t>16:40 -&gt; 16:50</t>
  </si>
  <si>
    <t>12h15</t>
  </si>
  <si>
    <t>Đã giao được</t>
  </si>
  <si>
    <t>13h20</t>
  </si>
  <si>
    <t>LV-CC</t>
  </si>
  <si>
    <t>218.16</t>
  </si>
  <si>
    <t>14h45</t>
  </si>
  <si>
    <t>16h20</t>
  </si>
  <si>
    <t>13:30 -&gt; 14:00</t>
  </si>
  <si>
    <t>677.81</t>
  </si>
  <si>
    <t>10:20 -&gt; 10:23</t>
  </si>
  <si>
    <t>11:43 -&gt; 11:45</t>
  </si>
  <si>
    <t>13:34 -&gt; 13:40</t>
  </si>
  <si>
    <t>15:03 -&gt; 15:15</t>
  </si>
  <si>
    <t>363.17</t>
  </si>
  <si>
    <t>11:15 -&gt; 11:20</t>
  </si>
  <si>
    <t>14:44 -&gt; 14:52</t>
  </si>
  <si>
    <t>312.18</t>
  </si>
  <si>
    <t>11:30 -&gt; 11:34</t>
  </si>
  <si>
    <t>Đang giao</t>
  </si>
  <si>
    <t>148.38</t>
  </si>
  <si>
    <t>12:10 -&gt; 12:16</t>
  </si>
  <si>
    <t>246.31</t>
  </si>
  <si>
    <t>13:30 -&gt; 13:35</t>
  </si>
  <si>
    <t>105.66</t>
  </si>
  <si>
    <t>14:43 -&gt; 15:12</t>
  </si>
  <si>
    <t>Delay</t>
  </si>
  <si>
    <t>9:07 -&gt; 9:11</t>
  </si>
  <si>
    <t>9:57 -&gt; 10:03</t>
  </si>
  <si>
    <t>10:57 -&gt; 11:01</t>
  </si>
  <si>
    <t>11:52 -&gt; 11:54</t>
  </si>
  <si>
    <t>14:34 -&gt; 14:38</t>
  </si>
  <si>
    <t>15:26 -&gt; 15:30</t>
  </si>
  <si>
    <t>Huỷ</t>
  </si>
  <si>
    <t>9:54 -&gt; 10g</t>
  </si>
  <si>
    <t>10:50 -&gt; 10:55</t>
  </si>
  <si>
    <t>11:44 -&gt; 11:46</t>
  </si>
  <si>
    <t>12:45 -&gt; 12:50</t>
  </si>
  <si>
    <t>14:21 -&gt; 14:25</t>
  </si>
  <si>
    <t>15:05 -&gt; 15:09</t>
  </si>
  <si>
    <t>9:54 -&gt; 10:03</t>
  </si>
  <si>
    <t>10:41 -&gt; 10:45</t>
  </si>
  <si>
    <t>11:31 -&gt; 11:37</t>
  </si>
  <si>
    <t>12:18 -&gt; 12:25</t>
  </si>
  <si>
    <t>14:20 -&gt; 14:24</t>
  </si>
  <si>
    <t>Lấy nhập kho</t>
  </si>
  <si>
    <t>15:00 -&gt; 15:05</t>
  </si>
  <si>
    <t>10:12 -&gt; 10:15</t>
  </si>
  <si>
    <t>11:51 -&gt; 11:52</t>
  </si>
  <si>
    <t>13:30 -&gt; 13:37</t>
  </si>
  <si>
    <t>15:29 -&gt; 15:30</t>
  </si>
  <si>
    <t>Tỉ Lệ</t>
  </si>
  <si>
    <t>10:03 -&gt; 10:06</t>
  </si>
  <si>
    <t>12:25 -&gt; 12:30</t>
  </si>
  <si>
    <t>14:41 -&gt; 14:47</t>
  </si>
  <si>
    <t>15:48 -&gt; 15:55</t>
  </si>
  <si>
    <t>10:09 -&gt; 10:13</t>
  </si>
  <si>
    <t>11:20 -&gt; 11:23</t>
  </si>
  <si>
    <t>12:46 -&gt; 12:50</t>
  </si>
  <si>
    <t>14:25 -&gt; 14:28</t>
  </si>
  <si>
    <t>10:15 -&gt; 10:20</t>
  </si>
  <si>
    <t>11:28 -&gt; 11:35</t>
  </si>
  <si>
    <t>13:09 -&gt; 13:15</t>
  </si>
  <si>
    <t>14:08 -&gt; 14:15</t>
  </si>
  <si>
    <t>-</t>
  </si>
  <si>
    <t>11:05 -&gt; 11:14</t>
  </si>
  <si>
    <t>13:11 -&gt; 13:20</t>
  </si>
  <si>
    <t>9h24</t>
  </si>
  <si>
    <t>12:00 -&gt; 12:10</t>
  </si>
  <si>
    <t>14:06 -&gt; 14:28</t>
  </si>
  <si>
    <t xml:space="preserve">16:54 -&gt; </t>
  </si>
  <si>
    <t>LV-CC/NVC/NCT</t>
  </si>
  <si>
    <t>Hàng sai tuyến, thuộc quận khác</t>
  </si>
  <si>
    <t>10:40 -&gt; 10:48</t>
  </si>
  <si>
    <t>12:38 -&gt; 12:52</t>
  </si>
  <si>
    <t>15:40 -&gt; 15:45</t>
  </si>
  <si>
    <t>13h57</t>
  </si>
  <si>
    <t>14h34</t>
  </si>
  <si>
    <t>10:59 -&gt; 11:15</t>
  </si>
  <si>
    <t>11:47 -&gt; 11:58</t>
  </si>
  <si>
    <t>LV-CC/CC/TB</t>
  </si>
  <si>
    <t>13:35 -&gt; 13:53</t>
  </si>
  <si>
    <t>Phổ Quang</t>
  </si>
  <si>
    <t>708.45</t>
  </si>
  <si>
    <t>12:51 -&gt; 12:55</t>
  </si>
  <si>
    <t>10:28 -&gt; 10:33</t>
  </si>
  <si>
    <t>12:00 -&gt; 12:05</t>
  </si>
  <si>
    <t>13:45 -&gt; 13:48</t>
  </si>
  <si>
    <t>14:48 -&gt; 15:00</t>
  </si>
  <si>
    <t>10:24 -&gt; 10:27</t>
  </si>
  <si>
    <t>12:07 -&gt; 12:10</t>
  </si>
  <si>
    <t>13:42 -&gt; 13:48</t>
  </si>
  <si>
    <t>9:49 -&gt; 9:51</t>
  </si>
  <si>
    <t>11:41 -&gt; 11:42</t>
  </si>
  <si>
    <t>13:27 -&gt; 13:30</t>
  </si>
  <si>
    <t>12:05 -&gt; 12:10</t>
  </si>
  <si>
    <t>10:57 -&gt; 11:04</t>
  </si>
  <si>
    <t>14:30 -&gt; 15:09</t>
  </si>
  <si>
    <t>687.25</t>
  </si>
  <si>
    <t>Đã giao được Trước 14h</t>
  </si>
  <si>
    <t>11:58 -&gt; 11:59</t>
  </si>
  <si>
    <t>462.67</t>
  </si>
  <si>
    <t>9h30</t>
  </si>
  <si>
    <t>13:00 -&gt; 13:05</t>
  </si>
  <si>
    <t>14:47 -&gt; 14:50</t>
  </si>
  <si>
    <t>11h12</t>
  </si>
  <si>
    <t>12h46</t>
  </si>
  <si>
    <t>Đã giao được Trước 20h</t>
  </si>
  <si>
    <t>16h12</t>
  </si>
  <si>
    <t>9:02 -&gt; 9:05</t>
  </si>
  <si>
    <t>9:55 -&gt; 10:00</t>
  </si>
  <si>
    <t>10:48 -&gt; 10:50</t>
  </si>
  <si>
    <t>11:50 -&gt; 11:55</t>
  </si>
  <si>
    <t xml:space="preserve">Đã giao nguyên ngày </t>
  </si>
  <si>
    <t>12:45 -&gt; 12:48</t>
  </si>
  <si>
    <t>14:25 -&gt; 14:27</t>
  </si>
  <si>
    <t>15:16 -&gt; 15:19</t>
  </si>
  <si>
    <t>9:07 -&gt; 9:08</t>
  </si>
  <si>
    <t>9:56 -&gt; 10:00</t>
  </si>
  <si>
    <t>10:48 -&gt; 10:53</t>
  </si>
  <si>
    <t>13:02 -&gt; 13:08</t>
  </si>
  <si>
    <t>14:32 -&gt; 14:38</t>
  </si>
  <si>
    <t>15:07 -&gt; 15:10</t>
  </si>
  <si>
    <t>9:02 -&gt; 9:04</t>
  </si>
  <si>
    <t>9:46 -&gt; 9:51</t>
  </si>
  <si>
    <t>10:35 -&gt; 10:50</t>
  </si>
  <si>
    <t>11:43 -&gt; 11:47</t>
  </si>
  <si>
    <t>12:35 -&gt; 12:38</t>
  </si>
  <si>
    <t>14h25 -&gt; 14:28</t>
  </si>
  <si>
    <t>15:12 -&gt; 15:17</t>
  </si>
  <si>
    <t>9:00 -&gt; 9:02</t>
  </si>
  <si>
    <t>9:39 -&gt; 9:42</t>
  </si>
  <si>
    <t>11:00 -&gt; 11:04</t>
  </si>
  <si>
    <t>12:05 -&gt; 12:13</t>
  </si>
  <si>
    <t>13:30 -&gt; 12:37</t>
  </si>
  <si>
    <t>14:35 -&gt; 14:38</t>
  </si>
  <si>
    <t>15:28 -&gt; 15:31</t>
  </si>
  <si>
    <t>9:00 -&gt; 9:03</t>
  </si>
  <si>
    <t>10:08 -&gt; 10:12</t>
  </si>
  <si>
    <t>11:12 -&gt; 11:13</t>
  </si>
  <si>
    <t>12:55 -&gt; 13:00</t>
  </si>
  <si>
    <t>14:55 -&gt; 15:00</t>
  </si>
  <si>
    <t>15:44 -&gt; 15:45</t>
  </si>
  <si>
    <t>11:21 -&gt; 11:26</t>
  </si>
  <si>
    <t>13:04 -&gt; 13:08</t>
  </si>
  <si>
    <t>14:15 -&gt; 14:19</t>
  </si>
  <si>
    <t>10:11 -&gt; 10:17</t>
  </si>
  <si>
    <t>11:20 -&gt; 11:27</t>
  </si>
  <si>
    <t>12:54 -&gt; 13:00</t>
  </si>
  <si>
    <t>9:43 -&gt; 9:52</t>
  </si>
  <si>
    <t>Tỉ Lệ bàn giao</t>
  </si>
  <si>
    <t>10:51 -&gt; 10:56</t>
  </si>
  <si>
    <t>13:18 -&gt; 13:30</t>
  </si>
  <si>
    <t>14:29 -&gt; 14:30</t>
  </si>
  <si>
    <t>TB/NCT</t>
  </si>
  <si>
    <t>9:53 -&gt; 10:09</t>
  </si>
  <si>
    <t>12:03 -&gt; 12:20</t>
  </si>
  <si>
    <t>13:55 -&gt; 14:05</t>
  </si>
  <si>
    <t xml:space="preserve">16:49 -&gt; </t>
  </si>
  <si>
    <t>LV-CC/TB</t>
  </si>
  <si>
    <t>10:35 -&gt; 10:58</t>
  </si>
  <si>
    <t>13:06 -&gt; 13:40</t>
  </si>
  <si>
    <t>15:39 -&gt; 15:42</t>
  </si>
  <si>
    <t>11:57 -&gt; 12:16</t>
  </si>
  <si>
    <t>CC</t>
  </si>
  <si>
    <t>14:10 -&gt; 14:32</t>
  </si>
  <si>
    <t>12:58 -&gt; 13:02</t>
  </si>
  <si>
    <t>9:45 -&gt; 9:48</t>
  </si>
  <si>
    <t>13:12 -&gt; 13:19</t>
  </si>
  <si>
    <t>14:42 -&gt; 14:52</t>
  </si>
  <si>
    <t>157.38</t>
  </si>
  <si>
    <t>10:00 -&gt; 10:05</t>
  </si>
  <si>
    <t>14:15 -&gt; 14:30</t>
  </si>
  <si>
    <t>10:58 -&gt; 11:04</t>
  </si>
  <si>
    <t>9h18</t>
  </si>
  <si>
    <t>157.30</t>
  </si>
  <si>
    <t>10h07</t>
  </si>
  <si>
    <t>11:09 -&gt; 11:15</t>
  </si>
  <si>
    <t>13:00 -&gt; 13:14</t>
  </si>
  <si>
    <t>11h04</t>
  </si>
  <si>
    <t xml:space="preserve">15:06 -&gt; 15:09 </t>
  </si>
  <si>
    <t>9:32 -&gt; 9:34</t>
  </si>
  <si>
    <t>11h58</t>
  </si>
  <si>
    <t>11:00 -&gt; 11:08</t>
  </si>
  <si>
    <t>12:40 -&gt; 12:45</t>
  </si>
  <si>
    <t>14:36 -&gt; 14:46</t>
  </si>
  <si>
    <t>11:30 -&gt; 11:31</t>
  </si>
  <si>
    <t>13:28 -&gt; 13:40</t>
  </si>
  <si>
    <t>12:16 -&gt; 12:20</t>
  </si>
  <si>
    <t>11:38 -&gt; 11:43</t>
  </si>
  <si>
    <t>14:41 -&gt; 15:04</t>
  </si>
  <si>
    <t>12:47 -&gt; 12:49</t>
  </si>
  <si>
    <t>079.49</t>
  </si>
  <si>
    <t>14:55 -&gt; 14:57</t>
  </si>
  <si>
    <t>9h25</t>
  </si>
  <si>
    <t>10h25</t>
  </si>
  <si>
    <t>10:00 -&gt; 10:06</t>
  </si>
  <si>
    <t>13h25</t>
  </si>
  <si>
    <t>11:00 -&gt; 11:06</t>
  </si>
  <si>
    <t>11:58 -&gt; 12:01</t>
  </si>
  <si>
    <t>13:08 -&gt; 13:19</t>
  </si>
  <si>
    <t>16h10</t>
  </si>
  <si>
    <t>14:58 -&gt; 15:00</t>
  </si>
  <si>
    <t>15:20 -&gt; 15:25</t>
  </si>
  <si>
    <t>9:00 -&gt; 9:05</t>
  </si>
  <si>
    <t>9:57 -&gt; 10:00</t>
  </si>
  <si>
    <t>10:50 -&gt; 10:54</t>
  </si>
  <si>
    <t>11:45 -&gt; 11:48</t>
  </si>
  <si>
    <t>12:45 -&gt; 12h49</t>
  </si>
  <si>
    <t>14:25 -&gt; 14:30</t>
  </si>
  <si>
    <t>9:02 -&gt; 9:07</t>
  </si>
  <si>
    <t>9:42 -&gt; 9:52</t>
  </si>
  <si>
    <t>11:45 -&gt; 11:52</t>
  </si>
  <si>
    <t>12:53 -&gt; 12:57</t>
  </si>
  <si>
    <t>14:01 -&gt; 14:08</t>
  </si>
  <si>
    <t>15:03 -&gt; 15:08</t>
  </si>
  <si>
    <t>9:03 -&gt; 9:08</t>
  </si>
  <si>
    <t>10:07 -&gt; 10:11</t>
  </si>
  <si>
    <t>10:45 -&gt; 10:54</t>
  </si>
  <si>
    <t>11:49 -&gt; 11:55</t>
  </si>
  <si>
    <t>13:07 -&gt; 13:10</t>
  </si>
  <si>
    <t>14:15 -&gt; 14:18</t>
  </si>
  <si>
    <t>15:16 -&gt; 15:21</t>
  </si>
  <si>
    <t>10:26 -&gt; 10:29</t>
  </si>
  <si>
    <t>11:31 -&gt; 11:33</t>
  </si>
  <si>
    <t>12:40 -&gt; 12:43</t>
  </si>
  <si>
    <t>14:18 -&gt; 14:26</t>
  </si>
  <si>
    <t>15:18 -&gt; 15:21</t>
  </si>
  <si>
    <t>10:39 -&gt; 10:42</t>
  </si>
  <si>
    <t>13:22 -&gt; 13:25</t>
  </si>
  <si>
    <t>14:32 -&gt; 14:35</t>
  </si>
  <si>
    <t>11:18 -&gt; 11:22</t>
  </si>
  <si>
    <t>13:15 -&gt; 13:20</t>
  </si>
  <si>
    <t>11:08 -&gt; 11:15</t>
  </si>
  <si>
    <t>13:11 -&gt; 13:19</t>
  </si>
  <si>
    <t>14:27 -&gt; 14:31</t>
  </si>
  <si>
    <t>CL</t>
  </si>
  <si>
    <t>145.86</t>
  </si>
  <si>
    <t>11:40 -&gt; 11:46</t>
  </si>
  <si>
    <t>13:30 -&gt; 13:36</t>
  </si>
  <si>
    <t>14:38 -&gt; 14:54</t>
  </si>
  <si>
    <t>8:15 -&gt; 8:18</t>
  </si>
  <si>
    <t>10:03 -&gt; 10:18</t>
  </si>
  <si>
    <t>14:40 -&gt; 15:00</t>
  </si>
  <si>
    <t>9:08 -&gt; 9:11</t>
  </si>
  <si>
    <t>11:57 -&gt; 12:10</t>
  </si>
  <si>
    <t>13:37 -&gt; 13:40</t>
  </si>
  <si>
    <t>12:47 -&gt; 12:51</t>
  </si>
  <si>
    <t>9:53 -&gt; 9:57</t>
  </si>
  <si>
    <t>11:37 -&gt; 11:39</t>
  </si>
  <si>
    <t>13:05 -&gt; 13:09</t>
  </si>
  <si>
    <t>10:26 -&gt; 10:31</t>
  </si>
  <si>
    <t>15:03 -&gt; 15:05</t>
  </si>
  <si>
    <t>11:00 -&gt; 11:15</t>
  </si>
  <si>
    <t>Đơn hẹn sáng 21/9, thuộc tuyến khác</t>
  </si>
  <si>
    <t>10:07 -&gt; 10:12</t>
  </si>
  <si>
    <t>11:34 -&gt; 11:36</t>
  </si>
  <si>
    <t>13:20 -&gt; 13:25</t>
  </si>
  <si>
    <t>12:03 -&gt; 12:10</t>
  </si>
  <si>
    <t>https://admin.giaohangtietkiem.vn/admin/api/index/limit:50?alias=738957611%2C+222169688%2C+236799966%2C+271805163%2C+308565615%2C+310358105%2C+349736683%2C+381928255%2C+383291808%2C+397864286%2C+399013003%2C+408156879%2C+430357668%2C+440595257%2C+454894658%2C+459776429%2C+461360365%2C+467864512%2C+468862288%2C+470222761%2C+478951760%2C+480832989%2C+484860020%2C+548175187%2C+548566647%2C+695461743%2C+695766389%2C+700098115%2C+718151143%2C+745478233%2C+757247348%2C+839014471%2C+840366920%2C+845934802%2C&amp;package_status_id=&amp;t_stt=&amp;r_stt=&amp;cr_from=2019-09-14+00%3A00%3A00&amp;cr_to=2019-09-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</si>
  <si>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11:17 -&gt; 11:24</t>
  </si>
  <si>
    <t>608.05</t>
  </si>
  <si>
    <t>12:49 -&gt; 12:57</t>
  </si>
  <si>
    <t>14:20 -&gt; 14:26</t>
  </si>
  <si>
    <t>151.46</t>
  </si>
  <si>
    <t>13:53 -&gt; 13:56</t>
  </si>
  <si>
    <t>693.30</t>
  </si>
  <si>
    <t xml:space="preserve">15:02 -&gt; </t>
  </si>
  <si>
    <t>13h40</t>
  </si>
  <si>
    <t>14h48</t>
  </si>
  <si>
    <t>09:00 -&gt; 9:08</t>
  </si>
  <si>
    <t>9:55 -&gt; 9:57</t>
  </si>
  <si>
    <t>10:55 -&gt; 11:05</t>
  </si>
  <si>
    <t>11:49 -&gt;  11:54</t>
  </si>
  <si>
    <t>12:54 -&gt;</t>
  </si>
  <si>
    <t>14:26 -&gt; 14:35</t>
  </si>
  <si>
    <t>https://admin.giaohangtietkiem.vn/admin?alias=211671349%2C+240868000%2C+265954301%2C+354504849%2C+364599249%2C+370224180%2C+372181109%2C+376769725%2C+402508650%2C+431591560%2C+450221802%2C+460543625%2C+477037530%2C+648495382%2C+727295112%2C+790603914%2C+929441023%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</si>
  <si>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9:48 -&gt; 9:51</t>
  </si>
  <si>
    <t>10:37 -&gt; 10:41</t>
  </si>
  <si>
    <t>12:46 -&gt; 12:51</t>
  </si>
  <si>
    <t>14:20 -&gt;  14:25</t>
  </si>
  <si>
    <t>9:04 -&gt; 9:09</t>
  </si>
  <si>
    <t>9:50 -&gt; 9:53</t>
  </si>
  <si>
    <t>10:49 -&gt; 10:55</t>
  </si>
  <si>
    <t>11:51 -&gt;  11:54</t>
  </si>
  <si>
    <t>13:02 -&gt; 13:05</t>
  </si>
  <si>
    <t>13:47 -&gt; 13:50</t>
  </si>
  <si>
    <t>có</t>
  </si>
  <si>
    <t>157.61</t>
  </si>
  <si>
    <t>09:00 -&gt;0:09</t>
  </si>
  <si>
    <t>10:03 -&gt; 10:07</t>
  </si>
  <si>
    <t>11:12 -&gt; 11:17</t>
  </si>
  <si>
    <t>11:58 -&gt; 12:05</t>
  </si>
  <si>
    <t>13:30 -&gt;13:39</t>
  </si>
  <si>
    <t>14:30 -&gt; 14:34</t>
  </si>
  <si>
    <t>09:00 -&gt;9:06</t>
  </si>
  <si>
    <t>10:06 -&gt; 10:10</t>
  </si>
  <si>
    <t>11:24 -&gt; 11:28</t>
  </si>
  <si>
    <t>13h15 -&gt; 13h27</t>
  </si>
  <si>
    <t>10:11 -&gt; 10:19</t>
  </si>
  <si>
    <t>11:25 -&gt; 11:28</t>
  </si>
  <si>
    <t>13:03 -&gt; 13:05</t>
  </si>
  <si>
    <t>14:36 -&gt; 14:41</t>
  </si>
  <si>
    <t>10:15 -&gt; 10:19</t>
  </si>
  <si>
    <t>11:21 -&gt; 11:24</t>
  </si>
  <si>
    <t>13:15 -&gt; 13:23</t>
  </si>
  <si>
    <t>14:33 -&gt; 14:35</t>
  </si>
  <si>
    <t xml:space="preserve">Delay </t>
  </si>
  <si>
    <t>9:42 -&gt; 9:45</t>
  </si>
  <si>
    <t>10:58 -&gt; 11:05</t>
  </si>
  <si>
    <t>11:09 -&gt; 11:14</t>
  </si>
  <si>
    <t>13:05 -&gt;13:10</t>
  </si>
  <si>
    <t>14:37 -&gt; 14:45</t>
  </si>
  <si>
    <t>7:52 -&gt; 8:03</t>
  </si>
  <si>
    <t>10:04 -&gt; 10:12</t>
  </si>
  <si>
    <t>12:13 -&gt; 12:25</t>
  </si>
  <si>
    <t>13:51 -&gt;</t>
  </si>
  <si>
    <t>11:07 -&gt; 11:15</t>
  </si>
  <si>
    <t xml:space="preserve">12:54 -&gt; </t>
  </si>
  <si>
    <t>11:56 -&gt; 12:11</t>
  </si>
  <si>
    <t xml:space="preserve">Hàng sai tuyến </t>
  </si>
  <si>
    <t>12:45 -&gt;12:48</t>
  </si>
  <si>
    <t>9:50 -&gt;9:53</t>
  </si>
  <si>
    <t>11:38 -&gt; 11:42</t>
  </si>
  <si>
    <t>13:12 -&gt; 13: 20</t>
  </si>
  <si>
    <t>10:15 -&gt; 10:27</t>
  </si>
  <si>
    <t>11:02 -&gt; 11:11</t>
  </si>
  <si>
    <t>9:07 -&gt; 9:15</t>
  </si>
  <si>
    <t>11:22 -&gt; 11:29</t>
  </si>
  <si>
    <t>10:01 -&gt; 10:04</t>
  </si>
  <si>
    <t>12:06 -&gt; 12:16</t>
  </si>
  <si>
    <t>11:32 -&gt; 11:35</t>
  </si>
  <si>
    <t>12:55 -&gt;</t>
  </si>
  <si>
    <t>10h19</t>
  </si>
  <si>
    <t>14h04</t>
  </si>
  <si>
    <t>14h59</t>
  </si>
  <si>
    <t>16h40</t>
  </si>
  <si>
    <t>9:53 -&gt; 10:02</t>
  </si>
  <si>
    <t>10:55 -&gt; 10:59</t>
  </si>
  <si>
    <t>13:01 -&gt; 13:03</t>
  </si>
  <si>
    <t>14:24 -&gt; 14: 35</t>
  </si>
  <si>
    <t>9h13 -&gt; 9:16</t>
  </si>
  <si>
    <t>9:51 -&gt;10:00</t>
  </si>
  <si>
    <t>11:52 -&gt; 11:55</t>
  </si>
  <si>
    <t>13:15 -&gt;13:20</t>
  </si>
  <si>
    <t>8:53 -&gt; 9:00</t>
  </si>
  <si>
    <t>9:46 -&gt; 9:48</t>
  </si>
  <si>
    <t>10:42 -&gt; 10:45</t>
  </si>
  <si>
    <t>12:00 -&gt; 12:02</t>
  </si>
  <si>
    <t>13:04 -&gt; 13:09</t>
  </si>
  <si>
    <t>14h00 -&gt; 14h35</t>
  </si>
  <si>
    <t>9:04 -&gt; 9:07</t>
  </si>
  <si>
    <t>10:07 -&gt; 10:09</t>
  </si>
  <si>
    <t>10:57 -&gt; 10:59</t>
  </si>
  <si>
    <t>12:12 -&gt; 12:23</t>
  </si>
  <si>
    <t>13:43 -&gt; 13:45</t>
  </si>
  <si>
    <t>14:22 -&gt; 14:24</t>
  </si>
  <si>
    <t>gặp sự cố không đi được</t>
  </si>
  <si>
    <t>ko xe</t>
  </si>
  <si>
    <t>11:47 -&gt; 11:51</t>
  </si>
  <si>
    <t>12:55 -&gt;13:00</t>
  </si>
  <si>
    <t>14h35 -&gt; 14h40</t>
  </si>
  <si>
    <t>15:45 -&gt; 15:52</t>
  </si>
  <si>
    <t>10:08 -&gt; 10:11</t>
  </si>
  <si>
    <t>11:13 -&gt; 11:19</t>
  </si>
  <si>
    <t>13:06 -&gt;  13:10</t>
  </si>
  <si>
    <t>14:15 -&gt; 14:20</t>
  </si>
  <si>
    <t>10:20 -&gt; 10:29</t>
  </si>
  <si>
    <t>11:44 -&gt; 11:48</t>
  </si>
  <si>
    <t>12:54 -&gt; 12:58</t>
  </si>
  <si>
    <t>14h10 -&gt; 14h14</t>
  </si>
  <si>
    <t>11:10 -&gt; 11:17</t>
  </si>
  <si>
    <t>13:21 -&gt; 13:27</t>
  </si>
  <si>
    <t>14h45 -&gt; 14h50</t>
  </si>
  <si>
    <t>không có hàng</t>
  </si>
  <si>
    <t>11:22 -&gt; 11:27</t>
  </si>
  <si>
    <t>13:19 -&gt; 13:25</t>
  </si>
  <si>
    <t>ko hàng</t>
  </si>
  <si>
    <t>https://admin.giaohangtietkiem.vn/admin?alias=224557938%2C+286064527%2C+301777517%2C+321826109%2C+326782840%2C+337196733%2C+356298649%2C+381026592%2C+433226069%2C+441840464%2C+459272148%2C+472921973%2C+486678057%2C+486929067%2C+493688838%2C+515791203%2C+546411321%2C+646881334%2C+672448935%2C+770106433%2C+797013932%2C+852928714%2C+891241918%2C+960132488%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</si>
  <si>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10:49 -&gt; 10:53</t>
  </si>
  <si>
    <t>11:59 -&gt; 12:02</t>
  </si>
  <si>
    <t>12:46 -&gt;12:50</t>
  </si>
  <si>
    <t>14:25 -&gt; 14:37</t>
  </si>
  <si>
    <t>https://admin.giaohangtietkiem.vn/admin?alias=200028606%2C+203225395%2C+215233750%2C+288518067%2C+301210041%2C+333479203%2C+350387316%2C+389967507%2C+399703680%2C+400497119%2C+405704958%2C+443618712%2C+518498945%2C+520011736%2C+665004228%2C+801275967%2C+812867378%2C+842560455%2C+851947043%2C+997157765%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</si>
  <si>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9:07 -&gt; 9:10</t>
  </si>
  <si>
    <t>9:57 -&gt;10:02</t>
  </si>
  <si>
    <t>10:59 -&gt;  11:07</t>
  </si>
  <si>
    <t>12:05 -&gt; 12:09</t>
  </si>
  <si>
    <t>14:05 -&gt; 14:10</t>
  </si>
  <si>
    <t xml:space="preserve">9:03 -&gt; 9:06 </t>
  </si>
  <si>
    <t>9:55 -&gt; 9:58</t>
  </si>
  <si>
    <t>10:39 -&gt; 10:45</t>
  </si>
  <si>
    <t>11:42 -&gt; 11:47</t>
  </si>
  <si>
    <t>12:36 -&gt;12:38</t>
  </si>
  <si>
    <t>14: 25 -&gt; 14:37</t>
  </si>
  <si>
    <t>9:04 -&gt; 9:14</t>
  </si>
  <si>
    <t>9:53 -&gt; 10:00</t>
  </si>
  <si>
    <t>11:16 -&gt; 11:20</t>
  </si>
  <si>
    <t>12:20 -&gt; 12:25</t>
  </si>
  <si>
    <t>13:38 -&gt; 13:42</t>
  </si>
  <si>
    <t>14:40 -&gt; 14:44</t>
  </si>
  <si>
    <t>9h40</t>
  </si>
  <si>
    <t>10h14</t>
  </si>
  <si>
    <t>9:06 -&gt; 9:10</t>
  </si>
  <si>
    <t>10:14 -&gt;  10:18</t>
  </si>
  <si>
    <t>10h23</t>
  </si>
  <si>
    <t>11:18 -&gt; 11:25</t>
  </si>
  <si>
    <t>12:45 -&gt; 13:22</t>
  </si>
  <si>
    <t>14:39 -&gt;  14:48</t>
  </si>
  <si>
    <t>9h33</t>
  </si>
  <si>
    <t>14h02</t>
  </si>
  <si>
    <t>14h50</t>
  </si>
  <si>
    <t>11h02</t>
  </si>
  <si>
    <t>16h15</t>
  </si>
  <si>
    <t>12h03</t>
  </si>
  <si>
    <t>10:05 -&gt;10:10</t>
  </si>
  <si>
    <t>13h33</t>
  </si>
  <si>
    <t>14h25</t>
  </si>
  <si>
    <t>16h03</t>
  </si>
  <si>
    <t>11:24 -&gt; 11:29</t>
  </si>
  <si>
    <t>13:06 -&gt; 13:12</t>
  </si>
  <si>
    <t xml:space="preserve">14:48 -&gt; </t>
  </si>
  <si>
    <t>10:05 -&gt; 10:10</t>
  </si>
  <si>
    <t>11:48 -&gt; 11:52</t>
  </si>
  <si>
    <t>13:08 -&gt; 13:11</t>
  </si>
  <si>
    <t>14:13 -&gt; 14:16</t>
  </si>
  <si>
    <t>ko có hàng</t>
  </si>
  <si>
    <t>11:03 -&gt; 11:18</t>
  </si>
  <si>
    <t>13:13 -&gt; 13:22</t>
  </si>
  <si>
    <t>14:48 -&gt;</t>
  </si>
  <si>
    <t>9:41 -&gt; 9:45</t>
  </si>
  <si>
    <t>11:26 -&gt; 11:29</t>
  </si>
  <si>
    <t>9:00 -&gt; 9:06</t>
  </si>
  <si>
    <t>10:47 -&gt; 10:50</t>
  </si>
  <si>
    <t>11:43 -&gt; 11:46</t>
  </si>
  <si>
    <t>13:03 -&gt; 13:06</t>
  </si>
  <si>
    <t>14:38 -&gt; 14:42</t>
  </si>
  <si>
    <t>9:04 -&gt; 9:08</t>
  </si>
  <si>
    <t>9:44 -&gt; 9:48</t>
  </si>
  <si>
    <t>10:35 -&gt; 10:40</t>
  </si>
  <si>
    <t>11:46 -&gt; 11:49</t>
  </si>
  <si>
    <t>14:18 -&gt; 14:23</t>
  </si>
  <si>
    <t xml:space="preserve">15:17 -&gt; </t>
  </si>
  <si>
    <t>9:00 -&gt; 9:04</t>
  </si>
  <si>
    <t>9:46 -&gt; 9:50</t>
  </si>
  <si>
    <t>10:44 -&gt;  10:47</t>
  </si>
  <si>
    <t>12:30 -&gt; 12:37</t>
  </si>
  <si>
    <t>10:09 -&gt; 10:12</t>
  </si>
  <si>
    <t>11:05 -&gt; 11:10</t>
  </si>
  <si>
    <t>13:24 -&gt; 13:30</t>
  </si>
  <si>
    <t>14:40 -&gt; 14:45</t>
  </si>
  <si>
    <t>10:31 -&gt;  10:34</t>
  </si>
  <si>
    <t>11:36 -&gt; 11:40</t>
  </si>
  <si>
    <t>14:40 -&gt; 14:47</t>
  </si>
  <si>
    <t>15:48 -&gt; 16:08</t>
  </si>
  <si>
    <t>Kẹt xe không vào kho được</t>
  </si>
  <si>
    <t>10:18 -&gt; 10:28</t>
  </si>
  <si>
    <t>11:34 -&gt;  11:40</t>
  </si>
  <si>
    <t>13:00 -&gt; 13:03</t>
  </si>
  <si>
    <t>14:32 -&gt; 14:40</t>
  </si>
  <si>
    <t>11:29 -&gt; 11:35</t>
  </si>
  <si>
    <t>13:05 -&gt; 13:11</t>
  </si>
  <si>
    <t>14:23 -&gt; 14:27</t>
  </si>
  <si>
    <t>9:33 -&gt; 9:37</t>
  </si>
  <si>
    <t>10:48 -&gt; 10:54</t>
  </si>
  <si>
    <t>14:05 -&gt; 14:12</t>
  </si>
  <si>
    <t>13h30 xe còn ở TQ</t>
  </si>
  <si>
    <t>9:30 -&gt; 9:35</t>
  </si>
  <si>
    <t>10:57 -&gt; 11:03</t>
  </si>
  <si>
    <t>12:20 -&gt; 12:30</t>
  </si>
  <si>
    <t>09:00 --&gt; 09:09</t>
  </si>
  <si>
    <t>10:48 --&gt; 10:52</t>
  </si>
  <si>
    <t>11:48 -&gt; 12:00</t>
  </si>
  <si>
    <t>12:57 --&gt; 13:00</t>
  </si>
  <si>
    <t>14:39 --&gt; 14:43</t>
  </si>
  <si>
    <t xml:space="preserve">13:31 --&gt; </t>
  </si>
  <si>
    <t>THIẾU HÀNG TRONG PHIÊN KIỂM BAO, SAI TUYẾN</t>
  </si>
  <si>
    <t>09:10 --&gt; 09:15</t>
  </si>
  <si>
    <t>09:49 --&gt; 09:53</t>
  </si>
  <si>
    <t>10:52 --&gt; 10:57</t>
  </si>
  <si>
    <t>11:53 -&gt; 11:57</t>
  </si>
  <si>
    <t>13:02 --&gt; 13:05</t>
  </si>
  <si>
    <t>14:14 --&gt; 14:17</t>
  </si>
  <si>
    <t>15:15 --&gt; 15:19</t>
  </si>
  <si>
    <t>8:56 -&gt; 8:58</t>
  </si>
  <si>
    <t>09:49 --&gt; 9:53</t>
  </si>
  <si>
    <t>10:36 --&gt; 10:41</t>
  </si>
  <si>
    <t>11:22 --&gt; 11:27</t>
  </si>
  <si>
    <t>12:29 --&gt; 12:32</t>
  </si>
  <si>
    <t>13:18 --&gt; 13:21</t>
  </si>
  <si>
    <t>14:45 --&gt; 14:50</t>
  </si>
  <si>
    <t>15:35 --&gt; 15:40</t>
  </si>
  <si>
    <t>https://admin.giaohangtietkiem.vn/admin?alias=313497256%2C+319350502%2C+362364846%2C+398770904%2C+400303284%2C+425689585%2C+428978805%2C+483981586%2C+493810227%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</si>
  <si>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8:59 -&gt; 9:04</t>
  </si>
  <si>
    <t>10:05 -&gt;10:08</t>
  </si>
  <si>
    <t>11:03 --&gt; 11:07</t>
  </si>
  <si>
    <t>11:48 --&gt; 11:51</t>
  </si>
  <si>
    <t>13:20 --&gt; 13:32</t>
  </si>
  <si>
    <t>14:36 --&gt; 14:39</t>
  </si>
  <si>
    <t>9h35</t>
  </si>
  <si>
    <t>10h34</t>
  </si>
  <si>
    <t>9:13 -&gt; 9:16</t>
  </si>
  <si>
    <t>10:18 -&gt; 10:22</t>
  </si>
  <si>
    <t>11:30 --&gt; 11:37</t>
  </si>
  <si>
    <t>12:56 --&gt; 13:00</t>
  </si>
  <si>
    <t>14:42 -&gt; 14:47</t>
  </si>
  <si>
    <t>15:36 --&gt; 15:47</t>
  </si>
  <si>
    <t>16h01</t>
  </si>
  <si>
    <t>11:28 --&gt; 11:32</t>
  </si>
  <si>
    <t>13:11 --&gt; 13:16</t>
  </si>
  <si>
    <t>14:30 --&gt; 14:47</t>
  </si>
  <si>
    <t>https://admin.giaohangtietkiem.vn/admin?alias=252576129%2C+297334934%2C+324897013%2C+353623786%2C+385018563%2C+402609365%2C+406189897%2C+408639774%2C+408758397%2C+431644518%2C+442819174%2C+443551005%2C+446455389%2C+451668408%2C+459222683%2C+459903853%2C+460712306%2C+727432830%2C+744840350%2C+825204293%2C+942628088%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</si>
  <si>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10:15 -&gt; 10:22</t>
  </si>
  <si>
    <t>11:21 --&gt; 11:25</t>
  </si>
  <si>
    <t>12:49 --&gt; 12:53</t>
  </si>
  <si>
    <t>14:20 --&gt; 14:47</t>
  </si>
  <si>
    <t>9:45 --&gt; 9:50</t>
  </si>
  <si>
    <t>11:08 -&gt; 11:12</t>
  </si>
  <si>
    <t>12:48 --&gt; 12:53</t>
  </si>
  <si>
    <t>14:00 --&gt; 14:06</t>
  </si>
  <si>
    <t>9:31 -&gt; 9:32</t>
  </si>
  <si>
    <t>11:10 --&gt; 11:18</t>
  </si>
  <si>
    <t>13:01 --&gt; 13:06</t>
  </si>
  <si>
    <t>14:30 --&gt; 14:38</t>
  </si>
  <si>
    <t>https://admin.giaohangtietkiem.vn/admin/api/index/limit:100?alias=224890674%2C+255239905%2C+268881573%2C+281784559%2C+296442580%2C+303089037%2C+327920313%2C+341079110%2C+342208793%2C+356942242%2C+358607106%2C+360204536%2C+364408485%2C+369489527%2C+373302636%2C+403484393%2C+412744518%2C+445640377%2C+451131023%2C+459876094%2C+463019298%2C+475927694%2C+487870491%2C+499138821%2C+859148916%2C+917317330%2C+967641174%2C+208586899%2C+253507619%2C+334200689%2C+388167924%2C+437935872%2C+449894023%2C+459861020%2C+498973807%2C+872732045%2C+234293812%2C+257726015%2C+300323943%2C+310653523%2C+316138364%2C+338599299%2C+349717823%2C+370824346%2C+377335892%2C+416017282%2C+434178644%2C+444843948%2C+446960880%2C+448013349%2C+481839786%2C+482700340%2C+485452300%2C+516858542%2C+545009996%2C+557188155%2C+567328255%2C+619696776%2C+700613402%2C+709042643%2C+768753051%2C+853314190%2C+954598974%2C+983621757%2C+698241749%2C+518089885%2C+201229705%2C+294514619%2C+397805122%2C+398271791%2C+402522755%2C+414848852%2C+426364711%2C+426616120%2C+439717803%2C+439976173%2C+449585303%2C+465591834%2C+487407092%2C+562715565%2C+571826236%2C+573868755%2C+612011903%2C+618774301%2C+857892353%2C+956571988%2C+313334993%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</si>
  <si>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CA 3 (HÀNG NOW + HÀNG ORDER CHO PO)</t>
  </si>
  <si>
    <t>9:07 --&gt; 9:12</t>
  </si>
  <si>
    <t>10:01 --&gt; 10:04</t>
  </si>
  <si>
    <t>10:48 --&gt; 10:54</t>
  </si>
  <si>
    <t>11:50 --&gt; 11:52</t>
  </si>
  <si>
    <t>14:35 --&gt; 14:41</t>
  </si>
  <si>
    <t xml:space="preserve">15:13 --&gt; </t>
  </si>
  <si>
    <t>9:19 --&gt; 9:21</t>
  </si>
  <si>
    <t>9:52 -&gt; 09:56</t>
  </si>
  <si>
    <t>10:49 --&gt; 10:53</t>
  </si>
  <si>
    <t>12:03 --&gt; 12:07</t>
  </si>
  <si>
    <t>13:10 --&gt; 13:15</t>
  </si>
  <si>
    <t>14:22 --&gt;</t>
  </si>
  <si>
    <t>15:05 --&gt; 15:10</t>
  </si>
  <si>
    <t xml:space="preserve">15:38 --&gt; </t>
  </si>
  <si>
    <t>https://admin.giaohangtietkiem.vn/admin/api/index/limit:50?alias=208181429%2C+245470147%2C+253323196%2C+291659750%2C+303987201%2C+304050567%2C+324286636%2C+341325678%2C+344372374%2C+352328044%2C+354283291%2C+358134729%2C+359822671%2C+375044644%2C+381988126%2C+402545739%2C+405207905%2C+414151619%2C+417940212%2C+423996271%2C+424550998%2C+450869777%2C+454094707%2C+459854901%2C+461209917%2C+478102392%2C+490581616%2C+494403772%2C+497951000%2C+639038769%2C+701698986%2C+853843471%2C+930749495%2C+961908063%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</si>
  <si>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9:04 --&gt; 9:06</t>
  </si>
  <si>
    <t>09:55 --&gt; 09:58</t>
  </si>
  <si>
    <t>10:54 --&gt; 10:59</t>
  </si>
  <si>
    <t>12:00 --&gt; 12:03</t>
  </si>
  <si>
    <t>12:50 --&gt; 12:53</t>
  </si>
  <si>
    <t>13:47 --&gt; 13:50</t>
  </si>
  <si>
    <t>15:25 --&gt; 15:27</t>
  </si>
  <si>
    <t>9:07 --&gt; 9:11</t>
  </si>
  <si>
    <t>10:16 --&gt; 10:22</t>
  </si>
  <si>
    <t>11:13 -&gt; 11:14</t>
  </si>
  <si>
    <t>11:56 --&gt; 12:00</t>
  </si>
  <si>
    <t>13:33 --&gt; 13:39</t>
  </si>
  <si>
    <t>14:41 --&gt; 14:45</t>
  </si>
  <si>
    <t>9:15 --&gt; 9:19</t>
  </si>
  <si>
    <t>10:25 --&gt; 10:28</t>
  </si>
  <si>
    <t>11:36 --&gt; 11:45</t>
  </si>
  <si>
    <t>13:22 --&gt; 13:30</t>
  </si>
  <si>
    <t>14:53 --&gt; 14:58</t>
  </si>
  <si>
    <t>16:07 --&gt; 16:12</t>
  </si>
  <si>
    <t>11h17</t>
  </si>
  <si>
    <t>10:15 --&gt; 10:18</t>
  </si>
  <si>
    <t>12h08</t>
  </si>
  <si>
    <t>11:35 --&gt; 11:39</t>
  </si>
  <si>
    <t>14h43</t>
  </si>
  <si>
    <t>16h05</t>
  </si>
  <si>
    <t>SAI TUYẾN</t>
  </si>
  <si>
    <t>13:08 --&gt; 13:13</t>
  </si>
  <si>
    <t>14:35 --&gt; 14:40</t>
  </si>
  <si>
    <t>10:10 --&gt; 10:15</t>
  </si>
  <si>
    <t>11:21 --&gt; 11:26</t>
  </si>
  <si>
    <t>12:50 --&gt; 12:56</t>
  </si>
  <si>
    <t>14:58 --&gt; 15:04</t>
  </si>
  <si>
    <t>có 37 đơn gian lận</t>
  </si>
  <si>
    <t>https://admin.giaohangtietkiem.vn/admin/api/index/limit:100?alias=263967928%2C+264283019%2C+269143911%2C+281334188%2C+291661174%2C+296191012%2C+303507902%2C+310753810%2C+313973021%2C+325985177%2C+334159220%2C+337369428%2C+339962811%2C+340886706%2C+367161625%2C+372004099%2C+390558664%2C+394930866%2C+421575707%2C+425342525%2C+436758915%2C+439686153%2C+458684836%2C+475792053%2C+645697506%2C+790313364%2C+854110287%2C+970361358%2C+975886943%2C+259058851%2C+274167297%2C+287142672%2C+329739676%2C+331143121%2C+359425806%2C+370185376%2C+378925308%2C+381278717%2C+383715604%2C+399804606%2C+406383560%2C+421793994%2C+442572449%2C+448598974%2C+465316792%2C+470751683%2C+487583967%2C+499196420%2C+744584500%2C+782193923%2C+906170476%2C+992834108%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</si>
  <si>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09:41 --&gt; 09:48</t>
  </si>
  <si>
    <t>11:05 --&gt; 11:10</t>
  </si>
  <si>
    <t>12:55 --&gt; 13:00</t>
  </si>
  <si>
    <t>14:00 --&gt; 14:04</t>
  </si>
  <si>
    <t>09:35 --&gt; 09:38</t>
  </si>
  <si>
    <t>11:13 --&gt; 11:19</t>
  </si>
  <si>
    <t>12:43 --&gt; 12:48</t>
  </si>
  <si>
    <t>14:28 --&gt; 14:33</t>
  </si>
  <si>
    <t>9:09 -&gt; 9:10</t>
  </si>
  <si>
    <t>09:56 --&gt; 10:09</t>
  </si>
  <si>
    <t>11:05 --&gt; 11:08</t>
  </si>
  <si>
    <t>11:58 --&gt; 12:01</t>
  </si>
  <si>
    <t>13:06 --&gt; 13:10</t>
  </si>
  <si>
    <t>14:38 --&gt; 14:41</t>
  </si>
  <si>
    <t>15:22 --&gt; 15:30</t>
  </si>
  <si>
    <t>11h20</t>
  </si>
  <si>
    <t>12h25</t>
  </si>
  <si>
    <t>9:05 -&gt; 9:08</t>
  </si>
  <si>
    <t>09:48 --&gt; 09:51</t>
  </si>
  <si>
    <t>10:53 --&gt; 10:58</t>
  </si>
  <si>
    <t>14:37 --&gt; 14:42</t>
  </si>
  <si>
    <t>15:08 --&gt; 15:10</t>
  </si>
  <si>
    <t>09:56 --&gt; 10:01</t>
  </si>
  <si>
    <t>11:00 -&gt;11:04</t>
  </si>
  <si>
    <t>11:57 --&gt; 12:05</t>
  </si>
  <si>
    <t>12:47 --&gt; 13:00</t>
  </si>
  <si>
    <t>14:42 --&gt; 14:45</t>
  </si>
  <si>
    <t>15:27 --&gt;</t>
  </si>
  <si>
    <t>10:21 --&gt; 10:23</t>
  </si>
  <si>
    <t>10:58 --&gt;11:00</t>
  </si>
  <si>
    <t>11:57 --&gt; 12:00</t>
  </si>
  <si>
    <t>13:44 --&gt; 13:47</t>
  </si>
  <si>
    <t>14:25 --&gt; 14:28</t>
  </si>
  <si>
    <t xml:space="preserve">15:05 --&gt; </t>
  </si>
  <si>
    <t>9:03 -&gt; 9:05</t>
  </si>
  <si>
    <t>10:08 --&gt; 10:13</t>
  </si>
  <si>
    <t>11:53 --&gt; 11:57</t>
  </si>
  <si>
    <t>12:59 --&gt; 13:04</t>
  </si>
  <si>
    <t>14:34 --&gt; 14:37</t>
  </si>
  <si>
    <t>15:39 --&gt; 15:45</t>
  </si>
  <si>
    <t>9h21</t>
  </si>
  <si>
    <t>10:22 --&gt; 10:25</t>
  </si>
  <si>
    <t>13h45</t>
  </si>
  <si>
    <t>14h54</t>
  </si>
  <si>
    <t>11:44 --&gt; 11:48</t>
  </si>
  <si>
    <t>14:17 --&gt; 14:19</t>
  </si>
  <si>
    <t>10:36 --&gt; 10:43</t>
  </si>
  <si>
    <t>11:42 --&gt; 11:47</t>
  </si>
  <si>
    <t>13:15 --&gt; 13:21</t>
  </si>
  <si>
    <t>14:15 --&gt; 14:20</t>
  </si>
  <si>
    <t>09:41 --&gt; 09:52</t>
  </si>
  <si>
    <t>11:04 --&gt; 11:09</t>
  </si>
  <si>
    <t>12:46 --&gt; 12:58</t>
  </si>
  <si>
    <t>9:27 -&gt; 9:29</t>
  </si>
  <si>
    <t>11:11 --&gt; 11:15</t>
  </si>
  <si>
    <t xml:space="preserve">12:55 --&gt; </t>
  </si>
  <si>
    <t>14:36 --&gt; 14:41</t>
  </si>
  <si>
    <t>8:59 -&gt; 9:01</t>
  </si>
  <si>
    <t>13:00 -&gt;13:06</t>
  </si>
  <si>
    <t>9:06 -&gt; 9:09</t>
  </si>
  <si>
    <t>9:38 -&gt; 9:41</t>
  </si>
  <si>
    <t>10:30 -&gt;10:34</t>
  </si>
  <si>
    <t>11:27 -&gt; 11:31</t>
  </si>
  <si>
    <t>12:45-&gt; 12:51</t>
  </si>
  <si>
    <t>https://admin.ghtk.vn/admin?alias=663616382%2C290738623%2C+302532865%2C+310870662%2C+329924336%2C+340656475%2C+370743596%2C+414104742%2C+431260206%2C+431665864%2C+437138573%2C+454175700%2C+511911407%2C+576038039%2C+671169472%2C+721250267%2C+753612542%2C+913231112%2C&amp;package_status_id=&amp;t_stt=&amp;r_stt=&amp;cr_from=2019-09-18+00%3A00%3A00&amp;cr_to=2019-09-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</si>
  <si>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8:57 -&gt; 9:00</t>
  </si>
  <si>
    <t>10:34 -&gt; 10:36</t>
  </si>
  <si>
    <t>11:41 -&gt; 11:45</t>
  </si>
  <si>
    <t>13:29 -&gt;</t>
  </si>
  <si>
    <t>9:03 -&gt;9:04</t>
  </si>
  <si>
    <t>11:05 -&gt;11:07</t>
  </si>
  <si>
    <t>11:49 -&gt; 11:56</t>
  </si>
  <si>
    <t>10:10 -&gt; 10:15</t>
  </si>
  <si>
    <t>11:09 -&gt; 11:13</t>
  </si>
  <si>
    <t>https://admin.ghtk.vn/admin?alias=307183467%2C+399363043%2C+430673770%2C+434377200%2C+436726711%2C+455090051%2C+455271995%2C+488515614%2C+493976309%2C+740721896%2C+760231877%2C&amp;package_status_id=&amp;t_stt=&amp;r_stt=&amp;cr_from=2019-09-18+00%3A00%3A00&amp;cr_to=2019-09-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</si>
  <si>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9h29</t>
  </si>
  <si>
    <t>10:21 -&gt; 10:25</t>
  </si>
  <si>
    <t>11:38 -&gt; 11:45</t>
  </si>
  <si>
    <t>13:10 -&gt; 13:14</t>
  </si>
  <si>
    <t>12h26</t>
  </si>
  <si>
    <t>14h56</t>
  </si>
  <si>
    <t>11:26 -&gt; 11:31</t>
  </si>
  <si>
    <t>13h28</t>
  </si>
  <si>
    <t>16h06</t>
  </si>
  <si>
    <t>9:33 -&gt; 9:45</t>
  </si>
  <si>
    <t>11:08 -&gt; 11:17</t>
  </si>
  <si>
    <t>8 đơn gian lận Shopee</t>
  </si>
  <si>
    <t>k có hàng</t>
  </si>
  <si>
    <t>11:19 -&gt; 11:22</t>
  </si>
  <si>
    <t>12:58 -&gt; 13:05</t>
  </si>
  <si>
    <t>9:10 -&gt; 9:12</t>
  </si>
  <si>
    <t>9:59 -&gt; 10:03</t>
  </si>
  <si>
    <t>11:01 -&gt; 11:04</t>
  </si>
  <si>
    <t>11:48 -&gt; 12:02</t>
  </si>
  <si>
    <t>14:13 -.&gt; 14:18</t>
  </si>
  <si>
    <t xml:space="preserve">151:39 -&gt; </t>
  </si>
  <si>
    <t>9:39 -&gt; 9:41</t>
  </si>
  <si>
    <t>12:02 -&gt; 12:10</t>
  </si>
  <si>
    <t>14:50 -&gt; 14:54</t>
  </si>
  <si>
    <t>9: 07 -&gt; 9:09</t>
  </si>
  <si>
    <t>9:52 -&gt; 9:57</t>
  </si>
  <si>
    <t>10:50 -&gt; 11:00</t>
  </si>
  <si>
    <t>11:42 -&gt; 11:46</t>
  </si>
  <si>
    <t>12:38 -&gt; 12:42</t>
  </si>
  <si>
    <t>4:34 -&gt; 14:38</t>
  </si>
  <si>
    <t>15:18 -&gt; 15:20</t>
  </si>
  <si>
    <t>10:19 -&gt; 10:28</t>
  </si>
  <si>
    <t>11:23 -&gt; 11:32</t>
  </si>
  <si>
    <t>12:17 -&gt; 12:21</t>
  </si>
  <si>
    <t>13: 25 -&gt; 13:40</t>
  </si>
  <si>
    <t>14:37 -&gt; 14:40</t>
  </si>
  <si>
    <t>15:35 -&gt; 15:37</t>
  </si>
  <si>
    <t>Kẹt xe ở kho L2</t>
  </si>
  <si>
    <t>9:06 -&gt; 9:08</t>
  </si>
  <si>
    <t>11:32 -&gt; 11:39</t>
  </si>
  <si>
    <t>12:50 -&gt; 12:55</t>
  </si>
  <si>
    <t>14:41 -&gt; 14:48</t>
  </si>
  <si>
    <t xml:space="preserve">15:40 -&gt; </t>
  </si>
  <si>
    <t>11:30 -&gt; 11:38</t>
  </si>
  <si>
    <t>https://admin.giaohangtietkiem.vn/admin?alias=305359176%2C+351525100%2C+371796544%2C+373017099%2C+376022935%2C+382107082%2C+384429855%2C+402810456%2C+429234096%2C+433870376%2C+442896482%2C+448390448%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</si>
  <si>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14:41 -&gt; 14:45</t>
  </si>
  <si>
    <t>10:08 -&gt; 10:13</t>
  </si>
  <si>
    <t>11:19 -&gt; 11:23</t>
  </si>
  <si>
    <t>13:10 -&gt; 13:15</t>
  </si>
  <si>
    <t>14:32 -&gt; 14:37</t>
  </si>
  <si>
    <t xml:space="preserve">SAI TUYẾN </t>
  </si>
  <si>
    <t>https://admin.giaohangtietkiem.vn/admin?alias=315128850%2C+322152873%2C+330661671%2C+332818649%2C+371527569%2C+408313573%2C+436679551%2C+493585848%2C+528597804%2C+622981477%2C+636257220%2C+776377411%2C+795158607%2C+811382115%2C+899356133%2C+942449185%2C+942864867%2C+972725671%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</si>
  <si>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 47 -&gt; 9:48</t>
  </si>
  <si>
    <t>11:12 -&gt; 11:16</t>
  </si>
  <si>
    <t>Xe không về</t>
  </si>
  <si>
    <t>14:00 -&gt; 14:05</t>
  </si>
  <si>
    <t>9:30 -&gt; 9:36</t>
  </si>
  <si>
    <t>11:10 -&gt; 11:15</t>
  </si>
  <si>
    <t>13:05 -&gt; 13:08</t>
  </si>
  <si>
    <t>https://admin.giaohangtietkiem.vn/admin?alias=273304575%2C+289624050%2C+292501289%2C+292702890%2C+334374760%2C+385969309%2C+395913099%2C+467153985%2C+761172340%2C+824702322%2C+908619446%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</si>
  <si>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12h38</t>
  </si>
  <si>
    <t>https://admin.giaohangtietkiem.vn/admin/api/index/limit:100?alias=298128306%2C+300833407%2C+309345785%2C+318702271%2C+320544629%2C+332990437%2C+336586329%2C+357138111%2C+387957906%2C+394663380%2C+399417711%2C+407021533%2C+416908201%2C+425881158%2C+434599355%2C+438328650%2C+444676601%2C+451181331%2C+457068799%2C+469413317%2C+475897332%2C+484059024%2C+490496889%2C+549724664%2C+612872624%2C+684585935%2C+760934008%2C+841681010%2C+206427148%2C+252421828%2C+263582795%2C+266939815%2C+267772788%2C+280605994%2C+302725387%2C+304428516%2C+307363953%2C+328057556%2C+331833699%2C+333360849%2C+346939922%2C+358540317%2C+365269411%2C+376379111%2C+383683537%2C+395620317%2C+411425808%2C+419354070%2C+428251700%2C+434930619%2C+459377023%2C+468299244%2C+468763041%2C+492720471%2C+495752895%2C+501205929%2C+541843533%2C+570298747%2C+752194757%2C+766750623%2C+856336601%2C+860076636%2C+870434167%2C+883510011%2C+934766405%2C+942590075%2C+952996595%2C+207957918%2C+247420590%2C+402569158%2C+515199006%2C+560963623%2C+221590962%2C+238857603%2C+301775796%2C+304558998%2C+308827765%2C+324496927%2C+330992288%2C+335650446%2C+339818332%2C+351132375%2C+365707541%2C+368153980%2C+378501415%2C+379990346%2C+399881490%2C+418672330%2C+422531922%2C+439433152%2C+443309333%2C+475967816%2C+480582860%2C+490129729%2C+624207300%2C+625055887%2C+638770584%2C+702881417%2C+732982976%2C+778466229%2C+837532651%2C+859489934%2C+874512698%2C+891631857%2C+960303497%2C+328502841%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</si>
  <si>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9:48 -&gt; 9:53</t>
  </si>
  <si>
    <t>10:58 -&gt; 11:03</t>
  </si>
  <si>
    <t>11:56 -&gt; 11:58</t>
  </si>
  <si>
    <t>13:06 -&gt;</t>
  </si>
  <si>
    <t>9:04 -&gt; 9:06</t>
  </si>
  <si>
    <t>9:48 -&gt; 9:52</t>
  </si>
  <si>
    <t>12:03 -&gt; 12:09</t>
  </si>
  <si>
    <t>12:49 -&gt; 12:53</t>
  </si>
  <si>
    <t>https://admin.giaohangtietkiem.vn/admin/api/index/limit:50?alias=203246646%2C+210139592%2C+248534347%2C+296380542%2C+316277336%2C+317916540%2C+318032123%2C+343739536%2C+356789364%2C+376221056%2C+397395559%2C+410914703%2C+428556784%2C+429287738%2C+438717412%2C+450482802%2C+471164587%2C+491355753%2C+501322394%2C+529649585%2C+556803762%2C+573713495%2C+586289465%2C+606965579%2C+609084336%2C+683047034%2C+778393831%2C+781553429%2C+811776825%2C+849174641%2C+868509588%2C+878844502%2C+917214178%2C+933457455%2C+940429245%2C+988615858%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</si>
  <si>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13:31 -&gt; 13:34</t>
  </si>
  <si>
    <t>9:03 -&gt; 9;05</t>
  </si>
  <si>
    <t>9:52 -&gt; 9:55</t>
  </si>
  <si>
    <t>9:02 -&gt; 9:03</t>
  </si>
  <si>
    <t>https://admin.giaohangtietkiem.vn/admin?alias=202053736%2C+253193687%2C+262313274%2C+356540426%2C+358166793%2C+455218801%2C+461275629%2C+464016768%2C+498880634%2C+700905871%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</si>
  <si>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8:58 -&gt; 9:02</t>
  </si>
  <si>
    <t>11:27 -&gt; 11:36</t>
  </si>
  <si>
    <t>10h -&gt; 10h5</t>
  </si>
  <si>
    <t>13:07 -&gt;</t>
  </si>
  <si>
    <t>12h29</t>
  </si>
  <si>
    <t>14h55</t>
  </si>
  <si>
    <t>9:46 -&gt; 9:52</t>
  </si>
  <si>
    <t>9:40 -&gt; 9:45</t>
  </si>
  <si>
    <t>9: 03 -&gt; 9:06</t>
  </si>
  <si>
    <t>10:44 -&gt; 10:45</t>
  </si>
  <si>
    <t>11:48 -&gt; 11:50</t>
  </si>
  <si>
    <t>15:25 -&gt; 15:30</t>
  </si>
  <si>
    <t>9:45 -&gt; 9:54</t>
  </si>
  <si>
    <t>11:34 -&gt; 11:38</t>
  </si>
  <si>
    <t>14:54 -&gt; 14:57</t>
  </si>
  <si>
    <t>SAI TUYẾN, HẸN TỐI, HẸN XA NGÀY</t>
  </si>
  <si>
    <t>9:07 -&gt; 9:09</t>
  </si>
  <si>
    <t>9:50 -&gt; 9:54</t>
  </si>
  <si>
    <t>12:27 -&gt; 12:30</t>
  </si>
  <si>
    <t>14:22 -&gt; 14:25</t>
  </si>
  <si>
    <t>15:02 -&gt; 15:08</t>
  </si>
  <si>
    <t>8:59 -&gt; 9:03</t>
  </si>
  <si>
    <t>10:08 -&gt; 10:10</t>
  </si>
  <si>
    <t>11:18 -&gt; 11:21</t>
  </si>
  <si>
    <t>11:54 -&gt; 11:56</t>
  </si>
  <si>
    <t>9:11 -&gt; 9:15</t>
  </si>
  <si>
    <t>11:40 -&gt; 11:45</t>
  </si>
  <si>
    <t>Về kho Quận 7 
phụ trách</t>
  </si>
  <si>
    <t>14:24 -&gt; 14:26</t>
  </si>
  <si>
    <t>11h26</t>
  </si>
  <si>
    <t>12h28</t>
  </si>
  <si>
    <t>14h11</t>
  </si>
  <si>
    <t>16h25</t>
  </si>
  <si>
    <t>9:57 -&gt; 9:59</t>
  </si>
  <si>
    <t>10:54 -&gt; 10:57</t>
  </si>
  <si>
    <t>11:54 -&gt; 12:00</t>
  </si>
  <si>
    <t>13:02 -&gt; 13:07</t>
  </si>
  <si>
    <t xml:space="preserve">15:11 -&gt; </t>
  </si>
  <si>
    <t>9:03 -&gt; 9:04</t>
  </si>
  <si>
    <t>11:03 -&gt; 11:05</t>
  </si>
  <si>
    <t>12:08 -&gt; 12:12</t>
  </si>
  <si>
    <t>12:52 -&gt; 12:54</t>
  </si>
  <si>
    <t>14:14 -&gt; 14:19</t>
  </si>
  <si>
    <t>15:01 -&gt; 15:06</t>
  </si>
  <si>
    <t>9:53 -&gt; 9:55</t>
  </si>
  <si>
    <t>10:44 -&gt; 10:48</t>
  </si>
  <si>
    <t>9h38</t>
  </si>
  <si>
    <t>11:56 -&gt; 12:00</t>
  </si>
  <si>
    <t>13:09 -&gt; 13:13</t>
  </si>
  <si>
    <t>14:21 -&gt; 14:24</t>
  </si>
  <si>
    <t>15:09 -&gt; 15:12</t>
  </si>
  <si>
    <t>11h40</t>
  </si>
  <si>
    <t>9:05 -&gt; 9:06</t>
  </si>
  <si>
    <t>11h28</t>
  </si>
  <si>
    <t>10:18 -&gt; 10:20</t>
  </si>
  <si>
    <t>11:11 -&gt; 11:14</t>
  </si>
  <si>
    <t>13:48 -&gt; 13:52</t>
  </si>
  <si>
    <t>13h58</t>
  </si>
  <si>
    <t>14:42 -&gt; 14:46</t>
  </si>
  <si>
    <t>16h27</t>
  </si>
  <si>
    <t>9:12 -&gt; 9:13</t>
  </si>
  <si>
    <t>10:19 -&gt; 10:21</t>
  </si>
  <si>
    <t>11:21 -&gt; 11:27</t>
  </si>
  <si>
    <t>13:13 -&gt; 13:16</t>
  </si>
  <si>
    <t>14:46 -&gt; 15:50</t>
  </si>
  <si>
    <t>10:11 -&gt;</t>
  </si>
  <si>
    <t>10:28 -&gt;</t>
  </si>
  <si>
    <t>11:27 -&gt;</t>
  </si>
  <si>
    <t>10:53 -&gt; 10:55</t>
  </si>
  <si>
    <t>9:05 -&gt; 9:07</t>
  </si>
  <si>
    <t>Không hàng</t>
  </si>
  <si>
    <t>11:22 -&gt; 11:30</t>
  </si>
  <si>
    <t>12:14 -&gt; 12:16</t>
  </si>
  <si>
    <t>13:08 -&gt; 13:10</t>
  </si>
  <si>
    <t xml:space="preserve">sai tuyến </t>
  </si>
  <si>
    <t>https://admin.giaohangtietkiem.vn/admin?alias=310750957%2C+333890080%2C+339227068%2C+388665793%2C+421935741%2C+422087577%2C+432701712%2C+456350472%2C+493085994%2C+638865784%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</si>
  <si>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9:34 -&gt; 9:36</t>
  </si>
  <si>
    <t>10:31 -&gt; 10:36</t>
  </si>
  <si>
    <t>11:54 -&gt; 11:58</t>
  </si>
  <si>
    <t>14:44 -&gt; 14:46</t>
  </si>
  <si>
    <t>9:00 -&gt; 9:01</t>
  </si>
  <si>
    <t>9:41 -&gt; 9:46</t>
  </si>
  <si>
    <t>10:36 -&gt; 10:38</t>
  </si>
  <si>
    <t>11:38 -&gt; 11:44</t>
  </si>
  <si>
    <t>12:44 -&gt; 12:59</t>
  </si>
  <si>
    <t>13:46 -&gt; 13:50</t>
  </si>
  <si>
    <t>14:38 -&gt; 14:40</t>
  </si>
  <si>
    <t>https://admin.ghtk.vn/admin?alias=411705072%2C360960854%2C+211498826%2C+301515636%2C+304940859%2C+317380607%2C+318870740%2C+336804330%2C+347819716%2C+370049788%2C+387284479%2C+388633455%2C+389154400%2C+399886447%2C+413168282%2C+434387737%2C+436668585%2C+444400600%2C+453702787%2C+458096416%2C+478270106%2C+491990582%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</si>
  <si>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9:01 -&gt; 9:02</t>
  </si>
  <si>
    <t>10:16 -&gt; 10:20</t>
  </si>
  <si>
    <t>11:15 -&gt; 11:18</t>
  </si>
  <si>
    <t>12:00 -&gt; 12:04</t>
  </si>
  <si>
    <t>13:30 -&gt;13:35</t>
  </si>
  <si>
    <t>https://admin.giaohangtietkiem.vn/admin?alias=212416141%2C+225683099%2C+295458400%2C+299786419%2C+309101654%2C+362936928%2C+394519843%2C+481566467%2C+488863403%2C+675264628%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</si>
  <si>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11:26 -&gt; 11:30</t>
  </si>
  <si>
    <t>14:41 -&gt; 14:46</t>
  </si>
  <si>
    <t>https://admin.ghtk.vn/admin?alias=391734681%2C+416877972%2C+469646596%2C+812062059%2C+845518028%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</si>
  <si>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279778776%2C+306079352%2C+311449471%2C+328597218%2C+329978294%2C+343218588%2C+368423206%2C+400535373%2C+404009592%2C+421037067%2C+445957564%2C+473282761%2C+499606055%2C+583488650%2C+943073277%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</si>
  <si>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9:41 -&gt; 9:47</t>
  </si>
  <si>
    <t>10:50 -&gt;10:53</t>
  </si>
  <si>
    <t>11:50 -&gt;11:55</t>
  </si>
  <si>
    <t>15:15 -&gt;</t>
  </si>
  <si>
    <t>8:58 -&gt; 9:01</t>
  </si>
  <si>
    <t>10:30 -&gt; 10:39</t>
  </si>
  <si>
    <t>11:35 -&gt; 11:37</t>
  </si>
  <si>
    <t>15:03 -&gt;</t>
  </si>
  <si>
    <t>9h37</t>
  </si>
  <si>
    <t>10h33</t>
  </si>
  <si>
    <t>https://admin.giaohangtietkiem.vn/admin?alias=324477967%2C+332834056%2C+358975083%2C+371426305%2C+378496421%2C+384740875%2C+409772610%2C+435519295%2C+484515952%2C+496416028%2C+497468338%2C+499302591%2C+643919005%2C+265909135%2C+429470695%2C+443727300%2C+494803145%2C+496967652%2C+608202438%2C+711710214%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</si>
  <si>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10: 53 -&gt; 10:57</t>
  </si>
  <si>
    <t>11:50 -&gt; 11:53</t>
  </si>
  <si>
    <t>12:56 -&gt; 12:59</t>
  </si>
  <si>
    <t>12h31</t>
  </si>
  <si>
    <t>10: 25 -&gt; 10:28</t>
  </si>
  <si>
    <t>11: 00 -&gt; 11:05</t>
  </si>
  <si>
    <t>11:51 -&gt; 11:54</t>
  </si>
  <si>
    <t>13:27 -&gt; 13:31</t>
  </si>
  <si>
    <t>14:45 -&gt;14:49</t>
  </si>
  <si>
    <t>https://admin.giaohangtietkiem.vn/admin/api/index/limit:50?alias=216278150%2C+239370170%2C+262300579%2C+327341635%2C+361904116%2C+362855842%2C+370091686%2C+393864497%2C+404768448%2C+406017820%2C+412803929%2C+415923737%2C+432612514%2C+450320862%2C+462702631%2C+471554331%2C+484903653%2C+549763152%2C+746667118%2C+211829742%2C+237750346%2C+289118118%2C+326203905%2C+330433623%2C+345700967%2C+377352069%2C+437309303%2C+447307164%2C+451877784%2C+461790636%2C+473181872%2C+493275526%2C+600468613%2C+765682887%2C+927558013%2C+387457144%2C+404043315%2C+457889477%2C+711277684%2C+901608948%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</si>
  <si>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10: 05 -&gt; 10:09</t>
  </si>
  <si>
    <t>12:39 -&gt; 12:41</t>
  </si>
  <si>
    <t>14:50 -&gt;14:54</t>
  </si>
  <si>
    <t>9:49 -&gt; 9:54</t>
  </si>
  <si>
    <t>10:40 -&gt; 10:47</t>
  </si>
  <si>
    <t>11:41 -&gt; 11:43</t>
  </si>
  <si>
    <t>12:42 -&gt; 12:45</t>
  </si>
  <si>
    <t>14:44 -&gt; 14:48</t>
  </si>
  <si>
    <t>9:15 -&gt; 9:18</t>
  </si>
  <si>
    <t>9:55 -&gt; 5:57</t>
  </si>
  <si>
    <t>https://admin.giaohangtietkiem.vn/admin/api/index/limit:100?alias=253399256%2C+261444818%2C+273707654%2C+303347245%2C+304879456%2C+306093855%2C+317032457%2C+317712429%2C+320262382%2C+336754680%2C+347152561%2C+347936732%2C+370186657%2C+374976042%2C+385209715%2C+405099042%2C+427084008%2C+449299553%2C+453838581%2C+463316970%2C+472990743%2C+473581331%2C+489179718%2C+494494304%2C+510864026%2C+521042268%2C+532353898%2C+602815795%2C+819094597%2C+844888547%2C+847884268%2C+879553650%2C+932078512%2C+244914890%2C+245403128%2C+264284804%2C+296639086%2C+326283530%2C+331351112%2C+336177610%2C+349866001%2C+352636687%2C+357354618%2C+358572568%2C+372799929%2C+390141531%2C+393881620%2C+420903068%2C+425528890%2C+425751181%2C+434468672%2C+435346667%2C+442315651%2C+466212098%2C+474471797%2C+510443265%2C+645229166%2C+679023457%2C+818859543%2C+847578037%2C+878513821%2C+889342209%2C+906696633%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</si>
  <si>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12:12 -&lt;12:14</t>
  </si>
  <si>
    <t>13:02 -&gt; 13:03</t>
  </si>
  <si>
    <t>10:44 -&gt; 10:47</t>
  </si>
  <si>
    <t>11:45 -&gt; 11:46</t>
  </si>
  <si>
    <t>14:31 -&gt; 14:32</t>
  </si>
  <si>
    <t>10:01 -&gt; 10:03</t>
  </si>
  <si>
    <t>11:02 -&gt; 11:05</t>
  </si>
  <si>
    <t>11:50 -&gt; 11:51</t>
  </si>
  <si>
    <t>13:35 -&gt; 13:40</t>
  </si>
  <si>
    <t>9:05 -&gt; 9:15</t>
  </si>
  <si>
    <t>10:07 -&gt; 10:10</t>
  </si>
  <si>
    <t>https://admin.giaohangtietkiem.vn/admin/api/index/limit:100?alias=257686106%2C+288988664%2C+342846524%2C+363428343%2C+377544174%2C+382958713%2C+395975876%2C+396044829%2C+414535681%2C+415530499%2C+419007455%2C+419648905%2C+421037259%2C+423021792%2C+425287827%2C+433305713%2C+434106363%2C+451692376%2C+479082142%2C+505168986%2C+528812234%2C+556662008%2C+563410837%2C+666267343%2C+702568939%2C+848074280%2C+958088341%2C+259090688%2C+300006920%2C+306395047%2C+312335174%2C+321167552%2C+333499165%2C+337313807%2C+361052384%2C+389368370%2C+403005197%2C+415055616%2C+433719551%2C+450260247%2C+453756556%2C+475208052%2C+480774454%2C+531179877%2C+651052835%2C+793598646%2C+800663942%2C+874834996%2C+893897731%2C+916511057%2C+942751644%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</si>
  <si>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154.21</t>
  </si>
  <si>
    <t>10:10 -&gt; 10:13</t>
  </si>
  <si>
    <t>11h14 -&gt; 11:16</t>
  </si>
  <si>
    <t>13:28 -&gt; 13:30</t>
  </si>
  <si>
    <t>15:06 -&gt; 15:08</t>
  </si>
  <si>
    <t>29H-153.89</t>
  </si>
  <si>
    <t>9:50 -&gt; 9:58</t>
  </si>
  <si>
    <t>10:59 -&gt; 11:02</t>
  </si>
  <si>
    <t>11:47 -&gt; 11:50</t>
  </si>
  <si>
    <t>13:00 -&gt; 13:04</t>
  </si>
  <si>
    <t>14:11 -&gt; 14:15</t>
  </si>
  <si>
    <t>15:36 -&gt; 15:53</t>
  </si>
  <si>
    <t>29H-154.13</t>
  </si>
  <si>
    <t>9:40 -&gt; 9:43</t>
  </si>
  <si>
    <t>10:28 -&gt; 10:30</t>
  </si>
  <si>
    <t>11:24 -&gt; 11:25</t>
  </si>
  <si>
    <t>12:25 -&gt; 12:28</t>
  </si>
  <si>
    <t>14:48 -&gt; 14:52</t>
  </si>
  <si>
    <t>29H-150.09</t>
  </si>
  <si>
    <t>9h22</t>
  </si>
  <si>
    <t>10h22</t>
  </si>
  <si>
    <t>11h24</t>
  </si>
  <si>
    <t>9:06 -&gt; 9:06</t>
  </si>
  <si>
    <t>9:52 -&gt; 9:58</t>
  </si>
  <si>
    <t>10:52 -&gt; 10:56</t>
  </si>
  <si>
    <t>14h13</t>
  </si>
  <si>
    <t>11:55 -&gt; 11:58</t>
  </si>
  <si>
    <t>12:44 -&gt; 12:51</t>
  </si>
  <si>
    <t>15h11</t>
  </si>
  <si>
    <t>16h26</t>
  </si>
  <si>
    <t>14:20 -&gt; 14:22</t>
  </si>
  <si>
    <t>15:13 -&gt; 15:20</t>
  </si>
  <si>
    <t>29H - 157.61</t>
  </si>
  <si>
    <t>11h07</t>
  </si>
  <si>
    <t>12h18</t>
  </si>
  <si>
    <t>13h46</t>
  </si>
  <si>
    <t>11:16 -&gt; 11:18</t>
  </si>
  <si>
    <t>13:43 -&gt; 13:46</t>
  </si>
  <si>
    <t>14:30 -&gt; 14:32</t>
  </si>
  <si>
    <t>15:15 -&gt; 15:18</t>
  </si>
  <si>
    <t>13h25 còn ở BC</t>
  </si>
  <si>
    <t>29H-150.03</t>
  </si>
  <si>
    <t>10:13 -&gt; 10:20</t>
  </si>
  <si>
    <t>11:33 -&gt; 11:36</t>
  </si>
  <si>
    <t>13:01 -&gt; 13:08</t>
  </si>
  <si>
    <t>14:45 -&gt; 14:48</t>
  </si>
  <si>
    <t>15:39 -&gt; 15:55</t>
  </si>
  <si>
    <t>8:59 -&gt; 9:05</t>
  </si>
  <si>
    <t>9:50 -&gt; 9:52</t>
  </si>
  <si>
    <t>11:06 -&gt; 11:09</t>
  </si>
  <si>
    <t>11h50 -&gt; 11:53</t>
  </si>
  <si>
    <t>13:06  -&gt; 13:11</t>
  </si>
  <si>
    <t>14:37 -&gt; 14:42</t>
  </si>
  <si>
    <t>9:01 -&gt; 9:05</t>
  </si>
  <si>
    <t>10:13 -&gt; 10:16</t>
  </si>
  <si>
    <t>10:42 -&gt; 10:44</t>
  </si>
  <si>
    <t>11:41 -&gt; 11:46</t>
  </si>
  <si>
    <t>12:56 -&gt; 13:02</t>
  </si>
  <si>
    <t>1:37 -&gt; 14:40</t>
  </si>
  <si>
    <t>9:01 -&gt; 9:07</t>
  </si>
  <si>
    <t>10:59 -&gt; 11:03</t>
  </si>
  <si>
    <t>12:01 -&gt; 12:03</t>
  </si>
  <si>
    <t>12:58 -&gt; 13:11</t>
  </si>
  <si>
    <t>14:27 -&gt; 14:30</t>
  </si>
  <si>
    <t>9:06 -&gt; 9:13</t>
  </si>
  <si>
    <t>10:23 -&gt; 10:26</t>
  </si>
  <si>
    <t>11:15 -&gt; 11:17</t>
  </si>
  <si>
    <t>11:57 -&gt; 11:58</t>
  </si>
  <si>
    <t>13:30 -&gt; 13:33</t>
  </si>
  <si>
    <t>14:37 -&gt; 14:39</t>
  </si>
  <si>
    <t>15:17 -&gt; 15:20</t>
  </si>
  <si>
    <t>9:58 -&gt; 10:00</t>
  </si>
  <si>
    <t>11:24 -&gt; 11:27</t>
  </si>
  <si>
    <t>13:07 -&gt; 13:09</t>
  </si>
  <si>
    <t>14:33 -&gt; 14:36</t>
  </si>
  <si>
    <t>10:52 -&gt; 10:54</t>
  </si>
  <si>
    <t>11:46 -&gt; 11:48</t>
  </si>
  <si>
    <t>12:40 -&gt; 12:42</t>
  </si>
  <si>
    <t>14:14 -&gt; 14:20</t>
  </si>
  <si>
    <t>11:14 -&gt; 11:21</t>
  </si>
  <si>
    <t>11:51 -&gt; 11:55</t>
  </si>
  <si>
    <t>9:00 -&gt; 9:07</t>
  </si>
  <si>
    <t>11:35 -&gt; 11:38</t>
  </si>
  <si>
    <t>12:50 -&gt;12:52</t>
  </si>
  <si>
    <t>13:48 -&gt; 13:53</t>
  </si>
  <si>
    <t>https://admin.ghtk.vn/admin?alias=214196730%2C+236725572%2C+295257767%2C+318775559%2C+320198230%2C+324364254%2C+349218336%2C+370065495%2C+379055255%2C+394751241%2C+394756946%2C+402627979%2C+412805419%2C+421572942%2C+426308112%2C+430152005%2C+439371628%2C+444036685%2C+444433137%2C+448180097%2C+450336109%2C+457104181%2C+461245076%2C+544203009%2C+547391903%2C+760832688%2C+813737910%2C+885147752%2C420410034+236287049%2C+241143802%2C+259268892%2C+283635768%2C+303594445%2C+411986341%2C+451839093%2C+462237825%2C+473565010%2C+474681659%2C+482818832%2C+485398136%2C+496575579%2C+558102579%2C+658902893%2C+660099476%2C&amp;package_status_id=&amp;package_status_id%5B%5D=4&amp;t_stt=&amp;r_stt=&amp;cr_from=2019-09-25+00%3A00%3A00&amp;cr_to=2019-10-28+23%3A59%3A59&amp;date_from=2019-09-12+18%3A05%3A49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</si>
  <si>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14:43 -&gt; 14:46</t>
  </si>
  <si>
    <t>9:03 -&gt; 9:07</t>
  </si>
  <si>
    <t>12:10 -&gt; 12:11</t>
  </si>
  <si>
    <t>13:38 -&gt; 13:40</t>
  </si>
  <si>
    <t>14:26 -&gt; 14:28</t>
  </si>
  <si>
    <t>15:16 -&gt; 15:17</t>
  </si>
  <si>
    <t>13:36 -&gt; 13:40</t>
  </si>
  <si>
    <t>14:36 -&gt; 14:40</t>
  </si>
  <si>
    <t>https://admin.giaohangtietkiem.vn/admin?alias=227361754%2C+320140194%2C+352784448%2C+409817121%2C+427689408%2C+495737348%2C+802796604%2C+938564956%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</si>
  <si>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10:50 -&gt; 10:53</t>
  </si>
  <si>
    <t>11:47 -&gt; 11:49</t>
  </si>
  <si>
    <t>12:50 -&gt; 12:53</t>
  </si>
  <si>
    <t>10h38</t>
  </si>
  <si>
    <t>11h31</t>
  </si>
  <si>
    <t>10:45 -&gt; 10:48</t>
  </si>
  <si>
    <t>12h33</t>
  </si>
  <si>
    <t>https://admin.giaohangtietkiem.vn/admin?alias=212630503%2C+401609931%2C+416562220%2C+445985196%2C+744556362%2C+359583715%2C+451141176%2C+396416904%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</si>
  <si>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15h57</t>
  </si>
  <si>
    <t>8:55 -&gt; 8:58</t>
  </si>
  <si>
    <t>10:40 -&gt; 10:42</t>
  </si>
  <si>
    <t>12:26 -&gt; 12:30</t>
  </si>
  <si>
    <t>14:07 -&gt; 14:11</t>
  </si>
  <si>
    <t>10:20 -&gt; 10:22</t>
  </si>
  <si>
    <t>11:15 -&gt; 11:19</t>
  </si>
  <si>
    <t>11:55 -&gt; 11:59</t>
  </si>
  <si>
    <t>14: 28 -&gt; 14:31</t>
  </si>
  <si>
    <t>trễ 3 ca</t>
  </si>
  <si>
    <t>9:10 -&gt; 9:15</t>
  </si>
  <si>
    <t>https://admin.giaohangtietkiem.vn/admin?alias=318910554%2C+337012317%2C+355718935%2C+360287637%2C+368695989%2C+459054547%2C+494118992%2C+496451395%2C+497436281%2C+602860974%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</si>
  <si>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10:05 -&gt; 10:09</t>
  </si>
  <si>
    <t>11:14 -&gt; 11:16</t>
  </si>
  <si>
    <t>12:28 -&gt; 12:31</t>
  </si>
  <si>
    <t>14:30 -&gt; 14:33</t>
  </si>
  <si>
    <t>https://admin.giaohangtietkiem.vn/admin/api/index/limit:50?alias=309007365%2C+340187317%2C+355138262%2C+363382252%2C+373547189%2C+385481267%2C+449822454%2C+488266523%2C+662637670%2C+774753697%2C+817357866%2C+822993586%2C+839111717%2C+937544291%2C+405544742%2C+215249909%2C+246129968%2C+258622222%2C+287617883%2C+288240774%2C+303948219%2C+307535580%2C+344560985%2C+345563947%2C+354576231%2C+364642008%2C+389782504%2C+410608966%2C+415040974%2C+422347758%2C+443980063%2C+449917726%2C+470381302%2C+527878152%2C+662280279%2C+665695495%2C+683610783%2C+701441984%2C+772391722%2C+803370266%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</si>
  <si>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11:49 -&gt; 11:53</t>
  </si>
  <si>
    <t>11:55 -&gt; 12:00</t>
  </si>
  <si>
    <t>https://admin.giaohangtietkiem.vn/admin/api/index/limit:50?alias=203166719%2C+305713061%2C+306662675%2C+356723744%2C+380691743%2C+403761721%2C+437018973%2C+443688395%2C+468163194%2C+496055007%2C+644108054%2C+952147640%2C+209321059%2C+231478581%2C+239421926%2C+244573115%2C+272938681%2C+323186018%2C+335651344%2C+350455342%2C+352842483%2C+353543769%2C+422216462%2C+427682078%2C+431209977%2C+479588971%2C+486951484%2C+695809400%2C+772329617%2C+824060110%2C+963639953%2C+968653068%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</si>
  <si>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9:20 -&gt; 9:22</t>
  </si>
  <si>
    <t>10:18 -&gt;10:21</t>
  </si>
  <si>
    <t>11:20 -&gt; 11:26</t>
  </si>
  <si>
    <t>cod chở</t>
  </si>
  <si>
    <t>10:15 -&gt; 10:29</t>
  </si>
  <si>
    <t>11:49 -&gt; 11:51</t>
  </si>
  <si>
    <t>12:58 -&gt;13:02</t>
  </si>
  <si>
    <t>14:30 -&gt; 14:36</t>
  </si>
  <si>
    <t>15:43 -&gt;15:47</t>
  </si>
  <si>
    <t>https://admin.giaohangtietkiem.vn/admin/api/index/limit:100?alias=205195048%2C+252376504%2C+260392217%2C+274808702%2C+294395381%2C+328211772%2C+347258494%2C+352154054%2C+358254193%2C+410964482%2C+428254177%2C+429179079%2C+476189066%2C+491918527%2C+512903554%2C+561767069%2C+590040566%2C+689025439%2C+719421833%2C+967287842%2C+206056943%2C+209545559%2C+267203191%2C+300201609%2C+301640183%2C+312226411%2C+317278731%2C+319155339%2C+336579566%2C+337630299%2C+341547978%2C+364604967%2C+372285933%2C+375665461%2C+397229633%2C+405410843%2C+426350866%2C+446446901%2C+449443491%2C+450235795%2C+451431927%2C+452911076%2C+454161225%2C+459979119%2C+468583620%2C+482327500%2C+490372280%2C+505171821%2C+519818322%2C+557866892%2C+812565565%2C+814045611%2C+842126916%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</si>
  <si>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9:05 -&gt; 9:10</t>
  </si>
  <si>
    <t>9:53 - 10:00</t>
  </si>
  <si>
    <t>14:25 -&gt; 14:29</t>
  </si>
  <si>
    <t>11:07 -&gt; 11:10</t>
  </si>
  <si>
    <t>11:55 -&gt; 11:57</t>
  </si>
  <si>
    <t>https://admin.giaohangtietkiem.vn/admin/api/index/limit:50?alias=353659900%2C+393877812%2C+466048195%2C+533290787%2C+698939247%2C+757583907%2C+200586582%2C+211395120%2C+222378648%2C+258738379%2C+267664834%2C+297640125%2C+307353494%2C+334218193%2C+336163627%2C+336942010%2C+345030679%2C+348260475%2C+348571583%2C+356278912%2C+362103675%2C+365824573%2C+368724999%2C+380168838%2C+400253397%2C+439321796%2C+441521053%2C+457124445%2C+471083703%2C+475015994%2C+477931447%2C+481844733%2C+490289583%2C+496243039%2C+499308340%2C+527712876%2C+553862579%2C+663432102%2C+693269036%2C+804057788%2C+809157117%2C+850704328%2C+861891925%2C+949766659%2C+958303401%2C+976046881%2C+983164426%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</si>
  <si>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268656049%2C+374132208%2C+394590363%2C+398376574%2C+409238071%2C+439589520%2C+442651802%2C+443740514%2C+449106429%2C+826990130%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</si>
  <si>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332468926%2C+366870424%2C+369163516%2C+447895625%2C+549373292%2C+581705472%2C+932404636%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</si>
  <si>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257005084%2C+343829644%2C+375380653%2C+406266907%2C+417120915%2C+428701932%2C+453002425%2C+476242178%2C+497264904%2C+499068550%2C+499401961%2C+684703271%2C+758656054%2C+761509623%2C+782292351%2C+887400639%2C+901054301%2C+938608227%2C+946316605%2C+964641233%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</si>
  <si>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09h23</t>
  </si>
  <si>
    <t>10h28</t>
  </si>
  <si>
    <t>11h25</t>
  </si>
  <si>
    <t>13h52</t>
  </si>
  <si>
    <t>14h52</t>
  </si>
  <si>
    <t>16h44</t>
  </si>
  <si>
    <t>https://admin.giaohangtietkiem.vn/admin?alias=202576601%2C+229034114%2C+249831805%2C+252694720%2C+307052640%2C+335342610%2C+369634909%2C+399038338%2C+405661376%2C+414836899%2C+440663133%2C+493690760%2C+536180950%2C+538011058%2C+552837688%2C+620945890%2C+689094346%2C+810944332%2C+853908400%2C+858756871%2C+892933819%2C+900835210%2C+906598436%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</si>
  <si>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328076054%2C+345283599%2C+346893790%2C+390661685%2C+420388404%2C+447825174%2C+498847504%2C+253180969%2C+269635521%2C+307516361%2C+341008808%2C+356747227%2C+369306238%2C+425837091%2C+467637549%2C+481722070%2C+726483770%2C+844682893%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</si>
  <si>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283511535%2C+303208434%2C+313052267%2C+315230401%2C+323766313%2C+346409463%2C+353457961%2C+364937894%2C+407398447%2C+429882614%2C+435027128%2C+441335555%2C+456835330%2C+459061574%2C+499396871%2C+635008121%2C+704016959%2C+735746058%2C+753578167%2C+867260322%2C+883956653%2C+897044642%2C+958585515%2C+978086325%2C+214614863%2C+218242008%2C+219620962%2C+225860366%2C+231861986%2C+232847314%2C+254751940%2C+283689932%2C+315634330%2C+337224272%2C+342573762%2C+355312784%2C+370769406%2C+372925858%2C+374814869%2C+414816540%2C+414850012%2C+424826361%2C+448625776%2C+462168511%2C+466265547%2C+476307660%2C+476696565%2C+484104902%2C+490226555%2C+542439470%2C+562236732%2C+590376701%2C+698132344%2C+706668579%2C+741874820%2C+749476880%2C+778256484%2C+789485056%2C+811220079%2C+833678774%2C+891124338%2C+908197315%2C+958562126%2C+988596290%2C+270885441%2C+302044402%2C+306671491%2C+308506417%2C+337506732%2C+343555064%2C+343801252%2C+344978881%2C+357452778%2C+375299921%2C+401861719%2C+403059496%2C+431483588%2C+431844334%2C+450664850%2C+592012601%2C+618578706%2C+635525828%2C+693509464%2C+733496608%2C+733947133%2C+897758153%2C+229541297%2C+237357249%2C+306028862%2C+307603791%2C+327206597%2C+343409820%2C+349464207%2C+352233402%2C+365735982%2C+368721540%2C+369491492%2C+387997132%2C+393912794%2C+399267492%2C+399682947%2C+404258784%2C+407847945%2C+416146049%2C+466078535%2C+499751722%2C+511130720%2C+530406572%2C+565163433%2C+593927815%2C+635984860%2C+675036554%2C+707842657%2C+267971131%2C+284445105%2C+305309302%2C+333187061%2C+344850232%2C+366593919%2C+369341676%2C+370458704%2C+376312496%2C+379670639%2C+381217671%2C+383952405%2C+384862875%2C+390767933%2C+427852665%2C+436613214%2C+438212460%2C+453707683%2C+476173916%2C+483112503%2C+486900233%2C+623739496%2C+647046553%2C+690112301%2C+902138981%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</si>
  <si>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253630451%2C+277060375%2C+277607948%2C+277977583%2C+321632288%2C+361830883%2C+365910476%2C+381100255%2C+382726009%2C+387769655%2C+433266548%2C+478093510%2C+577905594%2C+659432699%2C+682082789%2C+209697987%2C+211610532%2C+215069680%2C+237442949%2C+261962284%2C+320668173%2C+329419078%2C+329628973%2C+335610187%2C+337198540%2C+342071296%2C+367220973%2C+385699296%2C+389710207%2C+394014669%2C+395721967%2C+398052143%2C+405223728%2C+419481231%2C+420583453%2C+421887246%2C+422430546%2C+441732920%2C+457997367%2C+458523099%2C+459924495%2C+474262850%2C+484804863%2C+484997525%2C+489920573%2C+490504636%2C+491166766%2C+621448380%2C+707202439%2C+752813452%2C+885300356%2C+889642200%2C+890452490%2C+931049755%2C+944467345%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</si>
  <si>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9h34</t>
  </si>
  <si>
    <t>11h11</t>
  </si>
  <si>
    <t>12h35</t>
  </si>
  <si>
    <t>14h39</t>
  </si>
  <si>
    <t>14h50 - 14h59</t>
  </si>
  <si>
    <t>14h45 -&gt;14h52</t>
  </si>
  <si>
    <t>https://admin.giaohangtietkiem.vn/admin?alias=201305030%2C+277828129%2C+311056570%2C+321906755%2C+338056212%2C+881584563%2C+444198716%2C+397158441%2C+372394297%2C+401689088%2C+406545736%2C+411750916%2C+420039805%2C+430238928%2C+468923677%2C+476438851%2C+477853258%2C+555730120%2C+555763979%2C+732945195%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</si>
  <si>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209664870%2C+217565686%2C+221085857%2C+241514319%2C+264512469%2C+276287149%2C+303238273%2C+309158807%2C+309742788%2C+313335618%2C+315987970%2C+330430808%2C+331543942%2C+333088058%2C+336224682%2C+336587479%2C+355593273%2C+355904849%2C+372280007%2C+376571901%2C+387248020%2C+403968609%2C+408239634%2C+410584546%2C+414150577%2C+430386020%2C+431636965%2C+440530861%2C+441152099%2C+443016898%2C+451917363%2C+458898709%2C+469640358%2C+476030090%2C+486824311%2C+488787300%2C+488815269%2C+542585325%2C+653887166%2C+867765221%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</si>
  <si>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389707220%2C205355639%2C+257491153%2C+277301729%2C+342391593%2C258465808%2C278719371%2C+336974189%2C+354999566%2C+358979228%2C+364514108%2C+394653478%2C+415253212%2C+443185658%2C+454160107%2C+470193346%2C+472435033%2C+472583984%2C+476645016%2C+481702141%2C+496044535%2C+497625987%2C+585463240%2C+637111792%2C+747424808%2C+789994875%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</si>
  <si>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sai tuyến</t>
  </si>
  <si>
    <t>https://admin.giaohangtietkiem.vn/admin?alias=221290689%2C+304408818%2C+320522523%2C+332471870%2C+359586217%2C+387774955%2C+405490611%2C+408475338%2C+422614854%2C+425263638%2C+470838686%2C+490082016%2C+830434845%2C+905658196%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</si>
  <si>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268569082%2C+366090070%2C+377972949%2C+384094378%2C+201640149%2C+229688152%2C+300094087%2C+307922273%2C+314544485%2C+342289300%2C+342954618%2C+343319144%2C+359356195%2C+381117288%2C+389626817%2C+392851861%2C+406988873%2C+431959195%2C+439021085%2C+476551477%2C+481616810%2C+502392669%2C+543289298%2C+607206538%2C+639336805%2C+707954382%2C+709450985%2C+779794855%2C+791798478%2C+815158797%2C+837980708%2C+848688575%2C+400831554%2C+412568979%2C+419650845%2C+442619070%2C+443885739%2C+448371982%2C+486101449%2C+542053651%2C+569395169%2C+572311466%2C+645481091%2C+698042316%2C+860054346%2C+969913944%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</si>
  <si>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305869607%2C247530083%2C+270018328%2C+229686736%2C+243666267%2C+264630901%2C+329880740%2C+331850709%2C+343199287%2C+345945645%2C+374254345%2C+391761819%2C+406068753%2C+413683285%2C+417177370%2C+418071658%2C+445483928%2C+455982402%2C+485741464%2C+495548012%2C+497095935%2C+621380026%2C+772536788%2C270165826%2C+283622751%2C+297366612%2C+303597216%2C+310492894%2C+329623190%2C+340210287%2C+349112702%2C+357695747%2C+359601051%2C+359724858%2C+373385087%2C+381753135%2C+383865123%2C+391690689%2C+400970376%2C+414530327%2C+422196989%2C+465101937%2C+474650618%2C+486325857%2C+488791694%2C+490796272%2C+680720869%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</si>
  <si>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201160054%2C+210535394%2C+221666308%2C+254686708%2C+280005528%2C+284744509%2C+286710103%2C+290884675%2C+302420725%2C+319072100%2C+363781876%2C+369490616%2C+369665163%2C+374438188%2C+378355839%2C+378678081%2C+386496098%2C+393975730%2C+397435772%2C+400698458%2C+409175106%2C+428709776%2C+430617548%2C+434607727%2C+442062478%2C+450927005%2C+451156997%2C+460416565%2C+463336817%2C+470827055%2C+473152804%2C+474731732%2C+476309282%2C+496816006%2C+506478307%2C+622323831%2C+682083184%2C+788302267%2C+849437638%2C+896756739%2C+982146172%2C+999116641%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</si>
  <si>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205353857%2C+216350457%2C+247808281%2C+265663252%2C+300526450%2C+306653723%2C+315788462%2C+321532551%2C+328767300%2C+363376649%2C+377756497%2C+402938525%2C+422179865%2C+427007183%2C+430668707%2C+448359345%2C+451026738%2C+475143386%2C+479033769%2C+520588884%2C+529432705%2C+529527760%2C+532562395%2C+657936523%2C+731972111%2C+875855935%2C+887556208%2C+892129041%2C+925306942%2C+925329534%2C+964594633%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</si>
  <si>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213740817%2C+240337239%2C+284523795%2C+306115913%2C+316963703%2C+322435362%2C+324483389%2C+344125315%2C+375525406%2C+381097109%2C+399828733%2C+409369014%2C+438264062%2C+448482729%2C+493532376%2C+523475595%2C+577203946%2C+711457775%2C+738259749%2C+739690010%2C+763595379%2C+800409508%2C+970836969%2C+976966805%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</si>
  <si>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 xml:space="preserve"> QUẬN BÌNH THẠNH 
500kg</t>
  </si>
  <si>
    <t>Nối - Võ Ruynh</t>
  </si>
  <si>
    <t>29H - 157.38
TX Ruynh
0963289754</t>
  </si>
  <si>
    <t>09h24</t>
  </si>
  <si>
    <t xml:space="preserve"> NTL</t>
  </si>
  <si>
    <t>https://admin.giaohangtietkiem.vn/admin/api/index/limit:100?alias=211980943%2C+214607114%2C+222094415%2C+203810977%2C+243381585%2C+331087135%2C+371438107%2C+396004029%2C+433258833%2C227097702%2C+250956015%2C+305514585%2C+308893232%2C+312801523%2C+337198540%2C+371976677%2C+375855028%2C+375955499%2C+422939766%2C+429744818%2C+429882614%2C+453728571%2C+454164316%2C+461495164%2C+480860817%2C+484176825%2C+489716686%2C+490680062%2C+531116746%2C+572453138%2C+682550178%2C+731708798%2C+753765435%2C+886536630%2C+926006133%2C+927936198%2C251399048%2C+295506477%2C+297248993%2C+301721642%2C+304922962%2C+315586101%2C+316801597%2C+318131293%2C+318966496%2C+331997417%2C+341330936%2C+379869548%2C+385826903%2C+420119664%2C+442899373%2C+481656816%2C+490701065%2C+537522171%2C+603224254%2C+633808790%2C+646472838%2C+822928720%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</si>
  <si>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 xml:space="preserve"> PCT</t>
  </si>
  <si>
    <t>09h50</t>
  </si>
  <si>
    <t>13h55</t>
  </si>
  <si>
    <t>14h05</t>
  </si>
  <si>
    <t>12h00</t>
  </si>
  <si>
    <t>16h45</t>
  </si>
  <si>
    <t>https://admin.giaohangtietkiem.vn/admin/api/index/limit:150?alias=202688499%2C+203223228%2C+235670482%2C+252676210%2C+258074687%2C+267763938%2C+314761064%2C+361934751%2C+389246027%2C+397670249%2C+402634339%2C+403687466%2C+472751689%2C+503582643%2C+792837196%2C+799098617%2C+832168254%2C+886844562%2C+955511920%2C+984786861%2C260796459%2C+211214451%2C+257869356%2C+269192915%2C+278193406%2C+287247480%2C+297789082%2C+326017838%2C+327434586%2C+330977769%2C+337879928%2C+353997881%2C+356923816%2C+389556432%2C+397578338%2C+399166132%2C+400784141%2C+406290190%2C+406608155%2C+413681442%2C+420742717%2C+428002049%2C+451484016%2C+453913942%2C+459564899%2C+462941807%2C+467280127%2C+486544421%2C+487123354%2C+490229262%2C+493606445%2C+496853955%2C+569740551%2C+592223242%2C+599771603%2C+625873351%2C+655207960%2C+726025931%2C+779008004%2C+877132659%2C+942775236%2C+997349260%2C262424527%2C+278609039%2C+315630309%2C+343143384%2C+346234759%2C+361430587%2C+391796078%2C+450803552%2C+451373286%2C+463449953%2C+465476921%2C+496435935%2C+499618007%2C+687178075%2C+838674260%2C+924295125%2C+930826061%2C268006792%2C+289182183%2C+292523539%2C+296394735%2C+323026710%2C+328791447%2C+332672177%2C+333715292%2C+350455990%2C+353054522%2C+373135861%2C+392416924%2C+398505718%2C+400111226%2C+410699393%2C+421035423%2C+427833577%2C+460200381%2C+462073240%2C+474652673%2C+475558298%2C+561697925%2C+602642882%2C+804303128%2C+869234321%2C+910409728%2C+920638731%2C235743378%2C+262095834%2C+973984754%2C264936343%2C+288294907%2C+307362707%2C+308251254%2C+315052354%2C+334481313%2C+340243233%2C+341485110%2C+349290572%2C+376652287%2C+384635550%2C+400326317%2C+404193049%2C+407012001%2C+417564928%2C+421658453%2C+426971409%2C+429431164%2C+436549391%2C+439250100%2C+445228715%2C+448828000%2C+455938942%2C+481928887%2C+485009872%2C+508033496%2C+710824457%2C+777991763%2C+812607270%2C+896254564%2C+997543290%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</si>
  <si>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11h34</t>
  </si>
  <si>
    <t>12h20</t>
  </si>
  <si>
    <t>13h49</t>
  </si>
  <si>
    <t>14h38</t>
  </si>
  <si>
    <t>https://admin.ghtk.vn/admin?alias=584198870%2C+423233059%2C+305972826%2C+317188248%2C+321959145%2C+350175843%2C+361784047%2C+432529782%2C+760922444%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</si>
  <si>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343013106%2C+358656997%2C+970299705%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</si>
  <si>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9h19</t>
  </si>
  <si>
    <t>10h16</t>
  </si>
  <si>
    <t>11h19</t>
  </si>
  <si>
    <t>12h01</t>
  </si>
  <si>
    <t>15h15</t>
  </si>
  <si>
    <t>https://admin.giaohangtietkiem.vn/admin/api/index/limit:50?alias=830203971%2C203166830%2C+208635332%2C+253500406%2C+296163541%2C+227870929%2C+275241391%2C+312148758%2C+346561547%2C+952939789%2C889012883%2C301727297%2C+321666971%2C+335582276%2C+346465117%2C+362578493%2C+387490458%2C+429281829%2C+439548492%2C+453592420%2C+474602921%2C+476035144%2C+476338231%2C+478582047%2C+480409131%2C+503861693%2C+981717589%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</si>
  <si>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208992548%2C+219570572%2C+318999785%2C+327480449%2C+341440984%2C+350969878%2C+378433764%2C+384130436%2C+385361719%2C+389200842%2C+410585457%2C+420723963%2C+437508503%2C+456319941%2C+456880661%2C+491664365%2C+542867795%2C+570646873%2C+652599636%2C+675404668%2C+758389763%2C+816514774%2C+829190144%2C+886001756%2C+227717924%2C+259656478%2C+263435086%2C+266223481%2C+303721590%2C+357269482%2C+361341726%2C+410023632%2C+414819427%2C+432860997%2C+451783884%2C+518404173%2C+518512362%2C+661964127%2C+727893851%2C+808858632%2C+827967489%2C+836157753%2C+360960053%2C+369317940%2C+383484946%2C+491559761%2C+502016386%2C+578743351%2C+582945858%2C+602285207%2C+750191282%2C+850338632%2C+866346800%2C+207245186%2C+231802310%2C+257811836%2C+263052433%2C+264318474%2C+269374681%2C+311576575%2C+312527280%2C+318473990%2C+320802671%2C+320928366%2C+327799935%2C+333494870%2C+333757610%2C+335016555%2C+341607737%2C+343013612%2C+343816955%2C+349519410%2C+369827209%2C+377583540%2C+382462896%2C+383087287%2C+385289072%2C+394716793%2C+417227327%2C+423278757%2C+450034945%2C+451394452%2C+451424593%2C+456861303%2C+481485728%2C+481567368%2C+498060480%2C+517855344%2C+595804596%2C+644788210%2C+662352354%2C+870951876%2C+991359541%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</si>
  <si>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208163219%2C+218924274%2C+291704990%2C+316629028%2C+339072141%2C+346822538%2C+349112787%2C+379199973%2C+451575181%2C+452062156%2C+461545183%2C+467099450%2C+494133931%2C+549620679%2C+576956744%2C+619732012%2C+982274903%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</si>
  <si>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338046775%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</si>
  <si>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232304952%2C+289394285%2C+323107061%2C+347683437%2C+382124513%2C+388882943%2C+407211798%2C+431869811%2C+442386491%2C+456471003%2C+483801206%2C+490569796%2C+546738981%2C+579243975%2C+625166083%2C+700298177%2C+703462775%2C+874269728%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</si>
  <si>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9h27</t>
  </si>
  <si>
    <t>10h29</t>
  </si>
  <si>
    <t>13h48</t>
  </si>
  <si>
    <t>14h51</t>
  </si>
  <si>
    <t>https://admin.ghtk.vn/admin?alias=211526880%2C+291991741%2C+292161519%2C+300181620%2C+301257238%2C+306863337%2C+308292789%2C+313418762%2C+331356368%2C+347360732%2C+368142475%2C+379227549%2C+415178014%2C+438197068%2C+460239099%2C+468636204%2C+497790259%2C+499490537%2C+562923019%2C+575871910%2C+576922400%2C+752432035%2C+894217128%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</si>
  <si>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+243364018%2C+271519506%2C+302158244%2C+306790158%2C+330198625%2C+373394705%2C+382065278%2C+492290599%2C+673035387%2C+683814222%2C227184781%2C+245727005%2C+267044596%2C+307223822%2C+321100367%2C+328780903%2C+330309356%2C+352099093%2C+370065495%2C+382641079%2C+401895698%2C+458037895%2C+461544119%2C+483351336%2C+511784758%2C+649507665%2C+671649026%2C+742592979%2C240748206%2C+261417867%2C+301971411%2C+307189322%2C+331418657%2C+342649080%2C+413594909%2C+414504410%2C+430506907%2C+435113207%2C+445504286%2C+470591136%2C+626908011%2C+654604579%2C+662884934%2C+699029498%2C+740848272%2C+800646184%2C+870141377%2C+941393342%2C222924320%2C+243305835%2C+244329525%2C+300358373%2C+308285508%2C+319486046%2C+325492639%2C+352142508%2C+353285020%2C+367169158%2C+373177327%2C+373406679%2C+375900025%2C+376220738%2C+379106197%2C+389223041%2C+391014654%2C+392196700%2C+398222101%2C+452372833%2C+455942885%2C+457451125%2C+458153858%2C+463190195%2C+474256940%2C+474297126%2C+634813570%2C+645130883%2C+685639573%2C+708107258%2C+848327458%2C+856950337%2C+873390534%2C+873542807%2C+995123310%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</si>
  <si>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9h15</t>
  </si>
  <si>
    <t>10h45</t>
  </si>
  <si>
    <t>https://admin.giaohangtietkiem.vn/admin/api/index/limit:50?alias=224501555%2C+406382656%2C+443108417%2C+464079046%2C+483813645%2C+820506401%2C+822376718%2C+883988028%2C+261163890%2C+327656142%2C+329279724%2C+335878928%2C+339865199%2C+358721936%2C+362792276%2C+378189633%2C+383224573%2C+392317011%2C+396814506%2C+406772416%2C+413754324%2C+425411612%2C+436317271%2C+444624364%2C+475244589%2C+502122656%2C+629626679%2C+637583328%2C+758242949%2C+848884548%2C+938537428%2C+991948740%2C+992213800%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</si>
  <si>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tồn 60 đơn nhập bc trước 13h</t>
  </si>
  <si>
    <t>https://admin.giaohangtietkiem.vn/admin?alias=226836055%2C+276848163%2C+278219411%2C+300801144%2C+344802195%2C+352988141%2C+392137140%2C+411056914%2C+447357430%2C+475513973%2C+488550469%2C+526453763%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</si>
  <si>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331048025%2C+366919924%2C+374918454%2C+385610987%2C+390729974%2C+407340136%2C+421344591%2C+436287591%2C+452271467%2C+478379791%2C+489573581%2C+523796666%2C+527034085%2C+547788286%2C+752905167%2C+813873094%2C+814514284%2C+864749231%2C+972357718%2C232019320%2C+234488357%2C+293783979%2C+307286870%2C+311159295%2C+311564806%2C+315172885%2C+339001681%2C+359890588%2C+373688108%2C+378934444%2C+382178606%2C+385147543%2C+386153144%2C+437190427%2C+476901138%2C+493114274%2C+496438518%2C+508974270%2C+513370659%2C+516385536%2C+598494792%2C+612490329%2C+702925982%2C+706416895%2C+743719762%2C+798777865%2C+932412249%2C+956506058%2C216431037%2C+276399233%2C+309003160%2C+327224811%2C+335727358%2C+357699445%2C+360786496%2C+384659781%2C+411795871%2C+414772897%2C+422207949%2C+424966374%2C+427815575%2C+430201401%2C+434782315%2C+436065424%2C+464034467%2C+468572476%2C+493312993%2C+512034538%2C+535314878%2C+541324594%2C+596236445%2C+603125182%2C+648185263%2C+802369611%2C+923545765%2C+950570878%2C+965402959%2C+980547479%2C261100291%2C+261300605%2C+276079239%2C+316806964%2C+357771639%2C+360371525%2C+366713889%2C+393381673%2C+410371676%2C+432024217%2C+432691143%2C+437120808%2C+443751116%2C+450630191%2C+458934523%2C+465587112%2C+528257233%2C+565676498%2C+599707974%2C+685124255%2C+753016457%2C+794585388%2C+843639034%2C+921865761%2C+962669308%2C+962861571%2C209173703%2C+212264383%2C+229155783%2C+236380826%2C+237198361%2C+238812676%2C+247786205%2C+252258000%2C+261765643%2C+265293863%2C+268210214%2C+275037942%2C+287860726%2C+322915612%2C+324841922%2C+338283622%2C+357032406%2C+358445927%2C+373489131%2C+375371251%2C+376178700%2C+385512572%2C+390396467%2C+399630831%2C+401810828%2C+402955563%2C+415878544%2C+418352057%2C+446085840%2C+451385919%2C+459244053%2C+461211484%2C+472222141%2C+535185096%2C+564540092%2C+565495717%2C+585169098%2C+601002455%2C+646047248%2C+677834588%2C+679624976%2C+736440547%2C+762274909%2C+917609686%2C+919951751%2C+945224003%2C+950776135%2C+961784709%2C+966211460%2C+976934602%2C+986154986%2C228176023%2C+342244683%2C+346444894%2C+347664314%2C+378863224%2C+392425592%2C+410321244%2C+418690376%2C+432579976%2C+451387525%2C+454526126%2C+455969019%2C+466468984%2C+473892629%2C+487311129%2C+487565957%2C+493755170%2C+770371721%2C+853292423%2C+901089788%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</si>
  <si>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266874017%2C+317825968%2C+322224812%2C+389236123%2C+414040301%2C+527117055%2C+732820249%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</si>
  <si>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12h24</t>
  </si>
  <si>
    <t>14h01</t>
  </si>
  <si>
    <t>14h42</t>
  </si>
  <si>
    <t>https://admin.giaohangtietkiem.vn/admin?alias=202540107%2C+202872840%2C+225549423%2C+269455261%2C+277619081%2C+311912523%2C+342623433%2C+360491178%2C+364299659%2C+368628785%2C+385650656%2C+407184135%2C+424296076%2C+428321827%2C+432951563%2C+481272071%2C+494038177%2C+638270936%2C+718030755%2C+887290622%2C+897189836%2C+924906733%2C+925679268%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</si>
  <si>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245117919%2C+266954618%2C+284234982%2C+298269500%2C+307897657%2C+200236122%2C+346421779%2C+350938095%2C+374241540%2C+408852919%2C+436799368%2C+441688737%2C+673258513%2C+790238410%2C+980291426%2C312975752%2C+317250048%2C+321404946%2C+328823254%2C+332445120%2C+338218435%2C+338931882%2C+342056364%2C+351228770%2C+360870409%2C+363361807%2C+365817407%2C+370877664%2C+371882302%2C+372193796%2C+376381190%2C+390619443%2C+392246888%2C+407514416%2C+416084502%2C+417527017%2C+418467146%2C+424799371%2C+429651955%2C+430228056%2C+430774901%2C+440815628%2C+461277201%2C+464543388%2C+471667546%2C+471918699%2C+472583393%2C+482306788%2C+482844421%2C+490987175%2C+536479226%2C+551253420%2C+554246755%2C+588714851%2C+593423963%2C+656598589%2C+826263260%2C+839636915%2C+857648234%2C+964923136%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</si>
  <si>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330440538%2C+221532561%2C+243740429%2C+318040191%2C+329632657%2C+353520316%2C+357847031%2C+365458266%2C+369692487%2C+383234284%2C+387233804%2C+408329005%2C+436557999%2C+442235175%2C+469729562%2C+470010109%2C+484996831%2C+492101989%2C+492596648%2C+494046879%2C+505437891%2C+522748033%2C+541240358%2C+552849336%2C+600935422%2C+661421795%2C+684570378%2C+774561298%2C+831008758%2C+868340373%2C+920458909%2C+941394740%2C&amp;package_status_id=&amp;t_stt=&amp;r_stt=&amp;cr_from=2019-09-14+00%3A00%3A00&amp;cr_to=2019-09-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</si>
  <si>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216491885%2C+250196287%2C+321513263%2C+327817983%2C+366729074%2C+392533090%2C+415294376%2C+481637416%2C+497700848%2C+671884003%2C+760870203%2C+250987140%2C+308767621%2C+337138277%2C+350888516%2C+374428767%2C+382102269%2C+385422514%2C+391721770%2C+412254790%2C+427751153%2C+437118079%2C+450936699%2C+481257525%2C+485056196%2C+492736576%2C+494129181%2C+499348469%2C+533666733%2C+553489882%2C+586802395%2C+645071657%2C+699595775%2C+765789083%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</si>
  <si>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200925682%2C+206218857%2C+259384589%2C+277721757%2C+307890619%2C+312423545%2C+344325113%2C+350066546%2C+382957607%2C+383480145%2C+388124721%2C+392492115%2C+393082219%2C+416324087%2C+424177168%2C+464043250%2C+706537151%2C+811176151%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</si>
  <si>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208011899%2C+220671784%2C+266707068%2C+270952744%2C+318041412%2C+325786412%2C+327135744%2C+329404616%2C+332495991%2C+343161476%2C+365119622%2C+375426356%2C+381217075%2C+382619404%2C+394524856%2C+403088953%2C+406009850%2C+411342005%2C+415745877%2C+424176378%2C+439708440%2C+440948746%2C+446446850%2C+456466388%2C+460870037%2C+474999086%2C+475117073%2C+477273534%2C+490805604%2C+498672026%2C+524386652%2C+544247665%2C+554608394%2C+578742594%2C+659697765%2C+794900753%2C+795798047%2C+821169510%2C+834106633%2C+955711358%2C+627734193%2C+437164795%2C+264499373%2C+458060331%2C+561040783%2C+389709565%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</si>
  <si>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280564397%2C+293269679%2C+308005995%2C+315199760%2C+328733174%2C+337122989%2C+350175712%2C+377405862%2C+380068617%2C+391148856%2C+395425473%2C+399609649%2C+425997869%2C+428196476%2C+471733614%2C+489964376%2C+491076891%2C+499832856%2C+513662271%2C+596795563%2C+609528349%2C+907510683%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</si>
  <si>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242129385%2C+369486338%2C+486825764%2C+498911324%2C+572436138%2C+600456525%2C+713178314%2C+987143052%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</si>
  <si>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+231413993%2C+248077528%2C+253204233%2C+287670752%2C+306050467%2C+312393619%2C+347099474%2C+352288364%2C+358633849%2C+381927795%2C+385098012%2C+399744419%2C+401970882%2C+406947885%2C+410064132%2C+419998066%2C+421744220%2C+432466387%2C+459793023%2C+478584334%2C+482366208%2C+495750132%2C+512522567%2C+535535552%2C+576498711%2C+647742189%2C+734505646%2C+831412188%2C+912897766%2C+986242323%2C201228642%2C+300879146%2C+303211007%2C+336613983%2C+340302415%2C+341450243%2C+370394056%2C+395117781%2C+427132149%2C+427744234%2C+445561313%2C+455386674%2C+473858921%2C+484290487%2C+491012622%2C+532125138%2C+666561056%2C+685664057%2C+712858817%2C+722088667%2C+722784351%2C+744544646%2C+765682363%2C+865317592%2C+903301031%2C+929398813%2C+985845941%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</si>
  <si>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12h12</t>
  </si>
  <si>
    <t>14h53</t>
  </si>
  <si>
    <t>15h47</t>
  </si>
  <si>
    <t>https://admin.giaohangtietkiem.vn/admin?alias=232019320%2C+237198361%2C+278029060%2C+298632548%2C+350379515%2C+363277985%2C+373489131%2C+405325860%2C+412677065%2C+416028764%2C+459148418%2C+462721010%2C+463306738%2C+470591136%2C+479525482%2C+684122212%2C+724837510%2C+779055324%2C+932412249%2C+995946311%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</si>
  <si>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219432682%2C+245543690%2C+247428286%2C+247915778%2C+294845548%2C+325230401%2C+336613983%2C+357072341%2C+357277323%2C+370342701%2C+370766170%2C+395008082%2C+397212873%2C+413185599%2C+416922211%2C+420462808%2C+422042007%2C+434062365%2C+446630744%2C+459683057%2C+462118600%2C+465882689%2C+558646923%2C+624194495%2C+699741799%2C+789671619%2C+878519700%2C+945028914%2C206232288%2C+232029719%2C+244490029%2C+284891458%2C+306741809%2C+322708995%2C+323982263%2C+332561760%2C+349057643%2C+366231199%2C+384186392%2C+384476155%2C+385614714%2C+392369230%2C+399358865%2C+402166750%2C+407673715%2C+434982496%2C+440068907%2C+459359819%2C+478631278%2C+495556587%2C+497861238%2C+498926647%2C+545641224%2C+567474090%2C+592956811%2C+597008078%2C+600489276%2C+662585885%2C+796944051%2C+962362562%2C280706781%2C+291315447%2C+307950803%2C+309354928%2C+346173900%2C+384000024%2C+395814168%2C+399861832%2C+403444520%2C+410528634%2C+415158937%2C+419822755%2C+422483123%2C+431453359%2C+434391095%2C+446223887%2C+451364534%2C+452029287%2C+458325519%2C+465279593%2C+466336487%2C+466742550%2C+476264033%2C+478838166%2C+544651954%2C+596236554%2C+677516654%2C+684963649%2C+721568494%2C+785025033%2C+798593363%2C+948660229%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</si>
  <si>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10h12</t>
  </si>
  <si>
    <t>12h56</t>
  </si>
  <si>
    <t>16h36</t>
  </si>
  <si>
    <t>https://admin.ghtk.vn/admin/api/index/limit:150?alias=828220106%2C218303749%2C+236653695%2C+238430970%2C+203007140%2C+229636188%2C+299643599%2C+314094466%2C+334367553%2C+338663500%2C+381075707%2C+402845786%2C+411234040%2C+416973808%2C+418959006%2C+419451186%2C+426116934%2C+430922511%2C+432332408%2C+468739973%2C+475140840%2C+481885199%2C+490929876%2C+508942584%2C+509988913%2C+566988691%2C+582943140%2C+759579690%2C+853457540%2C+870183406%2C+871595592%2C+872285086%2C+886871477%2C+924771662%2C295141376%2C+368926169%2C310049823%2C+322670467%2C+325204738%2C+332609966%2C+366969103%2C+382748686%2C+388031904%2C+410583831%2C+412076746%2C+421597750%2C+444845261%2C+451280084%2C+468110752%2C+474930464%2C+475567750%2C+476781253%2C+494677356%2C+517499020%2C+608166509%2C+635976879%2C+682169762%2C+805992379%2C+807896185%2C+970710513%2C+994056847%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</si>
  <si>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9h23</t>
  </si>
  <si>
    <t>11h21</t>
  </si>
  <si>
    <t>13h59</t>
  </si>
  <si>
    <t>16h21</t>
  </si>
  <si>
    <t>https://admin.ghtk.vn/admin/api/index/limit:100?alias=278898492%2C+316227021%2C+328627214%2C+337725941%2C+210059892%2C+228294658%2C+229506961%2C+276151468%2C+304656316%2C+351289604%2C+358309757%2C+363280112%2C+368305800%2C+383959944%2C+470338395%2C+482893553%2C+496017295%2C+496591330%2C+586108833%2C+730471652%2C+890633547%2C221614821%2C+228194057%2C+304872657%2C+319036769%2C+345019980%2C+369363491%2C+373449692%2C+375125790%2C+442316768%2C+515928019%2C+518028072%2C+595166880%2C+596992559%2C+660300436%2C+887052351%2C+954838015%2C+961418943%2C226385397%2C+227591810%2C+232863028%2C+267247140%2C+309730605%2C+311793404%2C+325162430%2C+327639743%2C+337764262%2C+341954130%2C+362572961%2C+377637286%2C+379668025%2C+396712605%2C+399625324%2C+404399911%2C+412388183%2C+420065876%2C+421385604%2C+451877779%2C+465507354%2C+484056265%2C+555594653%2C+754468815%2C+775302127%2C+816920296%2C+869648854%2C+899838258%2C+962597734%2C216535948%2C+238020158%2C+250708413%2C+267259219%2C+287737080%2C+288183932%2C+303515564%2C+316155187%2C+322127672%2C+345378727%2C+358999247%2C+364745150%2C+365458752%2C+369808833%2C+394567519%2C+408615939%2C+411684092%2C+443216061%2C+448628491%2C+463157089%2C+465634171%2C+480300417%2C+488301847%2C+698277606%2C+724233400%2C+835127127%2C+861078185%2C+979460582%2C+981529234%2C348988427%2C+378933367%2C+386942688%2C+388972984%2C+402344387%2C+424159737%2C+448354283%2C+462601595%2C+473491176%2C+578661160%2C+643224714%2C+650114587%2C+679942875%2C+704381751%2C+835301459%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</si>
  <si>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9h44</t>
  </si>
  <si>
    <t>10h24</t>
  </si>
  <si>
    <t>12h16</t>
  </si>
  <si>
    <t>13h43</t>
  </si>
  <si>
    <t>16h04</t>
  </si>
  <si>
    <t>13h39</t>
  </si>
  <si>
    <t>16h18</t>
  </si>
  <si>
    <t>https://admin.giaohangtietkiem.vn/admin?alias=891604250%2C+216011409%2C+216219779%2C+291263382%2C+304860666%2C+309243998%2C+309574083%2C+358568972%2C+365512019%2C+375403749%2C+379936704%2C+386918566%2C+390996125%2C+396153828%2C+397422147%2C+410935981%2C+457561104%2C+470997420%2C+489376773%2C+494561753%2C+496439460%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</si>
  <si>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12h04</t>
  </si>
  <si>
    <t>14h36</t>
  </si>
  <si>
    <t>16h28</t>
  </si>
  <si>
    <t>https://admin.giaohangtietkiem.vn/admin?alias=313626351%2C+330266722%2C+337875669%2C+338856561%2C+339099689%2C+362647263%2C+371776457%2C+385893467%2C+388465276%2C+389927577%2C+394844781%2C+430408500%2C+439283643%2C+451585072%2C+458925921%2C+469525570%2C+470454193%2C+487891669%2C+492410973%2C+498480671%2C+639174787%2C+648111727%2C+848154368%2C+874488448%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</si>
  <si>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357166198%2C+413362370%2C+243030823%2C+287631768%2C+310366520%2C+313815482%2C+333667601%2C+334050376%2C+342241781%2C+359975650%2C+365422789%2C+401909642%2C+452263397%2C+547083129%2C+772344968%2C+821695840%2C+879068524%2C+456247940%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</si>
  <si>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248955530%2C+324256003%2C+376661499%2C+377684257%2C+490658068%2C+643804011%2C+718772611%2C+265468103%2C+321500647%2C+327612268%2C+356119186%2C+376903138%2C+392731339%2C+402673614%2C+405641611%2C+472997655%2C+690897582%2C+730512457%2C+860755640%2C+974576630%2C+291080530%2C+314830634%2C+332422637%2C+353107651%2C+373305048%2C+399494644%2C+406247723%2C+412776220%2C+413303568%2C+423159921%2C+434731778%2C+449039320%2C+452435345%2C+452488057%2C+452875424%2C+541766941%2C+558301087%2C+930334015%2C+260163403%2C+277589792%2C+321490251%2C+330172888%2C+343628929%2C+384160137%2C+390429309%2C+405231127%2C+418121259%2C+426419603%2C+461536660%2C+465696874%2C+471299631%2C+491771947%2C+493253218%2C+740622413%2C+748655610%2C+774349678%2C+786914486%2C+908669538%2C+993126838%2C+740653122%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</si>
  <si>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300278572%2C+404029817%2C+505992648%2C+767266529%2C+204023184%2C+209649024%2C+210256176%2C+243615754%2C+249752998%2C+288082824%2C+300347760%2C+332265514%2C+344852661%2C+347482434%2C+348992608%2C+382907195%2C+402392712%2C+403577772%2C+404833241%2C+406545860%2C+408159247%2C+432053286%2C+440033122%2C+440130949%2C+467496638%2C+467957719%2C+474445414%2C+478215188%2C+485588478%2C+486244277%2C+488513948%2C+497085260%2C+545384531%2C+567630899%2C+669035277%2C+678845206%2C+817102105%2C+917435943%2C+958592636%2C+271174732%2C+273406382%2C+325189462%2C+325687725%2C+325901356%2C+327017360%2C+336362125%2C+382245252%2C+385218754%2C+415307101%2C+437657364%2C+482534525%2C+486393879%2C+514537257%2C+623015825%2C+656093118%2C+667055696%2C+720169333%2C+808950813%2C+855239153%2C+865225356%2C+977386366%2C+231961597%2C+237157516%2C+322960567%2C+331916079%2C+333453380%2C+349318778%2C+425470317%2C+429124398%2C+434099067%2C+441676420%2C+442668601%2C+470357218%2C+492383840%2C+564008029%2C+784860177%2C+959203563%2C+326926967%2C+330213069%2C+389203657%2C+405802408%2C+761543366%2C+794955189%2C+850590708%2C+201983800%2C+216271349%2C+253711741%2C+274543911%2C+324459170%2C+339201328%2C+346065236%2C+398086903%2C+405802159%2C+411398729%2C+459805922%2C+478204206%2C+868151033%2C+234242983%2C+307646899%2C+354151333%2C+355255392%2C+430180600%2C+442380940%2C+444895935%2C+482226000%2C+570796248%2C+806044175%2C+200069576%2C+207206061%2C+221021270%2C+255601356%2C+275694977%2C+297511489%2C+297910392%2C+300794711%2C+336198616%2C+342628445%2C+375013548%2C+378200249%2C+387210231%2C+394571820%2C+409083110%2C+425564182%2C+433187744%2C+433684658%2C+438283478%2C+439522601%2C+449095390%2C+454275352%2C+466726578%2C+512603498%2C+666615591%2C+772311395%2C+204716046%2C+264658093%2C+270266914%2C+274189974%2C+311824689%2C+314586955%2C+327554792%2C+331328654%2C+344484007%2C+346259701%2C+359207596%2C+360246329%2C+363385731%2C+397760468%2C+400478812%2C+408792130%2C+409096321%2C+413829977%2C+416085385%2C+426742121%2C+434265622%2C+434572117%2C+437893122%2C+449460305%2C+455705152%2C+596956683%2C+653404490%2C+661197203%2C+684748764%2C+715525465%2C+719496871%2C+818453867%2C+848666392%2C+377783035%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</si>
  <si>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200503465%2C+334742114%2C+398297479%2C+491972819%2C+770528195%2C+779666343%2C+224061769%2C+236176003%2C+249663535%2C+252122231%2C+258655973%2C+260841471%2C+296519350%2C+309199681%2C+315156170%2C+345042714%2C+347581794%2C+348600060%2C+354103473%2C+374924012%2C+380386093%2C+409560944%2C+411039452%2C+411521268%2C+439097143%2C+461755724%2C+462069942%2C+485773552%2C+504961545%2C+732882841%2C+813101136%2C+829278191%2C+849555664%2C+887251111%2C+986864587%2C+989279988%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</si>
  <si>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286511010%2C+301779405%2C+301787626%2C+338629365%2C+346814956%2C+349400487%2C+354318540%2C+465157274%2C+480518555%2C+485618006%2C+581645411%2C+801015922%2C+823610532%2C+869513215%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</si>
  <si>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215042181%2C+300328358%2C+302905163%2C+312217474%2C+318242792%2C+319467170%2C+324650676%2C+331042662%2C+331345603%2C+336226767%2C+374419027%2C+377673957%2C+383417225%2C+393074177%2C+423736601%2C+426347194%2C+434984073%2C+439521277%2C+442219030%2C+482709720%2C+496981039%2C+499517285%2C+603980942%2C+651678569%2C+680058907%2C+726811125%2C+881427174%2C+332725783%2C+336614547%2C+391620054%2C+445630078%2C+448228241%2C+359831670%2C+404437494%2C+429951755%2C+365415688%2C+499805377%2C+522073146%2C+712385376%2C+237219768%2C+256045684%2C+317434942%2C+321478962%2C+366593734%2C+420236267%2C+437722712%2C+460480765%2C+466737303%2C+468856477%2C+534676419%2C+691291832%2C+212380901%2C+383952319%2C+423868395%2C+451438419%2C+520122836%2C+202591609%2C+293485502%2C+300687152%2C+301789019%2C+314724842%2C+325302768%2C+329736037%2C+338944091%2C+352244632%2C+361539343%2C+365535467%2C+387660433%2C+391191751%2C+393442235%2C+398736088%2C+399974797%2C+400016657%2C+404879690%2C+423578076%2C+441126701%2C+473886092%2C+486530338%2C+489027562%2C+490226539%2C+499200622%2C+503942919%2C+565067092%2C+650238188%2C+863176458%2C+958343187%2C+988406620%2C+301491314%2C+304357830%2C+305405490%2C+317658118%2C+337936290%2C+356061963%2C+416939101%2C+459590794%2C+468391857%2C+482178271%2C+489330931%2C+652752674%2C+660099533%2C+790080978%2C+244612677%2C+303207398%2C+328536157%2C+382793901%2C+413461224%2C+450457383%2C+478227134%2C+485129481%2C+708353756%2C+763721546%2C+774072268%2C+260909851%2C+636843241%2C+235376948%2C+247241685%2C+255714792%2C+280543645%2C+285656427%2C+303793658%2C+311650003%2C+313643289%2C+328870212%2C+338731468%2C+350977588%2C+354716565%2C+364445582%2C+370587554%2C+385099495%2C+389677403%2C+390502181%2C+412073917%2C+425007634%2C+427273248%2C+448399794%2C+456448000%2C+460166364%2C+460912682%2C+465304003%2C+468687197%2C+472258135%2C+475370542%2C+476719614%2C+494726796%2C+498520835%2C+531763493%2C+569004146%2C+676472227%2C+688442263%2C+727747131%2C+736370121%2C+758352734%2C+797708013%2C+838923031%2C+849409284%2C+869627729%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</si>
  <si>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208505205%2C+219978771%2C+318963104%2C+329564790%2C+353651875%2C+358421472%2C+366985399%2C+371701886%2C+393756998%2C+406533390%2C+413837013%2C+425281326%2C+462222240%2C+464921411%2C+466630168%2C+467169304%2C+471829295%2C+479793459%2C+482301321%2C+489162138%2C+490938631%2C+492922634%2C+495158779%2C+538127586%2C+561070977%2C+578171164%2C+620941612%2C+621031929%2C+650779348%2C+746232704%2C+821773611%2C+842353214%2C+940193781%2C+984328577%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</si>
  <si>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50?alias=200821085%2C+211647315%2C+226719135%2C+288338627%2C+307634775%2C+321358209%2C+324897992%2C+325041839%2C+332464818%2C+350292549%2C+350338259%2C+360009369%2C+368521591%2C+383252481%2C+400513537%2C+401394061%2C+421872855%2C+449340718%2C+478305426%2C+497288191%2C+533720341%2C+541585657%2C+551153368%2C+614736229%2C+656151409%2C+720980499%2C+760897513%2C+785251361%2C+983342887%2C+987031525%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</si>
  <si>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11h56</t>
  </si>
  <si>
    <t>13h44</t>
  </si>
  <si>
    <t>14h22</t>
  </si>
  <si>
    <t>16h33</t>
  </si>
  <si>
    <t>https://admin.ghtk.vn/admin/api/index/limit:50?alias=211573367%2C+216468004%2C+259346294%2C+259877134%2C+265217434%2C+265405628%2C+292846319%2C+294027081%2C+304836223%2C+374413118%2C+378563871%2C+380943256%2C+398087806%2C+404762773%2C+424658845%2C+435373445%2C+437716150%2C+445790261%2C+447247306%2C+452125265%2C+456051282%2C+457167565%2C+466092182%2C+493823848%2C+563366391%2C+572149908%2C+611526230%2C+637004291%2C+654235326%2C+661650368%2C+678543382%2C+690465011%2C+692946338%2C+707911790%2C+733451611%2C+843762841%2C+889001485%2C+931696593%2C+974114769%2C362561761%2C+396812781%2C+421402634%2C+458181018%2C+478841966%2C+495884628%2C+667151929%2C+716956857%2C+799853986%2C+899461233%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</si>
  <si>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285280671%2C+313025423%2C+346764053%2C+352056616%2C+381726839%2C+427153845%2C+427901870%2C+430100655%2C+445003732%2C+452294455%2C+461921442%2C+480213640%2C+480643306%2C+481205890%2C+491932034%2C+498349846%2C+508301613%2C+509650715%2C+553492765%2C+560188124%2C+565705109%2C+631867680%2C+666151634%2C+796480749%2C+817354779%2C+820390183%2C+877292474%2C+221101544%2C+235921040%2C+241544607%2C+280435652%2C+294409127%2C+302528821%2C+314934882%2C+321659205%2C+335077668%2C+335645792%2C+338385151%2C+338730676%2C+339996057%2C+341316001%2C+342081120%2C+343860901%2C+350699194%2C+351549877%2C+354241467%2C+356951186%2C+360672947%2C+367575847%2C+373287377%2C+374187546%2C+375864989%2C+384897301%2C+393332290%2C+407060594%2C+409479769%2C+413049066%2C+426105353%2C+453677061%2C+474708901%2C+490830589%2C+491792722%2C+496553227%2C+508997431%2C+553824136%2C+653229807%2C+736612284%2C+768229385%2C+792446160%2C+848499912%2C+900730696%2C+917654818%2C+934689821%2C+972004394%2C+988218431%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</si>
  <si>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253788263%2C+268573730%2C+270728403%2C+301959019%2C+315371011%2C+321838635%2C+327865680%2C+353132173%2C+353192690%2C+353815772%2C+355161008%2C+359073252%2C+380457247%2C+386642542%2C+411190068%2C+423775458%2C+432011416%2C+438067643%2C+438782634%2C+442934995%2C+443675020%2C+446882632%2C+451373004%2C+454958907%2C+463267671%2C+471335082%2C+479015641%2C+573018382%2C+617962437%2C+658301954%2C+678910292%2C+711115686%2C+826288310%2C+848675922%2C+966536743%2C+980948803%2C+223841723%2C+257030975%2C+272680720%2C+371747217%2C+378888560%2C+390231836%2C+390890139%2C+393706901%2C+411025804%2C+423659798%2C+460176278%2C+461270996%2C+484965651%2C+491709709%2C+507056101%2C+528250304%2C+724419381%2C+893125979%2C+961627057%2C+250727990%2C+219698187%2C+258239802%2C+295184074%2C+305246485%2C+323587696%2C+331589428%2C+333252329%2C+356444141%2C+360874909%2C+369391491%2C+386618982%2C+396857474%2C+426777954%2C+432527659%2C+434980656%2C+439570695%2C+441670471%2C+445273887%2C+449209353%2C+462361293%2C+471915694%2C+548837393%2C+594498544%2C+609823083%2C+613222397%2C+614107520%2C+629700630%2C+659457898%2C+695643241%2C+700586087%2C+701352469%2C+706389537%2C+745239692%2C+748236964%2C+817512604%2C+845085221%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</si>
  <si>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317414731%2C+483871875%2C+495283364%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</si>
  <si>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218954477%2C+224129869%2C+228845524%2C+240524675%2C+271143595%2C+284335180%2C+301444986%2C+307450064%2C+309736026%2C+317980424%2C+339400226%2C+363461738%2C+371165311%2C+375054170%2C+376249423%2C+384662066%2C+395628933%2C+405228034%2C+419559823%2C+420686609%2C+439216147%2C+446602200%2C+465981122%2C+480829491%2C+511905400%2C+528616454%2C+633645705%2C+706229247%2C+806526858%2C+829979224%2C+868498661%2C+919640305%2C+933221177%2C+954334057%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</si>
  <si>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226456520%2C+231915251%2C+257922674%2C+267581314%2C+315954470%2C+319744790%2C+342501337%2C+343013142%2C+351079466%2C+355376708%2C+375155811%2C+380938694%2C+383051805%2C+419105574%2C+421761305%2C+427059631%2C+428765658%2C+434040440%2C+452062882%2C+452903070%2C+455294400%2C+464566596%2C+471801221%2C+479955692%2C+487730919%2C+537371788%2C+549064092%2C+571706647%2C+604463310%2C+899376166%2C+931936684%2C+961264052%2C+391083961%2C+458132162%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</si>
  <si>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9h32</t>
  </si>
  <si>
    <t>10h09</t>
  </si>
  <si>
    <t>11h18</t>
  </si>
  <si>
    <t>12h09</t>
  </si>
  <si>
    <t>13h42</t>
  </si>
  <si>
    <t>https://admin.giaohangtietkiem.vn/admin?alias=235874885%2C+300804997%2C+304756912%2C+327812010%2C+332447677%2C+379172205%2C+385476833%2C+394258896%2C+399962045%2C+401480235%2C+413527925%2C+483361877%2C+488825529%2C+491237266%2C+493620806%2C+494320124%2C+642944578%2C+684030348%2C+842225642%2C+842811138%2C+884841444%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</si>
  <si>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16h09</t>
  </si>
  <si>
    <t>https://admin.giaohangtietkiem.vn/admin/api/index/limit:50?alias=299957931%2C+306772463%2C+311702048%2C+329940627%2C+406614864%2C+424046165%2C+697003122%2C+748052239%2C+829385130%2C+208846104%2C+310492986%2C+322088218%2C+343058513%2C+346026875%2C+360838919%2C+367353855%2C+370464198%2C+389751850%2C+419410193%2C+421678409%2C+425266029%2C+430327923%2C+446289279%2C+463395669%2C+491037397%2C+497915539%2C+592039872%2C+935806329%2C+997088127%2C+999344811%2C+259698499%2C+299807140%2C+343601663%2C+349781777%2C+375987538%2C+419092655%2C+431320809%2C+437898521%2C+458727875%2C+480325701%2C+496252378%2C+724180733%2C+848106702%2C+862226804%2C+952188559%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</si>
  <si>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339305345%2C+752550477%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</si>
  <si>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note: 20h trở đi hãy check đã giao nguyên ngày</t>
  </si>
  <si>
    <t>Kiểm lúc 17 giờ vẫn còn nhiều đơn ở trạng thái giao
-&gt; Số lượng Delay cao hơn thực tế</t>
  </si>
  <si>
    <t>https://admin.giaohangtietkiem.vn/admin/api/index/limit:50?alias=227910733%2C+249513317%2C+289568863%2C+290031324%2C+305825387%2C+310378849%2C+315414636%2C+321714448%2C+321804325%2C+330863488%2C+341437218%2C+353546610%2C+355108159%2C+357836357%2C+359514970%2C+362532116%2C+376134565%2C+386172185%2C+402145089%2C+433275606%2C+458299876%2C+471076781%2C+488169432%2C+497427072%2C+497950436%2C+542891561%2C+594415385%2C+905721875%2C+944122528%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</si>
  <si>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468496590%2C+896779257%2C+208465145%2C+213048352%2C+234480852%2C+235931556%2C+251031567%2C+273552284%2C+280197366%2C+296776495%2C+312936196%2C+358893664%2C+361728707%2C+365131714%2C+370619671%2C+391649707%2C+393389306%2C+396548051%2C+402743524%2C+403228811%2C+415005677%2C+418184199%2C+434189905%2C+462518568%2C+463149757%2C+497967886%2C+502409918%2C+646357484%2C+657434214%2C+661420238%2C+719851490%2C+745507738%2C+782966246%2C+884396364%2C+944435098%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</si>
  <si>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238885824%2C+265907751%2C+320374669%2C+320592057%2C+327584025%2C+350917365%2C+375702029%2C+406200391%2C+433766337%2C+439623727%2C+451709500%2C+471642807%2C+490403546%2C+563324746%2C+760629550%2C+248485557%2C+301464751%2C+357344864%2C+459597583%2C+494803493%2C+283664533%2C+315343382%2C+324298095%2C+353735655%2C+398891797%2C+411997990%2C+412294066%2C+428878330%2C+724862764%2C+786746639%2C+267408266%2C+330190018%2C+333951653%2C+334622023%2C+336976245%2C+338199994%2C+344519354%2C+356627926%2C+357371777%2C+444437138%2C+448347480%2C+453806318%2C+453968245%2C+480764078%2C+498520835%2C+513651353%2C+685448516%2C+749621036%2C+921781791%2C+952509501%2C+283907328%2C+284993473%2C+309593895%2C+317941458%2C+341592834%2C+348904251%2C+388651899%2C+427354146%2C+447334747%2C+447705766%2C+469029523%2C+545064615%2C+787627171%2C+963523536%2C+968724398%2C+977870896%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</si>
  <si>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230558235%2C+234520006%2C+245200829%2C+280935475%2C+288221138%2C+307862944%2C+316821924%2C+328055466%2C+329697221%2C+345583624%2C+350656651%2C+359457407%2C+385066552%2C+403744127%2C+414231758%2C+426006277%2C+428051364%2C+442308224%2C+448294405%2C+455002049%2C+467006253%2C+478362368%2C+512248340%2C+564182514%2C+566858892%2C+662971853%2C+671607173%2C+754657643%2C+776986900%2C+852555816%2C+995367718%2C+201952252%2C+218976365%2C+283060586%2C+305033656%2C+305450738%2C+340214110%2C+348749719%2C+353734109%2C+372771313%2C+372992482%2C+391347674%2C+400342689%2C+433074322%2C+438718830%2C+470215302%2C+482113934%2C+814203344%2C+819209889%2C+903468175%2C+908925271%2C+928477126%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</si>
  <si>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206182482%2C+477856210%2C+928122564%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</si>
  <si>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10h21</t>
  </si>
  <si>
    <t>11h23</t>
  </si>
  <si>
    <t>12h14</t>
  </si>
  <si>
    <t>https://admin.ghtk.vn/admin?alias=324767431%2C+339747990%2C+349377873%2C+447197034%2C+465733974%2C+466855427%2C+607501148%2C+818855766%2C+869116662%2C+894180369%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</si>
  <si>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227516332%2C+245489142%2C+259532238%2C+302034439%2C+320565008%2C+334067131%2C+334874413%2C+336384698%2C+362535740%2C+364366944%2C+383503122%2C+384862180%2C+387907712%2C+397017744%2C+410903578%2C+428051846%2C+473589173%2C+481966128%2C+546752728%2C+554722718%2C+765993649%2C+806185740%2C+950743133%2C+980213743%2C+983424191%2C+317504507%2C+351871326%2C+367202338%2C+372161241%2C+405224678%2C+408043624%2C+417274442%2C+423855286%2C+435259941%2C+446002197%2C+450271522%2C+463096924%2C+463547980%2C+478496178%2C+917203348%2C+342172295%2C+351441938%2C+388038520%2C+399904799%2C+413612856%2C+433143302%2C+442073413%2C+457299882%2C+459499785%2C+817764039%2C+840574871%2C+288632763%2C+312414567%2C+352465739%2C+353073436%2C+382283974%2C+412060268%2C+443622509%2C+444448583%2C+768391295%2C+859884574%2C+317150848%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</si>
  <si>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50?alias=253591353%2C+280698161%2C+291001046%2C+348339824%2C+367357860%2C+370174381%2C+371439885%2C+380074007%2C+383865232%2C+385884269%2C+419111640%2C+474134917%2C+476286956%2C+478333071%2C+595882183%2C+822079926%2C+945370611%2C+965255511%2C+218302100%2C+324050831%2C+326483876%2C+336057846%2C+342809002%2C+353988389%2C+370258190%2C+375573623%2C+387329285%2C+402810542%2C+412790548%2C+420461333%2C+433751119%2C+438996149%2C+462993544%2C+711417757%2C+716729555%2C+926445070%2C+987285263%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</si>
  <si>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303380635%2C+347226044%2C+349597322%2C+366616956%2C+387357096%2C+396218831%2C+409458150%2C+410814398%2C+424404045%2C+426087284%2C+427638927%2C+432448741%2C+449395944%2C+451784574%2C+492296938%2C+494864139%2C+675264568%2C+205126723%2C+323850243%2C+331091941%2C+363091118%2C+383326185%2C+385080253%2C+385101408%2C+394364240%2C+396346440%2C+419544075%2C+421731141%2C+434512769%2C+437629612%2C+437793773%2C+441880554%2C+442008437%2C+462991923%2C+475628857%2C+488783832%2C+496540806%2C+498281741%2C+529009952%2C+597420163%2C+738079570%2C+797328411%2C+852664844%2C+938303885%2C+990916710%2C+994670666%2C+233492743%2C+237626107%2C+292368056%2C+354072818%2C+375301340%2C+379815857%2C+386022140%2C+414036462%2C+423489784%2C+424991865%2C+437971233%2C+471204333%2C+482805714%2C+503091427%2C+562365030%2C+582853328%2C+254164505%2C+261875551%2C+263206904%2C+278600747%2C+301674931%2C+304879764%2C+321761917%2C+334001548%2C+350020788%2C+376248804%2C+377429298%2C+383545449%2C+404354239%2C+425971881%2C+432307687%2C+467712797%2C+475861937%2C+513909184%2C+650897921%2C+687232378%2C+753966901%2C+819802441%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</si>
  <si>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347635852%2C+894253826%2C+226647221%2C+247651709%2C+248430362%2C+302035097%2C+312972722%2C+314424021%2C+315247286%2C+324899865%2C+327259501%2C+336317904%2C+377669105%2C+390266580%2C+400270222%2C+416662784%2C+430123092%2C+451540818%2C+476435658%2C+477864317%2C+484759273%2C+492241662%2C+497670130%2C+598247688%2C+608011984%2C+705158438%2C+712119883%2C+720845153%2C+803066721%2C+826791120%2C+848255712%2C+950035580%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</si>
  <si>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203167777%2C+232764378%2C+248743054%2C+296796469%2C+300861689%2C+304882333%2C+327267085%2C+346154259%2C+379200542%2C+380198802%2C+393101300%2C+399884633%2C+406746728%2C+408156893%2C+430339282%2C+435242531%2C+453295130%2C+514694942%2C+526542825%2C+618391340%2C+643574048%2C+651411333%2C+736562998%2C+858405220%2C+241538746%2C+250150835%2C+277635312%2C+302091395%2C+305282145%2C+324242014%2C+333748035%2C+335487253%2C+341378198%2C+341981880%2C+342055703%2C+350332096%2C+355075072%2C+373383781%2C+374928557%2C+381981018%2C+382780433%2C+397826078%2C+402568085%2C+404758775%2C+429021569%2C+524129959%2C+573854757%2C+595744240%2C+602504730%2C+608575741%2C+727417582%2C+761262367%2C+789001962%2C+815547591%2C+938946526%2C+971722962%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</si>
  <si>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465266396%2C+580345883%2C+223224624%2C+253002236%2C+277037957%2C+291438176%2C+308519663%2C+326628948%2C+333094532%2C+337844705%2C+347185141%2C+352560186%2C+365436837%2C+373682291%2C+374156638%2C+411154034%2C+413096207%2C+428059253%2C+434491942%2C+446131538%2C+461918689%2C+462154276%2C+464606753%2C+465414766%2C+465895361%2C+470281338%2C+472990610%2C+478523374%2C+503753770%2C+540081436%2C+792115625%2C+804752383%2C+945845620%2C+953551260%2C+269125249%2C+306873468%2C+318754776%2C+351093198%2C+391163165%2C+405652728%2C+477520233%2C+482291511%2C+492648345%2C+499681832%2C+618722724%2C+685409597%2C+698238063%2C+751038132%2C+822448463%2C+909257980%2C+384914016%2C+993904677%2C+203670515%2C+223301432%2C+226249093%2C+231819706%2C+271895097%2C+288362217%2C+311469584%2C+313495188%2C+326680553%2C+358089142%2C+373955109%2C+376188489%2C+391242671%2C+416121503%2C+424907287%2C+425279905%2C+426070613%2C+436479116%2C+439331971%2C+449827191%2C+459251854%2C+461455784%2C+478844920%2C+479950887%2C+484569237%2C+490759150%2C+491788454%2C+498809254%2C+498810782%2C+525063319%2C+563952607%2C+576512949%2C+652591411%2C+669579917%2C+716630305%2C+730419159%2C+735097021%2C+740622801%2C+826211664%2C+862103889%2C+980523215%2C+236332139%2C+304862248%2C+356625462%2C+361225601%2C+393680705%2C+398857222%2C+412832447%2C+419362069%2C+498776365%2C+552221259%2C+593231757%2C+728337417%2C+835391626%2C+979681973%2C+809265273%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</si>
  <si>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318572193%2C+331141900%2C+344644599%2C+350195431%2C+379167704%2C+379824045%2C+380496556%2C+382741143%2C+384825763%2C+399541763%2C+420940116%2C+431562357%2C+439666179%2C+447932110%2C+450157633%2C+496123451%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</si>
  <si>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444063962%2C+569006164%2C+654322540%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</si>
  <si>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206396704%2C+249347878%2C+271879925%2C+276686952%2C+277184045%2C+301034104%2C+316227738%2C+334176495%2C+356573222%2C+357857536%2C+360317397%2C+368144688%2C+368859164%2C+375216614%2C+392522123%2C+410846599%2C+416928319%2C+417458699%2C+418459896%2C+420623841%2C+436409737%2C+443217872%2C+443463427%2C+444098690%2C+457949608%2C+479584616%2C+496068065%2C+496402777%2C+496618844%2C+497187705%2C+561594272%2C+586194848%2C+620727043%2C+649718210%2C+663611001%2C+695092902%2C+714499597%2C+733807376%2C+739425494%2C+760418186%2C+776097327%2C+808363906%2C+816249021%2C+857618604%2C+965113911%2C+987060913%2C+200407569%2C+209921583%2C+213365326%2C+227519563%2C+244973239%2C+250651495%2C+281445399%2C+299514696%2C+305115912%2C+319527636%2C+327554042%2C+347689094%2C+355779658%2C+361700035%2C+364476007%2C+374590060%2C+377511843%2C+378597982%2C+381147547%2C+388750541%2C+391935687%2C+397082816%2C+397871142%2C+402858008%2C+405250281%2C+407620658%2C+414140031%2C+418783556%2C+456926354%2C+474231726%2C+479759353%2C+488837928%2C+513400407%2C+546569194%2C+568838038%2C+629957953%2C+646199479%2C+699935485%2C+756250288%2C+767089690%2C+777022964%2C+796437803%2C+833832834%2C+852408161%2C+857731625%2C+872756175%2C+885123866%2C+896780145%2C+920102628%2C+944305183%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</si>
  <si>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11h05</t>
  </si>
  <si>
    <t>14h31</t>
  </si>
  <si>
    <t>https://admin.giaohangtietkiem.vn/admin/api/index/limit:50?alias=261852616%2C+309948483%2C+328559086%2C+204869762%2C+260919673%2C+302373893%2C+332711516%2C+354880529%2C+365281630%2C+408425115%2C+419500307%2C+481790987%2C+482825061%2C+612957899%2C+638019663%2C+695977498%2C+841200866%2C+852416986%2C+922724526%2C+925768652%2C339776718%2C+364516192%2C+372648003%2C+411114246%2C+446627787%2C+448248057%2C+449287182%2C+454762300%2C+472342123%2C+483294508%2C+485182766%2C+492422123%2C+543773107%2C+670292344%2C+753318709%2C+766963591%2C+779685331%2C+854553412%2C+921637348%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</si>
  <si>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231813304%2C+235655360%2C+235668408%2C+248294608%2C+263758887%2C+279061344%2C+292850282%2C+293022883%2C+294815916%2C+306373738%2C+318181716%2C+325344440%2C+359137078%2C+371592516%2C+379153823%2C+380209317%2C+396648040%2C+400429490%2C+403690226%2C+404979417%2C+418166234%2C+419335377%2C+425839716%2C+428364877%2C+430427771%2C+438356873%2C+468317637%2C+473246526%2C+475414721%2C+484019798%2C+494652261%2C+560889425%2C+580155611%2C+640980063%2C+653548392%2C+674777462%2C+789210273%2C+793604558%2C+801641218%2C+875685903%2C+877782987%2C+888946713%2C+283243925%2C+314410554%2C+325267688%2C+328059825%2C+333200207%2C+353619686%2C+354212322%2C+361597144%2C+363967621%2C+364049260%2C+366678073%2C+367494181%2C+377889068%2C+379277608%2C+390930681%2C+401065938%2C+412518664%2C+423427127%2C+425914203%2C+428856691%2C+443470494%2C+447113855%2C+452665594%2C+458120363%2C+474548578%2C+476532152%2C+486735030%2C+499186016%2C+513529110%2C+539781922%2C+557672063%2C+622006102%2C+645684369%2C+663197698%2C+670136558%2C+729952731%2C+778677940%2C+800500247%2C+809138225%2C+825698338%2C+890762647%2C+893708132%2C+919674707%2C+946542677%2C+964841963%2C+970080701%2C+895774003%2C+436103055%2C+217289202%2C+224244949%2C+243536898%2C+268716698%2C+282010835%2C+299705169%2C+303205879%2C+307476513%2C+313169893%2C+327456656%2C+327955146%2C+329807163%2C+341076489%2C+342788848%2C+347090249%2C+390479636%2C+397116848%2C+420351115%2C+426622381%2C+443645880%2C+461023850%2C+465040787%2C+465363154%2C+468269685%2C+470141961%2C+489790695%2C+529814828%2C+541314943%2C+588663431%2C+622695209%2C+683933278%2C+704100123%2C+767659127%2C+770688388%2C+785423709%2C+817358366%2C+964750052%2C+976021821%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</si>
  <si>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288023644%2C+294217105%2C+334699869%2C+737116642%2C339744123%2C+347190960%2C+365234415%2C+385439434%2C+390216898%2C+408275652%2C+420283032%2C+442546790%2C+454457642%2C+474538357%2C+483572079%2C+508459639%2C+544594745%2C+563817982%2C+566384684%2C+584576131%2C+612758947%2C+651004530%2C+661635109%2C+742273902%2C+773271621%2C+801726271%2C+862013417%2C+871749846%2C+892816206%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</si>
  <si>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9h43</t>
  </si>
  <si>
    <t>12h23</t>
  </si>
  <si>
    <t>14h41</t>
  </si>
  <si>
    <t>https://admin.giaohangtietkiem.vn/admin/api/index/limit:100?alias=264621053%2C+306241717%2C+307547849%2C+332080832%2C+394713109%2C+218394502%2C+277203955%2C+318803728%2C+325732215%2C+351502722%2C+363730428%2C+366519106%2C+464140934%2C+470536101%2C+647006639%2C+704508874%2C+829483045%2C+904111266%2C+914073265%2C419699208%2C227591568%2C+232108059%2C+256561691%2C+300896904%2C+302751021%2C+308396532%2C+324256003%2C+328337959%2C+342752033%2C+354311747%2C+360469337%2C+390201826%2C+390977110%2C+392741440%2C+418639456%2C+419177860%2C+425312572%2C+432696495%2C+435628199%2C+445982805%2C+467326766%2C+478695025%2C+483085029%2C+498980994%2C+534590168%2C+744755776%2C+754307999%2C+782966246%2C+804399024%2C+809038449%2C+898374885%2C413859641%2C+423633826%2C+424659874%2C+441770969%2C+491884104%2C+575558204%2C+580864200%2C+602765414%2C+695524780%2C+708901656%2C+822383794%2C+978314689%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</si>
  <si>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325499228%2C+339243662%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</si>
  <si>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214406265%2C+214713089%2C+235680926%2C+244304604%2C+245649742%2C+207993968%2C+228146347%2C+240918071%2C+262215115%2C+309219916%2C+401305162%2C+410387989%2C+412607486%2C+450588288%2C+470872239%2C+473437323%2C+519003064%2C+731122171%2C+988647287%2C269016082%2C+286190502%2C+304870341%2C+336574286%2C+350341949%2C+353436819%2C+421804040%2C+431202438%2C+432043770%2C+448996377%2C+450976794%2C+464661226%2C+488910235%2C+491067819%2C+516379263%2C+520015758%2C+552958696%2C+568002583%2C+722704473%2C+761388407%2C+835718391%2C+930495211%2C+933678410%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</si>
  <si>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201152175%2C+242013147%2C+256822952%2C+326062264%2C+332341880%2C+337630757%2C+345923385%2C+347956788%2C+360604154%2C+370324458%2C+372532874%2C+384777369%2C+403505552%2C+406674793%2C+421888617%2C+437176193%2C+439787359%2C+444057374%2C+457634819%2C+461166198%2C+482206555%2C+498096335%2C+499284489%2C+576209307%2C+579135534%2C+753556523%2C+788368740%2C+818351986%2C+976295219%2C+978510162%2C+997086575%2C+831732937%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</si>
  <si>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202580766%2C+227869498%2C+296737202%2C+300449347%2C+208466114%2C+246086669%2C+314333018%2C+315800934%2C+318428248%2C+327736731%2C+335094264%2C+340854720%2C+344424431%2C+344562319%2C+351453943%2C+354968734%2C+368201912%2C+368467206%2C+371096469%2C+379943000%2C+382912917%2C+382964592%2C+397517245%2C+408647639%2C+409734663%2C+417934799%2C+443040355%2C+482196460%2C+496816684%2C+540361920%2C+646268145%2C+704860619%2C+726267169%2C+747791467%2C+751915733%2C+790861770%2C+828465237%2C+856179471%2C+863809286%2C+868896569%2C+879558247%2C+880402892%2C+888881298%2C+945824800%2C302578186%2C+316622686%2C+339677008%2C+341497876%2C+351498434%2C+351648377%2C+361199839%2C+363132973%2C+381872221%2C+394362790%2C+400820707%2C+441986194%2C+442571428%2C+473713042%2C+478050641%2C+485244286%2C+494671121%2C+497079424%2C+521618491%2C+550823845%2C+599528043%2C+604891795%2C+608809248%2C+615553903%2C+632674844%2C+636400271%2C+750129655%2C+765204748%2C+777521007%2C+890002364%2C+928990191%2C+983728247%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</si>
  <si>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211669252%2C+227255856%2C+270740544%2C+303463142%2C+305054787%2C+311657085%2C+329964157%2C+332534752%2C+334340401%2C+335552430%2C+341592834%2C+343386418%2C+349319509%2C+350131932%2C+380357356%2C+389029244%2C+407956091%2C+411734287%2C+428445392%2C+435058228%2C+449670306%2C+457580859%2C+457715960%2C+458217381%2C+484478468%2C+488634382%2C+490568978%2C+549219866%2C+612778021%2C+775702688%2C+815260553%2C+878687784%2C+285695226%2C+301975879%2C+324050753%2C+347220693%2C+386172185%2C+420315363%2C+420917822%2C+427435860%2C+457549799%2C+465324943%2C+469244956%2C+483295015%2C+202742775%2C+225407742%2C+250451741%2C+294897838%2C+304540686%2C+305383174%2C+335536085%2C+358713535%2C+363761689%2C+365535467%2C+383262689%2C+412832447%2C+413466873%2C+429778645%2C+431586567%2C+431963651%2C+456723372%2C+466933952%2C+468583734%2C+482545399%2C+285714230%2C+305484380%2C+329633079%2C+414014467%2C+448982103%2C+474912152%2C+629480821%2C+680058907%2C+809605623%2C+993673944%2C+374523498%2C+420749346%2C+472384032%2C+636843241%2C+851447646%2C+927491155%2C+332773788%2C+464140390%2C+481966128%2C+646158696%2C+294357071%2C+313386588%2C+395603281%2C+429969248%2C+693615849%2C+798459807%2C+850923075%2C+879726376%2C+901235609%2C+919430421%2C+213428635%2C+227613712%2C+348061193%2C+369496818%2C+419889848%2C+443172914%2C+480836010%2C+521376499%2C+907212246%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</si>
  <si>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218606120%2C+283494419%2C+289151536%2C+298551653%2C+300041082%2C+310536736%2C+317424427%2C+334656192%2C+342616257%2C+350687676%2C+352139761%2C+354539005%2C+358442592%2C+365941605%2C+371954960%2C+376020952%2C+379869313%2C+399231571%2C+404056597%2C+406354227%2C+409762121%2C+411368774%2C+426791684%2C+433425182%2C+436717921%2C+444784730%2C+445336896%2C+450354315%2C+465237216%2C+467025361%2C+475813698%2C+492608852%2C+942770664%2C+981770372%2C+250443555%2C+265768233%2C+280965222%2C+301676579%2C+309809633%2C+325366715%2C+327259501%2C+337492455%2C+395320466%2C+405141269%2C+405559474%2C+407473375%2C+412325520%2C+420186144%2C+425315796%2C+431799468%2C+448426109%2C+496472089%2C+630093772%2C+897211100%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</si>
  <si>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442338685%2C+230645426%2C+390934472%2C+771976840%2C+782289505%2C+332773788%2C+464140390%2C+481966128%2C+646158696%2C+793914634%2C+375494659%2C+244937600%2C+315191024%2C+395818822%2C+398087353%2C+401849516%2C+403942524%2C+422919106%2C+434385085%2C+446048847%2C+448993984%2C+449064559%2C+455013209%2C+486028182%2C+539399085%2C+674786146%2C+692291692%2C+700030462%2C+849071843%2C+856676360%2C+872333632%2C+887734035%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</si>
  <si>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234414085%2C+302064969%2C+311918385%2C+312927908%2C+408923393%2C+431670120%2C+530163620%2C+960860217%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</si>
  <si>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16h23</t>
  </si>
  <si>
    <t>https://admin.giaohangtietkiem.vn/admin/api/index/limit:100?alias=301727970%2C+336102142%2C+342726489%2C+359199074%2C+362297051%2C+406620498%2C+408669832%2C+409487970%2C+412783031%2C+414666177%2C+417476104%2C+418335562%2C+442365282%2C+444596403%2C+454792803%2C+458305959%2C+469196339%2C+486047568%2C+489833857%2C+536873587%2C+565768839%2C+599648616%2C+631319362%2C+664372671%2C+810170869%2C+245498325%2C+321953245%2C+330951399%2C+367216573%2C+373574656%2C+384295671%2C+421180354%2C+456540345%2C+494484926%2C+499665969%2C+623473906%2C+781756339%2C+881685745%2C+237453337%2C+280149817%2C+291478375%2C+297346308%2C+307243901%2C+324597776%2C+338977082%2C+343494193%2C+354406988%2C+375604701%2C+376986703%2C+384024765%2C+391922416%2C+406212909%2C+408545309%2C+425088575%2C+429467784%2C+432947391%2C+438433839%2C+441931074%2C+463617024%2C+465673787%2C+475883003%2C+482916451%2C+485239486%2C+492411447%2C+569853792%2C+604195912%2C+652701087%2C+778260255%2C+814496230%2C+332013479%2C+419658922%2C+272947813%2C+280239920%2C+296431233%2C+311702092%2C+325467724%2C+331266685%2C+334315162%2C+349451387%2C+355582205%2C+386349415%2C+395466141%2C+396412175%2C+404555750%2C+405715616%2C+407073734%2C+408366364%2C+414143363%2C+435244464%2C+455600609%2C+460932143%2C+462729967%2C+465401670%2C+476560522%2C+479097426%2C+482706230%2C+488453485%2C+511462260%2C+623252595%2C+636656857%2C+639939454%2C+647315817%2C+664775131%2C+717339160%2C+724260163%2C+755556411%2C+838346258%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</si>
  <si>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222775577%2C+239375718%2C+307824471%2C+309182238%2C+309432206%2C+319941249%2C+353929151%2C+373493688%2C+373600003%2C+375900498%2C+382661867%2C+397090750%2C+403189769%2C+405914901%2C+410183978%2C+428755740%2C+429959587%2C+439036939%2C+441119637%2C+441424479%2C+451744070%2C+454423724%2C+463232584%2C+486020255%2C+490307005%2C+497255731%2C+519482688%2C+546960905%2C+563092743%2C+589032260%2C+591782288%2C+641333467%2C+644160763%2C+656420473%2C+761028282%2C+789006823%2C+804359148%2C+955643642%2C+964274019%2C+980398567%2C202161374%2C+262818520%2C+274444756%2C+312131159%2C+314518735%2C+321184707%2C+335768348%2C+336010954%2C+363626379%2C+370825045%2C+375820419%2C+376514318%2C+392654215%2C+397861200%2C+405056328%2C+425021272%2C+432067217%2C+442668952%2C+443959587%2C+496640663%2C+508430285%2C+532057512%2C+535382334%2C+581717064%2C+709825373%2C+710180700%2C+713847800%2C+758205941%2C+778233007%2C+778977971%2C+796578965%2C+799496600%2C+838753935%2C+855069956%2C+881824937%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</si>
  <si>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252387618%2C+262763523%2C+286148842%2C+309081965%2C+329794302%2C+380578440%2C+396057455%2C+407137610%2C+438992659%2C+452775517%2C+453356137%2C+457594011%2C+462611066%2C+476811036%2C+482049551%2C+489245401%2C+492139018%2C+496719889%2C+530362643%2C+561898722%2C+605729658%2C+614341671%2C+685281754%2C+779297437%2C+796394560%2C+885145978%2C+893438751%2C+894639445%2C+912840107%2C+922219838%2C+227719233%2C+249868812%2C+256587400%2C+299947062%2C+324543985%2C+337162775%2C+358156406%2C+440210304%2C+443561117%2C+444895935%2C+471926686%2C+483629105%2C+490675787%2C+496392995%2C+535482450%2C+724182230%2C+246671144%2C+254642615%2C+309408400%2C+316656245%2C+325310836%2C+331571243%2C+332073130%2C+340816888%2C+349378600%2C+379279876%2C+393444345%2C+404995762%2C+413018407%2C+419498912%2C+429941620%2C+431229550%2C+440891685%2C+452085384%2C+454305390%2C+463851223%2C+492290993%2C+494098781%2C+497859161%2C+518710782%2C+623956317%2C+625585261%2C+673613167%2C+677780940%2C+879700109%2C+893906725%2C+941296660%2C+950569702%2C+232251430%2C+254536381%2C+302406367%2C+312997336%2C+323746309%2C+412542920%2C+413924555%2C+457892579%2C+459733775%2C+463392504%2C+476448318%2C+495110070%2C+542869619%2C+653268639%2C+733636833%2C+747570512%2C+784136512%2C+820488356%2C+854955715%2C+878917725%2C+885585817%2C+972511839%2C+243267290%2C+338807791%2C+364634452%2C+380255102%2C+398522391%2C+424333040%2C+581816397%2C+637592898%2C+703499641%2C+810064524%2C+911777436%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</si>
  <si>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9h26</t>
  </si>
  <si>
    <t>12h11</t>
  </si>
  <si>
    <t>https://admin.giaohangtietkiem.vn/admin/api/index/limit:100?alias=213540932%2C+230985208%2C+366438056%2C201299014%2C+206373371%2C+435650332%2C214551438%2C+268395491%2C+294247055%2C+309052808%2C+340610708%2C+390617549%2C+446802012%2C+459259814%2C+468869119%2C+517192879%2C+536399103%2C+577928042%2C+623672028%2C+650834172%2C+804265473%2C+877135703%2C+881179081%2C+882744708%2C+896841649%2C+958748201%2C+974005832%2C+997872175%2C248934298%2C+358221527%2C302478604%2C+304143089%2C+306886100%2C+312884413%2C+324077033%2C+324585700%2C+329606951%2C+333525477%2C+352057636%2C+362924343%2C+369728855%2C+374643719%2C+406997799%2C+414802861%2C+457599880%2C+459877808%2C+466836040%2C+473453903%2C+496399758%2C+508887869%2C+509674488%2C+533067365%2C+564766079%2C+693988318%2C+699508627%2C+706031908%2C+706699593%2C+716212984%2C+742407726%2C+797304958%2C+869130794%2C+887938749%2C+944031903%2C+954822762%2C+958563879%2C+979834539%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</si>
  <si>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200511395%2C+301661714%2C+908728691%2C+204278550%2C+215084438%2C+242276085%2C+303114841%2C+310951022%2C+314568957%2C+316829284%2C+342161573%2C+356421230%2C+375098490%2C+380383399%2C+388271410%2C+391596613%2C+395795772%2C+408475152%2C+410489370%2C+410500016%2C+415295641%2C+419797262%2C+427458760%2C+427548882%2C+435856605%2C+435994303%2C+445365570%2C+449564322%2C+481238068%2C+481753274%2C+496145254%2C+497148701%2C+588745767%2C+597635074%2C+636369464%2C+659007372%2C+662059988%2C+697264237%2C+701243640%2C+743324483%2C+786704505%2C+934204065%2C+994779604%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</si>
  <si>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474724102%2C+545093916%2C+745395315%2C+785975648%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</si>
  <si>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317425163%2C+373326860%2C+615878483%2C+683755138%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</si>
  <si>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50?alias=228011295%2C+296527785%2C+307717014%2C+310627131%2C+315039755%2C+461434907%2C+322398583%2C+339908188%2C+373155332%2C+380000390%2C+390589647%2C+391846874%2C+423308517%2C+437741891%2C+439658933%2C+451887390%2C+453832660%2C+464137219%2C+465084057%2C+486170688%2C+487146764%2C+488179956%2C+558600007%2C+656466304%2C+763563025%2C+807125307%2C+839552913%2C+852701959%2C+870732536%2C+885707903%2C+923336284%2C+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</si>
  <si>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207369233%2C+274127589%2C+300114361%2C+303640790%2C+303658582%2C+310067631%2C+336892032%2C+345282833%2C+351919857%2C+361989328%2C+372780833%2C+378262811%2C+379027861%2C+387412871%2C+388406935%2C+400702558%2C+405910723%2C+412686198%2C+418202578%2C+419373831%2C+428512719%2C+430647345%2C+437814325%2C+439034671%2C+440721890%2C+473684522%2C+477162617%2C+484714520%2C+547678802%2C+566065891%2C+571345918%2C+615026896%2C+657918396%2C+673549565%2C+689629525%2C+710102456%2C+790295109%2C+796807641%2C+865339959%2C+876043130%2C+885985645%2C+939769200%2C+964861060%2C+968894349%2C+971917933%2C+993740958+252174670%2C+283670785%2C+304130374%2C+314203226%2C+328719911%2C+344307594%2C+386686500%2C+390657571%2C+399186398%2C+402459520%2C+422191720%2C+426549756%2C+436036970%2C+440022824%2C+440160803%2C+443317653%2C+482071518%2C+489389931%2C+521938098%2C+608230669%2C+621139451%2C+626318187%2C+636404346%2C+735973453%2C+771648334%2C+814233335%2C+814919099%2C+823253571%2C+837909558%2C+848524595%2C+860922807%2C+870335123%2C+872510715%2C+875678726%2C+878087199%2C+977671236%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</si>
  <si>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204725294%2C+217249755%2C+251921070%2C+279979764%2C+305929927%2C+317114687%2C+334688266%2C+366578381%2C+379566768%2C+381112864%2C+381854983%2C+384613031%2C+391687671%2C+410674431%2C+415873500%2C+421192512%2C+448900284%2C+451971064%2C+463305052%2C+472363086%2C+478090537%2C+788447823%2C+858355784%2C+338194565%2C+406652588%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</si>
  <si>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879977326%2C+341211603%2C+352874657%2C+412856200%2C++263614514%2C+324953762%2C+326745424%2C+346011420%2C+359517806%2C+411559512%2C+432361594%2C+464977191%2C+467862370%2C+481591079%2C+490391442%2C+544979936%2C+580304556%2C+747385606%2C+783816826%2C+813185222%2C+820265973%2C+978459967%2C+438657595%2C+480795366%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</si>
  <si>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317003142%2C+334535941%2C+338375332%2C+349592467%2C+356115737%2C+442277889%2C+499794601%2C+649980658%2C+658615272%2C+906985743%2C+232914420%2C+261108299%2C+264326858%2C+266244411%2C+281471473%2C+303527101%2C+309029265%2C+335866630%2C+401150385%2C+403577753%2C+407473553%2C+431326617%2C+441606375%2C+466472750%2C+491065092%2C+685245567%2C+713670765%2C+896454587%2C+997126385%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</si>
  <si>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417278446%2C+547294781%2C+809579380%2C+238928769%2C+219674673%2C+229525630%2C+285228961%2C+304958174%2C+307808159%2C+318930207%2C+323215257%2C+328203732%2C+333994316%2C+422291564%2C+455729459%2C+458320340%2C+464663971%2C+535435853%2C+659171837%2C+701274713%2C+721568278%2C+772340515%2C+792564982%2C+933735524%2C+258456687%2C+269619970%2C+327834505%2C+328032760%2C+348535516%2C+360796569%2C+368889219%2C+378647200%2C+412508291%2C+417932394%2C+428559073%2C+441986194%2C+461932727%2C+492559971%2C+564107708%2C+708074524%2C+761295195%2C+825901060%2C+921110717%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</si>
  <si>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218808391%2C+244287425%2C+295744499%2C+301711930%2C+318218815%2C+324128972%2C+334099700%2C+335137899%2C+342631106%2C+348638644%2C+351691649%2C+355580512%2C+359203687%2C+379666559%2C+398377317%2C+406317607%2C+420982338%2C+423491326%2C+427164664%2C+431516063%2C+483806740%2C+485423150%2C+486169110%2C+519237234%2C+578694925%2C+588128631%2C+603711694%2C+624284413%2C+655621807%2C+688035167%2C+717008395%2C+732984874%2C+742641892%2C+748813377%2C+754330259%2C+756755040%2C+829569241%2C+847639060%2C+864203459%2C+895831683%2C+902776662%2C+903436719%2C+905725130%2C+931167500%2C244307810%2C+252106004%2C+255706430%2C+257138795%2C+273601470%2C+296685405%2C+302484335%2C+306303742%2C+308172654%2C+310653645%2C+311160990%2C+316885356%2C+319053168%2C+320951662%2C+337124599%2C+342603974%2C+344613018%2C+346125958%2C+370863520%2C+397595453%2C+402823065%2C+405493325%2C+420715056%2C+429162432%2C+437653026%2C+440751431%2C+442832139%2C+448981026%2C+454519439%2C+466969301%2C+467076560%2C+491127043%2C+503474530%2C+513303131%2C+556589457%2C+586557923%2C+624562128%2C+634007799%2C+661205317%2C+667686588%2C+691978815%2C+693097487%2C+698611616%2C+734681424%2C+751935964%2C+776567795%2C+807210718%2C+818957662%2C+867618946%2C+867937889%2C+929763018%2C+932083806%2C+942474317%2C+945351580%2C+981313014%2C+994593253%2C206270399%2C+216489861%2C+305131218%2C+312018213%2C+334295780%2C+338604082%2C+343887798%2C+385961796%2C+393112532%2C+400463000%2C+401545671%2C+403359791%2C+412324810%2C+415938147%2C+424919566%2C+429888297%2C+441273267%2C+445775006%2C+456742745%2C+459003125%2C+476120255%2C+495930935%2C+518322072%2C+542404597%2C+549008823%2C+591332602%2C+637885288%2C+738719579%2C+828348013%2C+842476006%2C+886158038%2C+983897681%2C213314351%2C+263256707%2C+273338313%2C+286849254%2C+289302292%2C+296059912%2C+305388530%2C+318740685%2C+324351199%2C+338447573%2C+363758539%2C+368172850%2C+371814171%2C+375420570%2C+377477176%2C+391768556%2C+396336065%2C+414241628%2C+424774202%2C+457867819%2C+463828883%2C+499376305%2C+518625694%2C+569751896%2C+572962693%2C+609563142%2C+647926936%2C+665149139%2C+706374293%2C+770203671%2C+774135020%2C+803013429%2C+848868634%2C+887189977%2C+903796364%2C+935062050%2C+951112803%2C&amp;package_status_id=&amp;t_stt=&amp;r_stt=&amp;cr_from=2019-10-04+00%3A00%3A00&amp;cr_to=2019-10-11+23%3A59%3A59&amp;date_from=&amp;date_to=&amp;delay_pick_from=2019-09-22+15%3A43%3A06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</si>
  <si>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291352196%2C+321405703%2C+330133183%2C+330928668%2C+360585730%2C+366317534%2C+426722838%2C+430555471%2C+443944632%2C+447366945%2C+450918764%2C+509849817%2C+853831881%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</si>
  <si>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201438375%2C+205900119%2C+260939473%2C+270756142%2C+332757418%2C+378829452%2C+409232574%2C+561778472%2C+568598136%2C+585713051%2C+630900018%2C+648464136%2C+767462303%2C+769315268%2C+996546350%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</si>
  <si>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217553655%2C+320387061%2C+331435481%2C+337236361%2C+345321349%2C+369229789%2C+376265051%2C+385885475%2C+444171118%2C+460467188%2C+471213905%2C+471432346%2C+474661176%2C+834803964%2C+924042721%2C+206149988%2C+300706417%2C+303484651%2C+328794344%2C+330533376%2C+343322834%2C+366956457%2C+394418709%2C+398741199%2C+399701922%2C+401579709%2C+410614202%2C+411092524%2C+428502452%2C+435612241%2C+442365282%2C+454667700%2C+495676243%2C+657236530%2C+700732226%2C+205293823%2C+229960644%2C+250476001%2C+286801535%2C+294770765%2C+318391669%2C+352694436%2C+353195327%2C+353435085%2C+357964205%2C+372289499%2C+377958969%2C+385935628%2C+405454966%2C+436937205%2C+439567391%2C+462007019%2C+498541113%2C+527233039%2C+590857007%2C+615513001%2C+633920744%2C+648411547%2C+669854945%2C+686199057%2C+759255311%2C+900323514%2C+913086577%2C+915067572%2C+998360384%2C+205199852%2C+260169400%2C+298839303%2C+316034308%2C+345399964%2C+359050850%2C+380939835%2C+424333040%2C+449373830%2C+465433734%2C+485500907%2C+922592152%2C+220581571%2C+245373809%2C+257896291%2C+274045898%2C+279842245%2C+330500508%2C+330570191%2C+339163019%2C+361728324%2C+365641954%2C+368092322%2C+374975575%2C+377981549%2C+380466154%2C+383277249%2C+386228670%2C+392792278%2C+398313377%2C+401101719%2C+408687024%2C+410687161%2C+411625409%2C+412822310%2C+417623058%2C+445795258%2C+456204121%2C+458386641%2C+465538964%2C+480352137%2C+482560704%2C+488129533%2C+494830725%2C+499233436%2C+553756174%2C+762000938%2C+864030446%2C+218298936%2C+346757555%2C+351770090%2C+444668828%2C+460564492%2C+467821186%2C+582850892%2C+614213552%2C+708797772%2C+797142707%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</si>
  <si>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392018261%2C+319952527%2C278398504%2C+225822362%2C+216892567%2C+250587937%2C+265310049%2C+265992297%2C+281177176%2C+304353165%2C+335535223%2C+362882690%2C+389910183%2C+392877247%2C+401232826%2C+404121753%2C+407582004%2C+411569571%2C+417871363%2C+419031818%2C+428352486%2C+435930477%2C+453795367%2C+458105040%2C+472067991%2C+473198200%2C+489652007%2C+492452272%2C+512344256%2C+528467035%2C+579083586%2C+680732369%2C+698525050%2C+754461493%2C+758739995%2C+999376519%2C+293012802%2C+307355701%2C+315165323%2C+374040373%2C+389003708%2C+403372571%2C+406908519%2C+436354182%2C+443245489%2C+461506613%2C+476089875%2C+875011034%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</si>
  <si>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204348628%2C+224587824%2C+228270567%2C+228748490%2C+230096676%2C+266319250%2C+273351483%2C+279804455%2C+282042229%2C+314558844%2C+336935790%2C+355115309%2C+362509106%2C+368110870%2C+368232379%2C+408840894%2C+423715266%2C+423779623%2C+429329289%2C+432287705%2C+437836847%2C+465636371%2C+487837330%2C+505223084%2C+521592424%2C+522265721%2C+526282023%2C+543685326%2C+579121105%2C+603149288%2C+603770611%2C+607883874%2C+626893346%2C+670805474%2C+675713837%2C+738605740%2C+751828092%2C+802132037%2C+851000494%2C+871417559%2C+878421877%2C+919418418%2C+945041945%2C+948899084%2C+973090725%2C+980966855%2C+264673431%2C+275380422%2C+280900270%2C+284986943%2C+309177382%2C+335696878%2C+338580810%2C+345526257%2C+349947703%2C+357809671%2C+366884753%2C+374162841%2C+376237579%2C+376925669%2C+380334939%2C+383088884%2C+384223454%2C+403328340%2C+438254279%2C+438523161%2C+441726726%2C+443710477%2C+463002405%2C+467213335%2C+471419708%2C+475532524%2C+477776726%2C+497688519%2C+527830749%2C+533168383%2C+545312856%2C+572189451%2C+595686781%2C+629223872%2C+637877881%2C+678818370%2C+684522559%2C+710862321%2C+721244515%2C+730671676%2C+758047700%2C+804542774%2C+873022603%2C+219896763%2C+226605276%2C+231668097%2C+275683137%2C+276987499%2C+302918942%2C+308150745%2C+317067230%2C+320799264%2C+334851223%2C+336863117%2C+344598858%2C+346440659%2C+360971451%2C+368926677%2C+372253855%2C+377309500%2C+394550011%2C+396505720%2C+401153615%2C+402913229%2C+438589593%2C+465688245%2C+481964297%2C+485906425%2C+489445245%2C+505113621%2C+505676148%2C+531438299%2C+661828513%2C+709907818%2C+908676307%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</si>
  <si>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14h46</t>
  </si>
  <si>
    <t>16h31</t>
  </si>
  <si>
    <t>https://admin.giaohangtietkiem.vn/admin/api/index/limit:50?alias=211724152%2C+222300595%2C+305733604%2C+316653871%2C+322958399%2C+332752805%2C+336372783%2C+337168063%2C+363571795%2C+370245204%2C+373284276%2C+378877997%2C+397294298%2C+405953198%2C+411498824%2C+429778645%2C+430741064%2C+453796757%2C+454046926%2C+460480765%2C+468472468%2C+469706527%2C+471715322%2C+489720705%2C+509768410%2C+517206069%2C+675470098%2C+691649790%2C+699012470%2C+849148666%2C+855616743%2C+900434729%2C+996528527%2C+210220577%2C+368677062%2C+438294904%2C+455868645%2C+462869753%2C+490422567%2C+538455846%2C+734093910%2C+879076549%2C+882743396%2C+924132934%2C+930603242%2C+931349536%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</si>
  <si>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262004773%2C+262872425%2C+329194397%2C+331833494%2C+332730268%2C+334254744%2C+345312863%2C+359148786%2C+361678465%2C+369655061%2C+386561033%2C+392181559%2C+394633749%2C+396652943%2C+414070245%2C+454762389%2C+456902395%2C+463297418%2C+473141366%2C+488602048%2C+587920763%2C+698291520%2C+719538104%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</si>
  <si>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11h29</t>
  </si>
  <si>
    <t>11h59</t>
  </si>
  <si>
    <t>12h59</t>
  </si>
  <si>
    <t>13h36</t>
  </si>
  <si>
    <t>https://admin.giaohangtietkiem.vn/admin?alias=385074740%2C+399811284%2C+772105634%2C+858102762%2C+876535892%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</si>
  <si>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50?alias=203204535%2C+227748005%2C+257445147%2C+309449575%2C+322409399%2C+328017720%2C+344307767%2C+350745359%2C+386852833%2C+386951839%2C+389669621%2C+402048491%2C+431961947%2C+440278359%2C+497995697%2C+550931640%2C+687224844%2C+870157751%2C+947051136%2C+984769661%2C+243059380%2C+263781610%2C+288597224%2C+300473013%2C+306798279%2C+316597597%2C+352496996%2C+387130937%2C+402299104%2C+411918824%2C+425658082%2C+428832754%2C+464123988%2C+477952431%2C+496606721%2C+566590309%2C+622866720%2C+632252136%2C+653736069%2C+669664038%2C+672677033%2C+710087657%2C+737838389%2C+878812372%2C+908333349%2C+930223426%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</si>
  <si>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253317635%2C+260765734%2C+275859649%2C+307875813%2C+319901343%2C+335190959%2C+395049067%2C+400804531%2C+407944523%2C+428402922%2C+441987715%2C+463735378%2C+472029425%2C+496242103%2C+717512934%2C+749643876%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</si>
  <si>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231530121%2C+245962593%2C+273549547%2C+308429970%2C+348016342%2C+373334042%2C+435328536%2C+442587849%2C+452590938%2C+465189197%2C+480271444%2C+500271279%2C+774175358%2C+775837339%2C+784318790%2C+884972338%2C+912087487%2C+927932722%2C+786585954%2C+229341348%2C+257588021%2C+273161930%2C+301514114%2C+303775913%2C+303958733%2C+305949851%2C+307850775%2C+308758123%2C+331311669%2C+350135810%2C+360422037%2C+383484313%2C+398055584%2C+407935218%2C+412784669%2C+422779175%2C+454661238%2C+459791597%2C+461722961%2C+462377951%2C+474314178%2C+485725372%2C+496085608%2C+645562581%2C+646064566%2C+663205786%2C+688290619%2C+702327316%2C+713659979%2C+740125224%2C+772224099%2C+775801316%2C+809637605%2C+869192138%2C+883968410%2C+899653228%2C+953506799%2C+955061771%2C+995363876%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</si>
  <si>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212915168%2C+270311778%2C+323321472%2C+322488182%2C+337390877%2C+338686100%2C+347696202%2C+350627576%2C+358911963%2C+373696889%2C+392793720%2C+409861883%2C+426549284%2C+435466136%2C+459137293%2C+459335425%2C+464788553%2C+470583042%2C+570454960%2C+672193733%2C+707873552%2C+866053985%2C+930329847%2C209498633%2C+227398440%2C+281990072%2C+303428309%2C+332603334%2C+384036665%2C+387613967%2C+388223498%2C+397181618%2C+405872169%2C+424887297%2C+439725421%2C+441986194%2C+449949596%2C+458397364%2C+517911984%2C+535435853%2C+556830410%2C+572180567%2C+581220208%2C+609391802%2C+616564998%2C+701274713%2C+705942234%2C+708074524%2C+715261131%2C+721568278%2C+726434029%2C+825877336%2C+934096290%2C+936838247%2C+948256359%2C+982990597%2C328815901%2C+360899413%2C+375112190%2C+376035906%2C+404581823%2C+481300945%2C+583702205%2C+837602910%2C334490351%2C+337439595%2C+342779555%2C+351595049%2C+358658864%2C+359356514%2C+371914884%2C+378309628%2C+423186855%2C+430275823%2C+435346833%2C+468069001%2C+476702867%2C+627818319%2C+865104349%2C+961340626%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</si>
  <si>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270396306%2C+288049081%2C+298913443%2C+321311778%2C+322483731%2C+324432441%2C+332272792%2C+359282106%2C+365975981%2C+385122363%2C+393066408%2C+435842131%2C+444935981%2C+459609169%2C+466395901%2C+536045801%2C+628929934%2C+635617008%2C+662661163%2C+686002166%2C+990928382%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</si>
  <si>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311908433%2C+472400984%2C+466564105%2C+317172212%2C+371472868%2C+211069330%2C+236500544%2C+249116166%2C+267757817%2C+275385665%2C+331481471%2C+354683820%2C+365185257%2C+383325330%2C+414050322%2C+415319952%2C+428852127%2C+436644608%2C+439601929%2C+440835812%2C+448299334%2C+459555112%2C+480878018%2C+493779916%2C+600535318%2C+639375146%2C+797352775%2C+862111708%2C+223244381%2C+409736597%2C+421523922%2C+423939768%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</si>
  <si>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570448697%2C208179569%2C+318773862%2C+538755216%2C773219729%2C262683958%2C384025056%2C203453964%2C+349045575%2C+566386206%2C+572286232%2C+653818889%2C+818204657%2C+890517786%2C333669149%2C+346700938%2C+314866377%2C+605787551%2C+623849926%2C+784650043%2C372025402%2C+399712106%2C+411880614%2C+445304451%2C+449683324%2C+460616735%2C+474362882%2C+755241454%2C+887093635%2C+978504236%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</si>
  <si>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208012470%2C+249376482%2C+301916137%2C++218835121%2C+281738409%2C+287239427%2C+312499981%2C+314060678%2C+335941046%2C+364026548%2C+372123455%2C+381239895%2C+385973503%2C+389086872%2C+406504953%2C+436251449%2C+436930872%2C+446572406%2C+447948370%2C+452752575%2C+463830443%2C+486136555%2C+488293630%2C+530603663%2C+549325095%2C+562032423%2C+567503878%2C+609806674%2C+622286877%2C+668539808%2C+680579100%2C+710955658%2C+728094038%2C+735921792%2C+775383032%2C+806071112%2C+845233295%2C+852370425%2C+913609341%2C+925951814%2C+926567861%2C+203004914%2C+258622557%2C+278841589%2C+307860375%2C+312535147%2C+316811258%2C+347320099%2C+354393389%2C+418277760%2C+421307541%2C+425851885%2C+433796988%2C+436946017%2C+451379929%2C+460420786%2C+498984032%2C+540956052%2C+561149315%2C+562413033%2C+678052221%2C+701448347%2C+720397002%2C+747381198%2C+780039670%2C+847628903%2C+913413442%2C++327989502%2C747551277%2C+331812811%2C+333851077%2C+352935419%2C+392205507%2C+398969572%2C+858685078%2C+899472238%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</si>
  <si>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221541328%2C+281784510%2C+324224708%2C+329195321%2C+376670388%2C+377139759%2C+396581312%2C+437995503%2C+442781503%2C+450621309%2C+455559034%2C+461645836%2C+471912994%2C+484899473%2C+492947659%2C+599615135%2C+608833780%2C+706209652%2C+707087313%2C+970253826%2C+229025235%2C+306100558%2C+308259677%2C+318188529%2C+403277586%2C+449273843%2C+449538461%2C+635334264%2C+694557472%2C+757779209%2C+808912389%2C+818482645%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</si>
  <si>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245267691%2C+300710291%2C+328174768%2C+332192440%2C+334990663%2C+341536630%2C+354674823%2C+356787204%2C+358308724%2C+359138437%2C+379013058%2C+392879340%2C+410105602%2C+412735862%2C+430872756%2C+447511827%2C+471807031%2C+498522769%2C+512253953%2C+629598313%2C+687898258%2C+728289572%2C+872678983%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</si>
  <si>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207145601%2C+217387453%2C+228207338%2C+264589997%2C+265566778%2C+275737176%2C+283517252%2C+311713389%2C+333057281%2C+352842513%2C+371549954%2C+379179320%2C+386942202%2C+414355864%2C+414689420%2C+427248608%2C+440010312%2C+448492877%2C+470683307%2C+532596567%2C+645198173%2C+760512122%2C+919194040%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</si>
  <si>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page:2?alias=209792356%2C+226258256%2C+283015641%2C+308293985%2C+310674796%2C+320652189%2C+324264904%2C+338898791%2C+393318802%2C+406472812%2C+433729797%2C+453200537%2C+489274770%2C+489410110%2C+491562325%2C+674121697%2C+837835199%2C+857271066%2C+895808407%2C+914169662%2C+963874454%2C+209696114%2C+380620710%2C+384276375%2C+387146326%2C+389797588%2C+396661437%2C+415227123%2C+432133117%2C+435496741%2C+460554956%2C+481860221%2C+485688048%2C+488421045%2C+503928263%2C+510246433%2C+567129765%2C+668736206%2C+716617836%2C+828777497%2C+891924168%2C+716624196%2C+212149876%2C+233448931%2C+238164678%2C+288894956%2C+330603630%2C+332387040%2C+334040761%2C+335265470%2C+340420789%2C+361615096%2C+370324639%2C+376858327%2C+382207567%2C+385470358%2C+397171622%2C+399674683%2C+404410185%2C+411809552%2C+427940851%2C+438757402%2C+452885801%2C+460043872%2C+461933713%2C+476203152%2C+480970399%2C+486448721%2C+493250480%2C+507725918%2C+633904599%2C+721605352%2C+729622877%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</si>
  <si>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221247599%2C+316907117%2C+335201410%2C+455312033%2C317280380%2C+319250140%2C+359846021%2C+373986909%2C+392277286%2C+394238071%2C+404987214%2C+415394229%2C+421362799%2C+421756573%2C+421990824%2C+448145710%2C+454339352%2C+474238403%2C+476278832%2C+493469648%2C+494462756%2C+576216604%2C+614518916%2C+786890969%2C+863097768%2C+883431804%2C+887843112%2C336146093%2C+383491444%2C+393803250%2C+395940563%2C+420988169%2C+483744700%2C+495040264%2C+522542115%2C+810914477%2C+925389243%2C+932283341%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</si>
  <si>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200026747%2C+219401736%2C+247153423%2C+273939746%2C+292707618%2C+317102150%2C+319635540%2C+328605790%2C+334305490%2C+366366891%2C+369836690%2C+377885502%2C+377903308%2C+421558410%2C+439706516%2C+472957623%2C+483018252%2C+484980274%2C+486277835%2C+488754888%2C+776353957%2C+790689324%2C+917190601%2C+932734967%2C+991966211%2C+211079968%2C+288403470%2C+299992371%2C+328439888%2C+328451427%2C+336362735%2C+371183369%2C+371214583%2C+420202335%2C+444590402%2C+457023442%2C+479446238%2C+485204895%2C+534429185%2C+798437592%2C+395714682%2C+244703898%2C+287946805%2C+296231529%2C+309327518%2C+312760597%2C+362313936%2C+394827166%2C+411365940%2C+662130280%2C+772784110%2C+206986007%2C+219848276%2C+230768347%2C+277904884%2C+289234046%2C+315266393%2C+345632745%2C+349360612%2C+365652658%2C+369978660%2C+373481063%2C+376573889%2C+389825217%2C+396044228%2C+400287329%2C+403744037%2C+406253745%2C+424208882%2C+432409393%2C+462927519%2C+479588729%2C+900892794%2C+917597385%2C+330893991%2C+335116246%2C+348905395%2C+395328753%2C+401410376%2C+410166162%2C+421912606%2C+425004683%2C+445886073%2C+447890961%2C+475891461%2C+482550021%2C+485834486%2C+497726420%2C+901953193%2C+221771649%2C+297963041%2C+298836999%2C+300504571%2C+315429199%2C+317616870%2C+329910063%2C+360878785%2C+365482689%2C+381649346%2C+390161401%2C+391874064%2C+392464478%2C+405577419%2C+411626172%2C+418171030%2C+459277671%2C+460025879%2C+488032807%2C+488665549%2C+494573050%2C+523149624%2C+589038182%2C+589371856%2C+590820836%2C+649122458%2C+661639275%2C+738123758%2C+963233742%2C+675041022%2C+285434459%2C+303649121%2C+310310476%2C+322527593%2C+323888995%2C+363175802%2C+367895021%2C+387528060%2C+394301521%2C+411597390%2C+423199863%2C+423212023%2C+445585073%2C+462699744%2C+466144732%2C+650903857%2C+667676162%2C+881808387%2C+468775771%2C+721389829%2C+204249545%2C+212240865%2C+219735363%2C+228312982%2C+254310532%2C+277585349%2C+307722402%2C+349886377%2C+359558339%2C+382937746%2C+389678411%2C+390515205%2C+394083740%2C+394877092%2C+402538266%2C+403172747%2C+444387204%2C+453702722%2C+475355907%2C+479225595%2C+501787806%2C+526818246%2C+608396213%2C+658290533%2C+663011754%2C+690646457%2C+843671849%2C+926267283%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</si>
  <si>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10:29 - 12ĐH</t>
  </si>
  <si>
    <t>12h17</t>
  </si>
  <si>
    <t>13h51</t>
  </si>
  <si>
    <t>https://admin.giaohangtietkiem.vn/admin/api/index/limit:50?alias=289420959%2C+307549709%2C+330228079%2C+341276999%2C+341650865%2C+391496356%2C+396331134%2C+404873824%2C+437599772%2C+455823729%2C+458506279%2C+466718428%2C+474845501%2C+488002147%2C+488630085%2C+512502762%2C+548506603%2C+627500582%2C+697122209%2C+762422256%2C+765577298%2C+932448181%2C+984150743%2C+994894307%2C+311403615%2C+328748911%2C+336981543%2C+337749066%2C+351629717%2C+379098737%2C+452924805%2C+467293032%2C+473298183%2C+486489873%2C+498811987%2C+510830889%2C+651230435%2C+720805901%2C+851097753%2C+952320786%2C+865759107%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</si>
  <si>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ca 4 tải ra có 20 đơn order cho PO chạy ca 3</t>
  </si>
  <si>
    <t>https://admin.giaohangtietkiem.vn/admin/api/index/limit:100?alias=234882798%2C+319510352%2C+333117915%2C+338874372%2C+354792094%2C+363441007%2C+378184116%2C+389357659%2C+423198030%2C+431671647%2C+447399725%2C+459529188%2C+467495350%2C+492108839%2C+507801897%2C+523312107%2C+568556925%2C+578830381%2C+604733626%2C+610241164%2C+628930112%2C+749065897%2C+824587510%2C+918341155%2C+951334327%2C+341619277%2C+398304955%2C+418442994%2C+432950468%2C+450059647%2C+486645593%2C+502389240%2C+592270437%2C+673707123%2C+730521312%2C+904560558%2C+212460168%2C+289070906%2C+291512011%2C+295198190%2C+314829076%2C+320506376%2C+329174842%2C+331774221%2C+350252934%2C+354863870%2C+358865925%2C+363092270%2C+373908191%2C+382093190%2C+385647775%2C+411203322%2C+412881601%2C+422996496%2C+437406848%2C+474268884%2C+480151300%2C+484097059%2C+485053817%2C+488490122%2C+489846265%2C+492383072%2C+494825978%2C+520123923%2C+569069883%2C+711728802%2C+721673579%2C+752770147%2C+795464781%2C+795774976%2C+847779272%2C+856465758%2C+868833147%2C+875006716%2C+877055997%2C+929530955%2C+204481403%2C+209176860%2C+221835115%2C+225968641%2C+243288978%2C+263255802%2C+305048158%2C+309429041%2C+311819392%2C+316890818%2C+332109527%2C+343417002%2C+345641807%2C+355961337%2C+365694491%2C+369773273%2C+369941590%2C+374612329%2C+378540922%2C+379541206%2C+389517027%2C+391114118%2C+394263686%2C+394563956%2C+395032247%2C+396241506%2C+400330237%2C+426801816%2C+426884850%2C+431603058%2C+433979249%2C+439022792%2C+442098362%2C+445399750%2C+462980694%2C+497206603%2C+518185440%2C+568820642%2C+626143141%2C+646651634%2C+766607425%2C+770751145%2C+800199777%2C+812233892%2C+961385398%2C+982590809%2C+227317250%2C+289754635%2C+314103233%2C+330300786%2C+392147973%2C+423061371%2C+438012847%2C+451247826%2C+477557047%2C+493855687%2C+544549505%2C+574901373%2C+618388828%2C+670025743%2C+699677145%2C+713313975%2C+984837659%2C+254934581%2C+261610329%2C+319157516%2C+323464288%2C+357906161%2C+360051371%2C+362881580%2C+373501410%2C+374118285%2C+378050534%2C+385705740%2C+411995761%2C+423520105%2C+426032292%2C+429636984%2C+463046457%2C+499962521%2C+667013154%2C+718424089%2C+832139900%2C+887837307%2C+894649881%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</si>
  <si>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10h37</t>
  </si>
  <si>
    <t>11h06</t>
  </si>
  <si>
    <t>12h41</t>
  </si>
  <si>
    <t>https://admin.ghtk.vn/admin?alias=228192583%2C+251663691%2C+264268146%2C+307510618%2C+358198565%2C+380191121%2C+390627220%2C+408232152%2C+408494211%2C+427092616%2C+447207812%2C+451417271%2C+455811565%2C+471605729%2C+475505196%2C+478387328%2C+483979987%2C+486234661%2C+486971923%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</si>
  <si>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207183942%2C+246069366%2C+291750457%2C+318156039%2C+361666896%2C+390757940%2C+422965584%2C+437040774%2C+443629424%2C+478257562%2C+485566837%2C+492650955%2C+542470029%2C+550516974%2C+617439330%2C+701576605%2C+707675724%2C+847887330%2C+947609226%2C+959018923%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</si>
  <si>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213047996%2C+304196052%2C+842972050%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</si>
  <si>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204179452%2C+208858852%2C+220787912%2C+285150576%2C+291484203%2C+304508967%2C+337277878%2C+359513143%2C+387222858%2C+387326641%2C+393436105%2C+438393350%2C+529785005%2C+655297300%2C+927726908%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</si>
  <si>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299348701%2C+329840908%2C+348776406%2C+440430847%2C+443268870%2C+449557213%2C+477368018%2C+707494321%2C+968574876%2C+388648933%2C+404916225%2C+701970996%2C+860822679%2C+966932837%2C+295071068%2C+336591897%2C+337083801%2C+349024880%2C+387642391%2C+393694428%2C+420806502%2C+423654381%2C+431598460%2C+438721688%2C+470130628%2C+506362184%2C+557837869%2C+558759587%2C+956706980%2C+243899609%2C+317177269%2C+323728752%2C+337957147%2C+352616347%2C+372533667%2C+373257546%2C+398052322%2C+405023025%2C+408502458%2C+412691258%2C+447683907%2C+449645216%2C+457618980%2C+495340673%2C+512897946%2C+740157835%2C+896399541%2C+897481184%2C+904342451%2C+288295051%2C+298035903%2C+301272817%2C+306570354%2C+317972749%2C+322083817%2C+344578095%2C+366841152%2C+368696995%2C+368928812%2C+368955306%2C+370168694%2C+389416971%2C+399818027%2C+424986301%2C+425704218%2C+427363953%2C+457853813%2C+466250967%2C+472928226%2C+487442550%2C+489350806%2C+499180653%2C+500211780%2C+573745268%2C+650429100%2C+698033610%2C+809884804%2C+827077887%2C+829058900%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</si>
  <si>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334250922%2C+358067990%2C+409720536%2C+432072122%2C+434042247%2C+436062744%2C+484629191%2C+572409793%2C+758046359%2C+913546599%2C+979053315%2C+384731146%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</si>
  <si>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50?alias=+244616359%2C+247730807%2C+291802511%2C+296745000%2C+302019395%2C+312987196%2C+321391773%2C+324979878%2C+343902175%2C+362592968%2C+363204123%2C+363452700%2C+368145998%2C+371144785%2C+416679868%2C+429487192%2C+433169793%2C+441054909%2C+442279820%2C+450504011%2C+461544122%2C+486237017%2C+492628502%2C+555924710%2C+563834135%2C+573786214%2C+841326509%2C+971056649%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</si>
  <si>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303411465%2C+327788865%2C+340540056%2C+344137592%2C+355861778%2C+360899413%2C+375112190%2C+417932394%2C+438014452%2C+447693238%2C+467239100%2C+468062615%2C+476635712%2C+495136304%2C+569857540%2C+785753400%2C+810380373%2C+987252055%2C+390793647%2C+465340231%2C+212736578%2C+315687198%2C+337676922%2C+356471883%2C+359242479%2C+360573512%2C+382250352%2C+386209662%2C+402283535%2C+415790309%2C+422056443%2C+433387727%2C+475142482%2C+488429966%2C+490734724%2C+496523388%2C+518044655%2C+717871900%2C+957191096%2C+975600651%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</si>
  <si>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374822313%2C+481154155%2C+623484843%2C+675197460%2C+864300415%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</si>
  <si>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200054896%2C+225745971%2C+227907495%2C+211314686%2C+289602807%2C+307903858%2C+314198260%2C+320381424%2C+331667864%2C+340520915%2C+345343564%2C+349838415%2C+353398268%2C+363522041%2C+366832010%2C+374571747%2C+389143013%2C+391030615%2C+404915482%2C+407070980%2C+421403866%2C+437827215%2C+478562059%2C+483693750%2C+500350259%2C+564007284%2C+631151004%2C+642156951%2C+664969316%2C+699319224%2C+716753146%2C+722946710%2C+796607039%2C+822826135%2C+884680889%2C+905750695%2C+983328109%2C201923828%2C+217484020%2C+222400482%2C+226309448%2C+256446272%2C+287943162%2C+293232282%2C+300117454%2C+307278460%2C+308384326%2C+319006665%2C+322308725%2C+336228950%2C+346707934%2C+355653357%2C+361831533%2C+363614724%2C+373258816%2C+380383376%2C+383888462%2C+401843873%2C+404221958%2C+408354380%2C+408918218%2C+413711732%2C+417189184%2C+438157647%2C+438923610%2C+453722873%2C+457109217%2C+472815395%2C+476711662%2C+479005589%2C+487343993%2C+488123187%2C+491645038%2C+494374206%2C+587895203%2C+596406316%2C+597227088%2C+698763200%2C+699459081%2C+708192743%2C+720622413%2C+828101789%2C+855323748%2C+878869976%2C+878948442%2C+974160906%2C309703841%2C+512033678%2C324822208%2C+329017539%2C+372624039%2C+376748421%2C+404773834%2C+425454465%2C+437139538%2C+461462974%2C+461844705%2C+472860480%2C+482620308%2C+496366145%2C+517635892%2C+588058802%2C+607069387%2C+671385199%2C+898818730%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</si>
  <si>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368164128%2C+452829603%2C+312820896%2C+210942095%2C+347336928%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</si>
  <si>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226836756%2C+257551618%2C+273462451%2C+295535360%2C+305815840%2C+344401626%2C+347083317%2C+355170709%2C+356111575%2C+380690661%2C+384286845%2C+388416232%2C+389227262%2C+397368271%2C+397501432%2C+400845434%2C+409727533%2C+447426323%2C+449205107%2C+457808664%2C+458770558%2C+474813051%2C+474954738%2C+492578249%2C+496888487%2C+499113957%2C+544536854%2C+548377378%2C+551278365%2C+572201210%2C+583870294%2C+651548222%2C+696203356%2C+838097487%2C+987213376%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</si>
  <si>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256958512%2C+258333099%2C+270640498%2C+304938051%2C+320759965%2C+323529591%2C+331938267%2C+343239572%2C+385139676%2C+396938634%2C+411036624%2C+415970460%2C+417593040%2C+418121047%2C+421289745%2C+426393094%2C+434696628%2C+463368659%2C+467604146%2C+497503676%2C+498281910%2C+571448952%2C+578860391%2C+596538237%2C+610568847%2C+653210675%2C+658697348%2C+720496838%2C+738932791%2C+847965445%2C+902543952%2C+948310377%2C+955820901%2C208023881%2C+219094526%2C+244324899%2C+277264894%2C+302458749%2C+315724468%2C+322770567%2C+349311673%2C+360646536%2C+377956245%2C+388589564%2C+391916009%2C+415153215%2C+419814664%2C+421442200%2C+429760216%2C+439880482%2C+454693337%2C+461235831%2C+466752018%2C+471128540%2C+492388032%2C+493338597%2C+496550713%2C+518012973%2C+547786376%2C+557525579%2C+855931300%2C+862031779%2C+219838075%2C+286164971%2C+307730807%2C+324602357%2C+352687845%2C+362628530%2C+366705403%2C+377119599%2C+379600785%2C+386513988%2C+386531869%2C+390421249%2C+399723836%2C+402842983%2C+414628960%2C+422266773%2C+448902916%2C+450776745%2C+459297074%2C+472830061%2C+487961043%2C+493129520%2C+532402670%2C+561309027%2C+609551163%2C+698411785%2C+788671340%2C+824919066%2C+907779640%2C+935740903%2C+971767321%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</si>
  <si>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282740857%2C+304948969%2C+317718736%2C+318365048%2C+327490142%2C+333809448%2C+357583608%2C+369021016%2C+379870718%2C+402588256%2C+411058998%2C+422346045%2C+432487319%2C+439191024%2C+464372809%2C+465470283%2C+496757400%2C+499052551%2C+567823265%2C+664950062%2C+740172710%2C+790057618%2C+856254765%2C+910195544%2C+994002008%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</si>
  <si>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852085323%2C+205579701%2C+217089036%2C+305998030%2C+307012473%2C+308572986%2C+309768270%2C+314918591%2C+336906718%2C+347484536%2C+347930173%2C+352030484%2C+375927495%2C+386625945%2C+411674487%2C+416643504%2C+426061583%2C+431034302%2C+432230584%2C+446624351%2C+476958925%2C+488595165%2C+490154912%2C+493057294%2C+523721584%2C+532983178%2C+565445326%2C+865691463%2C+897316159%2C+923492766%2C+972657199%2C+973218425%2C+266971291%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</si>
  <si>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11h22</t>
  </si>
  <si>
    <t>12h27</t>
  </si>
  <si>
    <t>14h09</t>
  </si>
  <si>
    <t>14h58</t>
  </si>
  <si>
    <t>https://admin.giaohangtietkiem.vn/admin/api/index/limit:100?alias=397496645%2C+274294839%2C+237977691%2C+254310532%2C+294589857%2C+309430395%2C+309487617%2C+325164148%2C+328007410%2C+330592886%2C+335074362%2C+341276999%2C+371956867%2C+376075978%2C+388527833%2C+405281587%2C+411072628%2C+422917960%2C+428419445%2C+459931413%2C+474116760%2C+484041655%2C+492761137%2C+982758039%2C+250858472%2C+267772986%2C+292270152%2C+305006345%2C+418737387%2C+428500001%2C+454343316%2C+458367592%2C+460418733%2C+471198979%2C+528894528%2C+725371557%2C+899932277%2C+306741087%2C+365461506%2C+418920386%2C+434732166%2C+453809631%2C+480691083%2C+762819671%2C+223195004%2C+302618270%2C+313435816%2C+318632583%2C+350706722%2C+352231277%2C+384319619%2C+402119647%2C+463025224%2C+488061220%2C+565152684%2C+586736027%2C+632359192%2C+675340685%2C+841094609%2C+964730872%2C+220287572%2C+281769654%2C+310582146%2C+353671355%2C+355862138%2C+359611406%2C+362986478%2C+363566082%2C+366175754%2C+368167942%2C+370983186%2C+376438034%2C+377830699%2C+388234342%2C+390073832%2C+401821429%2C+410620703%2C+457976700%2C+527452846%2C+529693980%2C+558359062%2C+757387884%2C+839933267%2C+895157616%2C+914697589%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</si>
  <si>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Số lượng đơn có nhiều hơn 25 thì chỉnh item hiển thị thành 100</t>
  </si>
  <si>
    <t>rồi hãy copy đường link</t>
  </si>
  <si>
    <t>https://admin.giaohangtietkiem.vn/admin/api/index/limit:100?alias=320224596%2C+338744188%2C+341046024%2C+370402844%2C+375642153%2C+397347530%2C+412524093%2C+422377208%2C+422840540%2C+430781409%2C+442296233%2C+458246782%2C+474644907%2C+478625408%2C+497275582%2C+508438756%2C+548129307%2C+642536596%2C+674747221%2C+697981387%2C+738651533%2C+779859459%2C+780153971%2C+873042590%2C+976945034%2C+213181290%2C+258819806%2C+274327259%2C+283202119%2C+289347271%2C+304284884%2C+329677824%2C+365479660%2C+375451904%2C+377332177%2C+384794631%2C+396505652%2C+398010351%2C+400558069%2C+404993060%2C+427830095%2C+433915247%2C+457993496%2C+481143184%2C+551777909%2C+574728166%2C+781168153%2C+792931471%2C+825330066%2C+827469221%2C+930973582%2C+223677050%2C+223861694%2C+287191246%2C+308926978%2C+325026016%2C+334078505%2C+338646671%2C+341024122%2C+356199563%2C+356477671%2C+358973729%2C+365803878%2C+375271943%2C+380722587%2C+386621342%2C+418759720%2C+446117932%2C+478235283%2C+488387567%2C+491085312%2C+495513553%2C+607050976%2C+611764922%2C+682557285%2C+985516423%2C+230118722%2C+235591477%2C+319734931%2C+335177749%2C+339824636%2C+354197672%2C+374429224%2C+382011814%2C+401302297%2C+402144967%2C+425626390%2C+446093694%2C+448126676%2C+454579500%2C+494414737%2C+700916675%2C+257086697%2C+306030062%2C+311857380%2C+323546204%2C+330395107%2C+332904464%2C+341206008%2C+348102925%2C+356261841%2C+357698107%2C+368355899%2C+407136164%2C+411385689%2C+414385060%2C+414494970%2C+422017627%2C+428523958%2C+432165947%2C+435939359%2C+443017252%2C+444375249%2C+444522221%2C+467111167%2C+484679689%2C+485902631%2C+498725537%2C+616569992%2C+720748458%2C+761546697%2C+771691993%2C+912954254%2C+961908297%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</si>
  <si>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247551894%2C+276408058%2C+311363113%2C+333923781%2C+366634342%2C+379170226%2C+416721287%2C+422151775%2C+428543752%2C+431152097%2C+436499158%2C+437691415%2C+454720087%2C+486765415%2C+531155755%2C+548603023%2C+592165872%2C+612939058%2C+904982434%2C+989239314%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</si>
  <si>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203407590%2C+206486349%2C+251534496%2C+307150358%2C+310690429%2C+314350734%2C+314518750%2C+314725986%2C+334373668%2C+350617324%2C+359880125%2C+367406769%2C+373124130%2C+384250286%2C+384278974%2C+386941238%2C+403533883%2C+435414238%2C+438266121%2C+439023086%2C+440231282%2C+443706090%2C+444570513%2C+483133620%2C+483466757%2C+493335583%2C+573641353%2C+594047276%2C+627457152%2C+688578576%2C+718220403%2C+770713757%2C+848694527%2C+867200497%2C+936900838%2C+200976299%2C+208990144%2C+320518793%2C+321393259%2C+322069778%2C+337395436%2C+347926346%2C+348442581%2C+369661559%2C+400997629%2C+430868942%2C+450579272%2C+456326865%2C+475175259%2C+475552330%2C+479354121%2C+480772096%2C+486904004%2C+544201208%2C+569045519%2C+808014651%2C+808125848%2C+888330552%2C+899011011%2C+900971505%2C+916242229%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</si>
  <si>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311222268%2C+363687785%2C+382127081%2C+393126176%2C+423923493%2C+426765627%2C+462957526%2C+465903520%2C+476538873%2C+547935978%2C+576587703%2C+642328978%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</si>
  <si>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237008635%2C+251203239%2C+285209182%2C+288423040%2C+300995937%2C+306109014%2C+315744209%2C+321507604%2C+322976457%2C+339651183%2C+345800276%2C+356003027%2C+360557897%2C+360859163%2C+394601388%2C+407473023%2C+415191870%2C+425702395%2C+427000788%2C+428456742%2C+428872710%2C+433660354%2C+439830274%2C+664837611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</si>
  <si>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300505004%2C+332132536%2C+347269160%2C+357870060%2C+365440407%2C+442266656%2C+458755712%2C+491955747%2C+963095174%2C+210584771%2C+241121388%2C+251018878%2C+301800621%2C+305158614%2C+315065121%2C+325536249%2C+334850185%2C+345036288%2C+358829131%2C+366545616%2C+369004396%2C+369607830%2C+371286449%2C+393207744%2C+404150286%2C+413723103%2C+417733245%2C+420216223%2C+421940321%2C+423584248%2C+426448869%2C+434355957%2C+440983109%2C+443969209%2C+451169574%2C+474532813%2C+481330140%2C+498441023%2C+572563905%2C+635825486%2C+718286892%2C+774239349%2C+797394139%2C+838746952%2C+892232938%2C+960208002%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</si>
  <si>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240180928%2C+249614393%2C+302343479%2C+304306793%2C+357491305%2C+362833500%2C+365095043%2C+374745610%2C+404553839%2C+409822789%2C+436527577%2C+437371082%2C+460145673%2C+462571096%2C+471212241%2C+545164746%2C+786659351%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</si>
  <si>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10h13</t>
  </si>
  <si>
    <t>12h05</t>
  </si>
  <si>
    <t>https://admin.giaohangtietkiem.vn/admin/api/index/limit:50?alias=214370099%2C+219898872%2C+301985174%2C+312646119%2C+328710978%2C+330792329%2C+378788375%2C+405136348%2C+418652604%2C+435407496%2C+436664704%2C+469390391%2C+471473419%2C+650715390%2C+663696894%2C+781211398%2C+866357526%2C+486735674%2C+338803636%2C+258130530%2C+393085695%2C+398817761%2C+402074663%2C+411354512%2C+475746974%2C+477593742%2C+608828074%2C+610668070%2C+726829333%2C+838348937%2C+232943595%2C+242735217%2C+305639946%2C+325481346%2C+357609027%2C+379446672%2C+449584392%2C+451147390%2C+472711453%2C+487352504%2C+545122957%2C+670170484%2C+712072899%2C+750553677%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</si>
  <si>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213777776%2C+228395906%2C+300632301%2C+304110302%2C+304830156%2C+338034632%2C+351161963%2C+363371966%2C+372512352%2C+387855240%2C+420416080%2C+451878191%2C+454045444%2C+461733232%2C+472606881%2C+489896387%2C+497756411%2C+706368788%2C+785646241%2C+831904431%2C+833226574%2C+918261924%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</si>
  <si>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NTL cúp điện</t>
  </si>
  <si>
    <t>https://admin.giaohangtietkiem.vn/admin/api/index/limit:100?alias=308141511%2C+320137354%2C+320414665%2C+347404915%2C+355242752%2C+356447362%2C+369956857%2C+371695264%2C+373411490%2C+379768497%2C+387797594%2C+389558538%2C+390304475%2C+391096636%2C+410192306%2C+425542158%2C+434080975%2C+446714619%2C+464490664%2C+466406932%2C+470765477%2C+471713157%2C+490468921%2C+499691216%2C+509604141%2C+586153086%2C+609002231%2C+644316417%2C+688223329%2C+708472489%2C+712989115%2C+853081911%2C+886911054%2C+898979988%2C+213988786%2C+223939454%2C+241408091%2C+248960879%2C+282855757%2C+286479027%2C+287904107%2C+291382093%2C+305233038%2C+322569942%2C+327323506%2C+340188359%2C+352950162%2C+384938908%2C+385933749%2C+397858808%2C+400284091%2C+402477254%2C+410784977%2C+410875900%2C+413119076%2C+413325021%2C+467241394%2C+472127047%2C+492330623%2C+507354924%2C+527336351%2C+589254638%2C+592764319%2C+616553038%2C+638242488%2C+646578678%2C+664535482%2C+673473160%2C+680692291%2C+711817051%2C+737964989%2C+784749710%2C+785236386%2C+806580837%2C+815980975%2C+891101645%2C+904745765%2C+941720210%2C+970680904%2C+991643895%2C+264206534%2C+301433600%2C+317337978%2C+330832913%2C+346651073%2C+348129943%2C+358547036%2C+370180494%2C+373607782%2C+405719832%2C+423626231%2C+426281148%2C+439193089%2C+445583394%2C+498654048%2C+528690156%2C+536683883%2C+579575373%2C+624582689%2C+702910526%2C+802405378%2C+807190763%2C+815951920%2C+876692863%2C+954781128%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</si>
  <si>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322495925%2C+364330918%2C+369081944%2C+376797582%2C+455364194%2C+479185986%2C+509492354%2C+512559871%2C+754604507%2C+916542478%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</si>
  <si>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240339214%2C+242162064%2C+245679968%2C+265542322%2C+272821996%2C+273180692%2C+292459884%2C+296246337%2C+304815652%2C+313340683%2C+319282528%2C+319679642%2C+331541769%2C+343553791%2C+343750248%2C+354108114%2C+357508313%2C+361255480%2C+368399002%2C+370210866%2C+383677759%2C+391098234%2C+392457655%2C+398291893%2C+404186017%2C+404344123%2C+425425591%2C+432121914%2C+433738369%2C+437361805%2C+449339723%2C+451473445%2C+456447324%2C+466147401%2C+469317167%2C+475748874%2C+481639980%2C+482049026%2C+484660346%2C+489835214%2C+490852253%2C+525909991%2C+542587030%2C+631152302%2C+697593777%2C+714991179%2C+740574821%2C+801033634%2C+869114346%2C+875516914%2C+895281449%2C+898401452%2C+944472709%2C+976867459%2C+480680883%2C+437014168%2C+974579075%2C+298681223%2C+319198901%2C+326621847%2C+358448288%2C+402666771%2C+406182265%2C+455705953%2C+479180226%2C+490876791%2C+496999771%2C+497718646%2C+508903975%2C+520912988%2C+534588121%2C+570938753%2C+579056706%2C+658046432%2C+667035057%2C+673577835%2C+700740535%2C+732249186%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</si>
  <si>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288134044%2C+305395274%2C+308482286%2C+316304047%2C+319629244%2C+334229077%2C+336176664%2C+336672822%2C+368407824%2C+388159896%2C+392356684%2C+396759907%2C+405029140%2C+405488519%2C+408919262%2C+432732716%2C+443512217%2C+470133255%2C+494433190%2C+506262945%2C+562114862%2C+784937054%2C+788315039%2C+809365522%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</si>
  <si>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13h26</t>
  </si>
  <si>
    <t>14h14</t>
  </si>
  <si>
    <t>https://admin.giaohangtietkiem.vn/admin?alias=205739475%2C+215188246%2C+234476254%2C+321888956%2C+324297737%2C+324500133%2C+343960721%2C+349701459%2C+351419525%2C+361436530%2C+372101966%2C+379631361%2C+392512261%2C+395210442%2C+414760476%2C+425412418%2C+434350655%2C+443591059%2C+463488688%2C+469432244%2C+479300867%2C+338030037%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</si>
  <si>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200712715%2C+287865333%2C+290329342%2C+316350039%2C+353075397%2C+359153347%2C+362013987%2C+364923839%2C+375200093%2C+385777580%2C+410401197%2C+414161690%2C+419458345%2C+431716685%2C+456119369%2C+463591899%2C+496240211%2C+529633930%2C+603507782%2C+670296367%2C+742515118%2C+301375698%2C+327640121%2C+348080473%2C+358062292%2C+388330152%2C+411346364%2C+415941386%2C+440553694%2C+473402205%2C+485151820%2C+504264325%2C+759557745%2C+770370696%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</si>
  <si>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sót đơn với sai tuyến</t>
  </si>
  <si>
    <t>https://admin.giaohangtietkiem.vn/admin/api/index/limit:100?alias=216333331%2C+334684726%2C+354175708%2C+390378379%2C+400258799%2C+421499823%2C+432740048%2C+444409893%2C+463634613%2C+245227711%2C+305529956%2C+309258546%2C+322304500%2C+334407372%2C+354192569%2C+368747157%2C+369280824%2C+380351569%2C+397347530%2C+440133645%2C+468155949%2C+507655702%2C+804743362%2C+881935139%2C+272084363%2C+300143559%2C+394659070%2C+399536269%2C+443679990%2C+484978184%2C+495492790%2C+543642906%2C+544269714%2C+258735871%2C+374736632%2C+440174350%2C+773074139%2C+903792395%2C+253124220%2C+297994652%2C+351886352%2C+352497086%2C+372403271%2C+388336379%2C+407350973%2C+439472292%2C+447877666%2C+468404829%2C+517767096%2C+810955214%2C+831716316%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</si>
  <si>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+301083103%2C+301886135%2C+327171950%2C+342340886%2C+353563367%2C+360304804%2C+369744804%2C+387045728%2C+435351180%2C+442750939%2C+444293653%2C+455649263%2C+458029535%2C+480598383%2C+566657699%2C+638194545%2C+799771100%2C+859583041%2C+936572050%2C+939806095%2C+965966085%2C207431698%2C+245161036%2C+321128759%2C+328591565%2C+331907975%2C+343564627%2C+345644604%2C+370468465%2C+373943794%2C+384470247%2C+410017397%2C+415905490%2C+420658618%2C+457939004%2C+458128944%2C+465571657%2C+472566521%2C+483751940%2C+532844938%2C+577499122%2C+652003464%2C+691474796%2C+695262446%2C+750988029%2C+790105036%2C+907249365%2C+937542422%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</si>
  <si>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236077213%2C+305752131%2C+308031383%2C+324608221%2C+355465276%2C+423663906%2C+483144401%2C+495529763%2C+280761312%2C+350336895%2C+551157394%2C+593526885%2C+322737361%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</si>
  <si>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211441172%2C+272911929%2C+289761502%2C+298866896%2C+371580602%2C+384587429%2C+405285605%2C+414365367%2C+414939624%2C+454386392%2C+483622010%2C+694986516%2C+700074496%2C+705345587%2C+772207619%2C+858127764%2C+961163460%2C+982955003%2C+247439653%2C+276563110%2C+295479130%2C+306290240%2C+321512877%2C+322625548%2C+323084172%2C+344342939%2C+374457945%2C+380992513%2C+391929124%2C+392546008%2C+393426128%2C+397138816%2C+401933488%2C+407797619%2C+414066217%2C+420435256%2C+436922576%2C+440387852%2C+442588407%2C+453040731%2C+460550184%2C+494697766%2C+508201633%2C+591966121%2C+627553678%2C+645688824%2C+684907894%2C+729064641%2C+960333048%2C+970163828%2C+978734247%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</si>
  <si>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299675017%2C+305546964%2C+312247231%2C+357886035%2C+370965459%2C+386494550%2C+403210584%2C+424049393%2C+425084313%2C+462522910%2C+463271450%2C+477709298%2C+615589654%2C+687498666%2C+724233042%2C+877410673%2C+963395619%2C+974517892%2C+275985129%2C+311169219%2C+316183898%2C+350949627%2C+358049959%2C+371443874%2C+376394789%2C+395690162%2C+427454293%2C+434077839%2C+470485544%2C+531208504%2C+666293378%2C+926654380%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</si>
  <si>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425496997%2C+291549835%2C+357523636%2C+397882814%2C+421639398%2C+423226068%2C+449672306%2C+469478533%2C+478665803%2C+486407253%2C+506083912%2C+737421052%2C+997855985%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</si>
  <si>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283225193%2C+376185768%2C+422277191%2C+446983749%2C+529026980%2C+568299643%2C+869812630%2C+976524182%2C+988986712%2C+998355249%2C+224321755%2C+233150886%2C+297014283%2C+300562415%2C+301321730%2C+305249383%2C+312476116%2C+314800071%2C+342686320%2C+359404961%2C+360828955%2C+368965194%2C+476819981%2C+486919419%2C+487499920%2C+524041438%2C+581242341%2C+614017733%2C+872009479%2C+921510596%2C+962693332%2C+988456108%2C+237420729%2C+301530727%2C+313849806%2C+323646283%2C+359098620%2C+366566106%2C+374734504%2C+381689092%2C+391562817%2C+402122959%2C+409339884%2C+414763723%2C+416284348%2C+426017453%2C+428366561%2C+435293907%2C+435702013%2C+445574568%2C+446243467%2C+455426562%2C+470744327%2C+477382024%2C+485014070%2C+487472479%2C+490511285%2C+550052151%2C+551923735%2C+553858720%2C+613614516%2C+617444653%2C+687837769%2C+824143497%2C+885315904%2C+933897181%2C+957326308%2C+415282484%2C+375677359%2C+490403890%2C+215916959%2C+233177019%2C+245738335%2C+261504024%2C+267559210%2C+272338223%2C+308014636%2C+318659843%2C+326072095%2C+336890445%2C+339431209%2C+349160705%2C+355742080%2C+360258805%2C+378381482%2C+388617426%2C+401778489%2C+493958077%2C+496009292%2C+799924962%2C+808864543%2C+879428670%2C+952132231%2C+972932238%2C+998498035%2C+234495420%2C+259237635%2C+275196081%2C+279245447%2C+286347691%2C+290909422%2C+300559595%2C+302329046%2C+325930677%2C+345140184%2C+362164801%2C+365785599%2C+365921640%2C+375100333%2C+379352027%2C+416884643%2C+420300734%2C+421988149%2C+432693938%2C+447243767%2C+447304170%2C+468647604%2C+499595533%2C+514965530%2C+515371657%2C+551971460%2C+562737432%2C+646848990%2C+709581389%2C+822387922%2C+910853741%2C+206992200%2C+258290916%2C+270121747%2C+301150104%2C+337886097%2C+364398545%2C+391504206%2C+399960752%2C+414244468%2C+416606916%2C+419178698%2C+448328625%2C+480178804%2C+582078717%2C+772931723%2C+833461398%2C+867681706%2C+993839376%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</si>
  <si>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204404356%2C+232021156%2C+301942566%2C+333705173%2C+339601845%2C+353396182%2C+366122731%2C+392308807%2C+423491131%2C+425333147%2C+431843234%2C+443850144%2C+459846713%2C+488897012%2C+592655944%2C+712885422%2C+733441157%2C+777637178%2C+802281245%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</si>
  <si>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214131508%2C+275452436%2C+278240256%2C+329665207%2C+375712793%2C+457569391%2C+515255306%2C+232787447%2C+271471824%2C+281034614%2C+322863939%2C+360480725%2C+380410687%2C+382805410%2C+400473257%2C+844642034%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</si>
  <si>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941192403%2C+201511085%2C+204055854%2C+275206237%2C+300573813%2C+309568238%2C+322224533%2C+322315518%2C+350874290%2C+353754876%2C+370850658%2C+414658606%2C+451366973%2C+461066496%2C+461121545%2C+465488234%2C+469404863%2C+489735754%2C+495866610%2C+520501365%2C+536833378%2C+554964883%2C+657862827%2C+785537180%2C+845743705%2C+920480744%2C+929742452%2C+275531495%2C+290206722%2C+293687890%2C+312581906%2C+314884675%2C+335027369%2C+337464750%2C+354835429%2C+358087756%2C+367548751%2C+377316508%2C+387190568%2C+395794456%2C+401891162%2C+405590750%2C+410069636%2C+416806056%2C+416976939%2C+420477244%2C+423562044%2C+425119235%2C+444231695%2C+445000535%2C+447233198%2C+454060525%2C+454556191%2C+459215588%2C+465177168%2C+471461113%2C+472209007%2C+477167891%2C+479576721%2C+496892007%2C+498178594%2C+530546796%2C+530581125%2C+673836228%2C+834223327%2C+894381505%2C+916602527%2C+995473566%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</si>
  <si>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261978592%2C+291563211%2C+308997956%2C+312748393%2C+326082257%2C+336897412%2C+339320280%2C+351552352%2C+354188581%2C+371413431%2C+374272595%2C+377251241%2C+381860638%2C+382760911%2C+388563333%2C+388742868%2C+403235009%2C+405117811%2C+405337221%2C+423716258%2C+440915469%2C+451416978%2C+463195332%2C+465800457%2C+471252439%2C+471545845%2C+490943525%2C+491118826%2C+493293243%2C+561520190%2C+565719752%2C+568843282%2C+569494071%2C+574594090%2C+597999335%2C+630975718%2C+652354493%2C+713304089%2C+778317224%2C+866436402%2C+907710071%2C+971198551%2C+294834610%2C+305943254%2C+317497172%2C+324254743%2C+331639918%2C+352111431%2C+352747385%2C+358835537%2C+373097709%2C+373786506%2C+375134722%2C+379159164%2C+393609417%2C+394516995%2C+405531065%2C+409653146%2C+431586776%2C+444149343%2C+448559509%2C+455953876%2C+462123006%2C+467556442%2C+478706820%2C+480565805%2C+491713408%2C+492967526%2C+512767718%2C+532753258%2C+559284190%2C+609632378%2C+670671325%2C+677046409%2C+761910344%2C+928415875%2C+984824905%2C+262604021%2C+309528593%2C+329776604%2C+340436821%2C+343188720%2C+344330475%2C+353547927%2C+369954867%2C+381580116%2C+415041857%2C+421831805%2C+455752027%2C+475351395%2C+550196919%2C+611719812%2C+616594271%2C+681299569%2C+686395240%2C+722069147%2C+995774722%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</si>
  <si>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221643329%2C+333994316%2C+391050971%2C+435965800%2C+465251580%2C+508123144%2C+513085546%2C+698953564%2C+699272145%2C+778171031%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</si>
  <si>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11h16</t>
  </si>
  <si>
    <t>https://admin.giaohangtietkiem.vn/admin/api/index/limit:100?alias=418440364%2C+208224418%2C+210857850%2C+216286132%2C+223885241%2C+275393287%2C+280823971%2C+284637046%2C+285937106%2C+315945207%2C+321246205%2C+329873714%2C+343126808%2C+355694416%2C+378367772%2C+400537819%2C+401411230%2C+407876740%2C+417200943%2C+431015054%2C+443515671%2C+469117977%2C+472517254%2C+530041326%2C+794823174%2C+966346865%2C+206852502%2C+254529629%2C+295668113%2C+303443789%2C+317618048%2C+319665222%2C+331686825%2C+363303755%2C+366438419%2C+379000748%2C+379347991%2C+380452512%2C+392031427%2C+411862987%2C+415947313%2C+416365767%2C+417413711%2C+459150011%2C+483635210%2C+485754798%2C+495334599%2C+973769208%2C+246457837%2C+271684071%2C+300853719%2C+318872724%2C+333729080%2C+333959194%2C+334545732%2C+337018540%2C+357559591%2C+360107567%2C+435646783%2C+446929411%2C+454932097%2C+491312716%2C+880115677%2C+361777129%2C+440444290%2C+457020024%2C+565993510%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</si>
  <si>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12h13</t>
  </si>
  <si>
    <t>13h13</t>
  </si>
  <si>
    <t>14h21</t>
  </si>
  <si>
    <t>https://admin.giaohangtietkiem.vn/admin/api/index/limit:100?alias=210390687%2C+217987487%2C+236309879%2C+323178875%2C+328378334%2C+335926264%2C+340363810%2C+347139524%2C+376094089%2C+383741827%2C+389049623%2C+404822829%2C+406847298%2C+408505266%2C+426668410%2C+434544897%2C+475235084%2C+503162472%2C+565083572%2C+646837057%2C+720627841%2C+745204691%2C+754812843%2C+756298387%2C+788136011%2C+848345031%2C+232079858%2C+299860070%2C+301499189%2C+310436559%2C+312017987%2C+319282449%2C+326919251%2C+358179154%2C+361855730%2C+373277923%2C+376683312%2C+382800149%2C+392681774%2C+395407675%2C+416182986%2C+419830244%2C+443723596%2C+447722456%2C+452937036%2C+453907123%2C+474462949%2C+480868421%2C+582929486%2C+627401498%2C+670006711%2C+850870757%2C+909503015%2C+948175005%2C+954399169%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</si>
  <si>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457652336%2C+237104046%2C+309079902%2C+311912706%2C+322144411%2C+323190710%2C+330501223%2C+335673520%2C+364665626%2C+365314445%2C+373383904%2C+395694654%2C+397349438%2C+398049900%2C+407510920%2C+426526620%2C+435193983%2C+435704789%2C+443916572%2C+444029077%2C+454083921%2C+454568264%2C+462419615%2C+473303990%2C+474863970%2C+477542538%2C+498208663%2C+657622738%2C+695017972%2C+734234564%2C+734403465%2C+912186848%2C+207807855%2C+212626135%2C+230580619%2C+255232413%2C+260839250%2C+284722392%2C+303209830%2C+306265721%2C+334736383%2C+337842031%2C+342932128%2C+349896098%2C+373912838%2C+377935241%2C+384917000%2C+388937472%2C+394318237%2C+406757472%2C+408592608%2C+412836409%2C+418922011%2C+425072352%2C+433455740%2C+436814725%2C+437325941%2C+439704811%2C+439864702%2C+440981977%2C+441558661%2C+441977763%2C+445336348%2C+451631732%2C+457218785%2C+463446402%2C+473033214%2C+480921745%2C+486628554%2C+504847442%2C+515005920%2C+518591159%2C+549881936%2C+567049052%2C+576674803%2C+596484820%2C+664507088%2C+716614194%2C+719872639%2C+762689223%2C+821042319%2C+956292573%2C+224603967%2C+236002528%2C+257487487%2C+302637032%2C+324395688%2C+353586952%2C+360243780%2C+363922433%2C+367165512%2C+393047353%2C+431459772%2C+435375915%2C+452742037%2C+454544142%2C+466023101%2C+648069081%2C+903979139%2C+964594669%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</si>
  <si>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459580531%2C+270344746%2C+305721063%2C+318173142%2C+322426685%2C+333476727%2C+362688247%2C+370112056%2C+438318689%2C+466595262%2C+474206036%2C+730378610%2C+780934080%2C+781765992%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</si>
  <si>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208992988%2C+238719313%2C+275965344%2C+300547991%2C+355002174%2C+358289511%2C+365386213%2C+372042912%2C+392789879%2C+401900262%2C+405684787%2C+425555564%2C+445109238%2C+446951739%2C+472368811%2C+490765866%2C+504397537%2C+573510563%2C+664882868%2C+763425739%2C+273790660%2C+373907014%2C+390967379%2C+398114606%2C+460169748%2C+492207417%2C+721528650%2C+800285496%2C+809220153%2C+900937389%2C+916653037%2C+947488770%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</si>
  <si>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+387856669%2C475363421%2C+396037460%2C+206143964%2C+215072604%2C+264968404%2C+302403964%2C+315487951%2C+318541887%2C+356937877%2C+376186195%2C+384425051%2C+396085535%2C+406744672%2C+408379856%2C+419713024%2C+432142538%2C+434026842%2C+436323548%2C+454632022%2C+471759001%2C+963921313%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</si>
  <si>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213993265%2C+286240976%2C+312484410%2C+313649115%2C+336264682%2C+338673686%2C+342004341%2C+346310112%2C+360191864%2C+378135114%2C+383301909%2C+385107272%2C+419425263%2C+445376966%2C+449408493%2C+456471610%2C+462226127%2C+470756233%2C+473709181%2C+710788267%2C+747381212%2C+229598610%2C+238089059%2C+283948104%2C+328824274%2C+335156586%2C+386810009%2C+394844265%2C+410428630%2C+415247739%2C+431355422%2C+458373287%2C+460379097%2C+466932556%2C+471715099%2C+485387457%2C+491936133%2C+558407680%2C+604643326%2C+895700159%2C+913129415%2C+222624655%2C+228260476%2C+245738335%2C+255625612%2C+273764714%2C+327111468%2C+348350049%2C+385819477%2C+405204247%2C+433328871%2C+436058656%2C+454976127%2C+471570555%2C+477921352%2C+485296523%2C+485650322%2C+487229476%2C+556710656%2C+837637608%2C+982745067%2C+213064362%2C+232404108%2C+232666573%2C+370529701%2C+381747935%2C+384515397%2C+389895161%2C+414335349%2C+439446763%2C+458159173%2C+466338868%2C+495558378%2C+495974156%2C+540337522%2C+700065721%2C+925477680%2C+280376603%2C+286419065%2C+290132484%2C+307748862%2C+308977516%2C+312745553%2C+352307465%2C+357965837%2C+358509734%2C+368905957%2C+399545529%2C+420649543%2C+447181402%2C+464865895%2C+475547293%2C+476754016%2C+488652603%2C+543103740%2C+792843360%2C+914878165%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</si>
  <si>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207644144%2C+215702123%2C+231385904%2C+236960994%2C+238319281%2C+243109991%2C+248828216%2C+316810094%2C+343423194%2C+345097158%2C+381779446%2C+403852309%2C+410028706%2C+423876836%2C+430705497%2C+544751302%2C+545395324%2C+796232333%2C+858343688%2C+913517618%2C+964045118%2C+989270230%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</si>
  <si>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232253949%2C+319335829%2C+324259288%2C+337095089%2C+348477324%2C+365987981%2C+388375001%2C+396639720%2C+401492753%2C+420585697%2C+428349272%2C+438727148%2C+447818046%2C+450272825%2C+458894332%2C+460250349%2C+479952743%2C+480640506%2C+492007883%2C+578665528%2C+651018710%2C+663153741%2C+735636091%2C+759876541%2C+782547456%2C+874043684%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</si>
  <si>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296122237%2C+301527669%2C+303513664%2C+318704901%2C+319507229%2C+330483159%2C+331906245%2C+333669580%2C+352800455%2C+360334571%2C+363814298%2C+366683257%2C+374149398%2C+398793632%2C+401548777%2C+434198026%2C+437231339%2C+441814195%2C+460110428%2C+461143548%2C+493137256%2C+496139310%2C+497397455%2C+521760635%2C+689818353%2C+760609939%2C+788779706%2C+795712997%2C+815893769%2C+846567994%2C+981450376%2C+219609236%2C+225100998%2C+269850837%2C+277183615%2C+297580638%2C+328014382%2C+342272756%2C+351244366%2C+378893774%2C+391279110%2C+393833382%2C+404535707%2C+416996072%2C+528677263%2C+706996187%2C+711305079%2C+729427411%2C+748566777%2C+932199558%2C+966527171%2C+321877974%2C+372476346%2C+377324949%2C+379969983%2C+393855547%2C+396627766%2C+439747199%2C+456780362%2C+457625620%2C+460289032%2C+490460528%2C+539414011%2C+608838920%2C+804030086%2C+914393708%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</si>
  <si>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441579969%2C304338439%2C+305168759%2C+319017555%2C+323849580%2C+326974466%2C+327100398%2C+327801461%2C+331641818%2C+354751225%2C+355710888%2C+361039680%2C+366161936%2C+397226380%2C+401512820%2C+401579706%2C+405203803%2C+414655341%2C+421377974%2C+427253476%2C+441369930%2C+443112514%2C+456089766%2C+458765710%2C+466858168%2C+481434126%2C+596745353%2C+602830641%2C+665354445%2C+726674425%2C+743233302%2C+747251446%2C+770530551%2C+811767492%2C+915980680%2C+920779016%2C+936185292%2C+994194390%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</si>
  <si>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343221418%2C+492855886%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</si>
  <si>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390922503%2C+974960442%2C+333745164%2C+221404147%2C+264627236%2C+288725670%2C+301404901%2C+319592399%2C+385155622%2C+404424910%2C+409539359%2C+423013905%2C+429827339%2C+434465821%2C+470950526%2C+486703658%2C+486817267%2C+582009799%2C+780179250%2C+803034985%2C+854882311%2C+990693540%2C+996566811%2C+210013458%2C+288107960%2C+320059566%2C+330782141%2C+337210069%2C+361596462%2C+370021262%2C+379099871%2C+388148491%2C+398763314%2C+404859107%2C+411255206%2C+428289248%2C+466958390%2C+471502888%2C+480232713%2C+483097453%2C+485543193%2C+696713290%2C+769081613%2C+961264747%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</si>
  <si>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229651418%2C+262688051%2C+271531920%2C+272621834%2C+295377084%2C+303496008%2C+310339180%2C+314107218%2C+322700482%2C+338016764%2C+339008477%2C+351134255%2C+379961203%2C+388213714%2C+407621304%2C+409410900%2C+413390328%2C+416858080%2C+423236240%2C+430845440%2C+443640768%2C+454126236%2C+478283081%2C+558080094%2C+588493561%2C+650765801%2C+751453588%2C+788728513%2C+803040852%2C+811796842%2C+919496862%2C+993961652%2C+290511386%2C+300240017%2C+319634711%2C+331766707%2C+347369088%2C+350479047%2C+370270421%2C+407695413%2C+410897263%2C+420770041%2C+426176721%2C+428623502%2C+432350081%2C+433210101%2C+441978009%2C+443755761%2C+450132872%2C+451904024%2C+466193192%2C+474757832%2C+496162693%2C+755029844%2C+824722610%2C+825664957%2C+885537690%2C+923423651%2C+927876046%2C+933722308%2C+958014970%2C+216127158%2C+301776258%2C+302151153%2C+308999113%2C+321380850%2C+332786002%2C+348495095%2C+350656953%2C+390864391%2C+452430936%2C+453100609%2C+453586268%2C+658602606%2C+861798994%2C+302890777%2C+360856375%2C+377537061%2C+430033477%2C+459787045%2C+485969851%2C+494801089%2C+649881874%2C+761335860%2C+878393665%2C+217560496%2C+227801282%2C+274693028%2C+275196081%2C+301356365%2C+339506110%2C+345019603%2C+347621068%2C+348290584%2C+348786524%2C+350788259%2C+374830215%2C+382781787%2C+399386461%2C+402403136%2C+408462579%2C+415872904%2C+419277854%2C+433798400%2C+444323560%2C+449659639%2C+453760431%2C+456400711%2C+467496116%2C+469581668%2C+479093429%2C+481754402%2C+551840677%2C+779658297%2C+936728411%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</si>
  <si>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250315701%2C+281798994%2C+206142014%2C+301981001%2C+326770672%2C+355465434%2C+359315167%2C+362207542%2C+399019355%2C+428001630%2C+453172751%2C+457957698%2C+461893028%2C+474555302%2C+495024343%2C+506024870%2C+611494735%2C+614432784%2C+634586809%2C+667918515%2C+753448069%2C+897999527%2C306691410%2C+337328536%2C+364616817%2C+373515260%2C+395681786%2C+411643293%2C+422009943%2C+439975215%2C+467136079%2C+495881582%2C+545842794%2C+632528169%2C+683565398%2C+832427839%2C+869925773%2C+938658181%2C+949785729%2C+994352741%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</si>
  <si>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200448131%2C+200578974%2C+224900120%2C+314174764%2C+351397710%2C+366430362%2C+367991982%2C+371068247%2C+401999191%2C+415664352%2C+415900896%2C+418906473%2C+443900446%2C+444014468%2C+447924582%2C+450708210%2C+482682710%2C+503484217%2C+508996522%2C+521187044%2C+588702282%2C+619042605%2C+714544555%2C+717102490%2C+730762476%2C+733615797%2C+793460365%2C+925718957%2C+964453753%2C+978418882%2C+203086535%2C+218599326%2C+244768229%2C+262913160%2C+278140531%2C+285033683%2C+299480279%2C+328739616%2C+336299764%2C+336690425%2C+340459222%2C+341864269%2C+347730389%2C+365459091%2C+380436202%2C+386847754%2C+389736974%2C+395948835%2C+402644164%2C+406129248%2C+450988589%2C+462879567%2C+475567745%2C+553147826%2C+590935927%2C+593174345%2C+661289077%2C+662732972%2C+666235372%2C+688296744%2C+688759171%2C+736049560%2C+779966594%2C+787247984%2C+830584343%2C+899447596%2C+901281882%2C+928357002%2C+950419698%2C+962830419%2C+268719599%2C+314899348%2C+343169698%2C+406201678%2C+445088159%2C+467026191%2C+471059152%2C+614396576%2C+614862068%2C+648437468%2C+731446065%2C+774036095%2C+807862214%2C+887271121%2C+902530358%2C+929442854%2C+945445102%2C+962831477%2C+973999392%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</si>
  <si>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390922503%2C+974960442%2C+333745164%2C+221404147%2C+264627236%2C+288725670%2C+301404901%2C+319592399%2C+385155622%2C+404424910%2C+409539359%2C+423013905%2C+429827339%2C+434465821%2C+470950526%2C+486703658%2C+486817267%2C+582009799%2C+780179250%2C+803034985%2C+854882311%2C+990693540%2C+996566811%2C&amp;package_status_id=&amp;package_status_id%5B%5D=3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</si>
  <si>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201779896%2C+207807855%2C+210857850%2C+206784871%2C+271789678%2C+303095519%2C+312811567%2C+343492211%2C+364561888%2C+374093510%2C+379322768%2C+382961048%2C+383738940%2C+391826735%2C+392144178%2C+472355149%2C+475039157%2C+484116652%2C+595350869%2C+697305954%2C+782806993%2C+784493421%2C+920541154%2C+938674769%2C+962840767%2C+987274355%2C205028499%2C+208540042%2C+238464208%2C+239817560%2C+287337141%2C+293206011%2C+367942509%2C+371646210%2C+413284483%2C+452533436%2C+470822294%2C+493802086%2C+498823032%2C+759463496%2C+799466913%2C216286132%2C+223014352%2C+236002528%2C+243744645%2C+295668113%2C+317474242%2C+321458204%2C+330916699%2C+335126627%2C+340844716%2C+350811740%2C+353247836%2C+362207542%2C+367033505%2C+368629776%2C+388699847%2C+391124303%2C+394218537%2C+404813095%2C+407330954%2C+410751887%2C+419531567%2C+423204572%2C+437205776%2C+445093322%2C+474323857%2C+488758556%2C+491987922%2C+494456771%2C+496757400%2C+912186848%2C+994597480%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</si>
  <si>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13h24</t>
  </si>
  <si>
    <t>14h04 &amp; 14h50</t>
  </si>
  <si>
    <t>https://admin.giaohangtietkiem.vn/admin/api/index/limit:150?alias=227080877%2C+229540689%2C+235700339%2C+274155351%2C+201747140%2C+276288576%2C+310546946%2C+317205644%2C+336062918%2C+354917212%2C+374197673%2C+394460105%2C+406825044%2C+446275945%2C+484854742%2C+498485971%2C+538717648%2C+556954647%2C+682000811%2C+718898372%2C+844642846%2C+907592664%2C721727684%2C234846483%2C702945198%2C543157870%2C200436914%2C+277858348%2C+294278871%2C+300540726%2C+300804708%2C+312082211%2C+324323895%2C+325698603%2C+354180457%2C+369321480%2C+385897088%2C+407876740%2C+435704789%2C+439394266%2C+459895370%2C+480744846%2C+482871143%2C+487609598%2C+490310180%2C+494738024%2C+733510258%2C+994352741%2C275900947%2C+319680090%2C+336179484%2C+341949327%2C+343402832%2C+358541405%2C+369407470%2C+372232947%2C+424722975%2C+440647752%2C+441254827%2C+447592659%2C+452376974%2C+454929296%2C+648563199%2C+972767333%2C283150346%2C+284870384%2C+327896580%2C+333553782%2C+336960058%2C+351639267%2C+370462790%2C+390926959%2C+398655942%2C+401506164%2C+419159856%2C+427902336%2C+438370520%2C+459790341%2C+471504996%2C+475626229%2C+484837230%2C+499891282%2C+543303237%2C+573723089%2C+582194509%2C+933747449%2C+935922656%2C+952289188%2C+974014831%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</si>
  <si>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10h32</t>
  </si>
  <si>
    <t>15h52</t>
  </si>
  <si>
    <t>https://admin.giaohangtietkiem.vn/admin/api/index/limit:100?alias=205801378%2C+216609277%2C+238546822%2C+293674721%2C+295673365%2C+308113048%2C+324536092%2C+340452724%2C+341785750%2C+352898746%2C+353219523%2C+361511152%2C+362038871%2C+365605651%2C+393473866%2C+406541220%2C+408731687%2C+410976183%2C+412455805%2C+417718826%2C+437822466%2C+448721539%2C+455748489%2C+460928856%2C+461419668%2C+462165675%2C+467245557%2C+467975981%2C+476909992%2C+478850795%2C+499497919%2C+499541282%2C+515071262%2C+519687220%2C+562455067%2C+586605304%2C+619600913%2C+643559841%2C+677205326%2C+683545690%2C+707024315%2C+709817427%2C+758987761%2C+807652918%2C+822516262%2C204416131%2C+215983837%2C+231418112%2C+251063998%2C+274527652%2C+319743878%2C+322523935%2C+330729725%2C+349885106%2C+398195050%2C+403179398%2C+413699042%2C+497387009%2C+510796147%2C+511993094%2C+601356329%2C+632588106%2C+639588991%2C+705177070%2C+708922643%2C+732023407%2C+739897754%2C+756106695%2C+765725113%2C+796352232%2C+800070101%2C+859343403%2C+881338787%2C+&amp;package_status_id=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</si>
  <si>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452439152&amp;package_status_id=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</si>
  <si>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358810204%2C401970172%2C474441822%2C301722444%2C499138194%2C215476547%2C+250673074%2C+254910647%2C+258866476%2C+293611134%2C+298983384%2C+316720809%2C+326851025%2C+344335499%2C+347119766%2C+353800121%2C+384452704%2C+385887859%2C+414758611%2C+420246358%2C+422942164%2C+426079976%2C+434880795%2C+438103049%2C+438641331%2C+440358324%2C+446313682%2C+448642864%2C+449834779%2C+452937633%2C+456781167%2C+471266479%2C+480275095%2C+487705212%2C+499055612%2C+705703127%2C619156025%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</si>
  <si>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354466666%2C+407920776%2C+220298529%2C+241571036%2C+272005310%2C+307428758%2C+321404982%2C+327276273%2C+356354555%2C+364311589%2C+370965411%2C+400228704%2C+431734848%2C+438112756%2C+463071656%2C+514194882%2C+529583621%2C+691966464%2C+931353152%2C&amp;package_status_id=&amp;t_stt=&amp;r_stt=&amp;cr_from=2019-10-11+00%3A00%3A00&amp;cr_to=2018-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</si>
  <si>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326240762%2C+327511054%2C+333184502%2C+212693764%2C+218439661%2C+220394279%2C+252969622%2C+285642644%2C+315101953%2C+317915255%2C+321503053%2C+321640202%2C+324532341%2C+334992263%2C+335059208%2C+345998304%2C+346857779%2C+348009093%2C+364554684%2C+376547339%2C+407236445%2C+408769164%2C+411298913%2C+414619605%2C+419201861%2C+428974286%2C+442464766%2C+448120115%2C+449713822%2C+450715419%2C+464773031%2C+491133808%2C+495352684%2C+499282381%2C+528747286%2C+561186346%2C+592479034%2C+709160958%2C+991683415%2C406724643%2C+443544144%2C+459441411%2C+466869930%2C+494297868%2C+539577237%2C+562161674%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</si>
  <si>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593234058%2C+544635272%2C+316053480%2C+761814296%2C+200019139%2C+233187039%2C+285889583%2C+286047339%2C+314588802%2C+317409596%2C+322877744%2C+356865785%2C+369793365%2C+374134188%2C+384501359%2C+390922503%2C+474230965%2C+635880955%2C+705383568%2C+858343688%2C+926872170%2C+996598330%2C+202176810%2C+222748181%2C+232504598%2C+246548213%2C+288176337%2C+288571492%2C+320907510%2C+322419908%2C+352793234%2C+368313039%2C+384134114%2C+392302628%2C+392784103%2C+405562727%2C+415964984%2C+434261114%2C+472827387%2C+475838665%2C+491340023%2C+552312514%2C+691639185%2C+912734771%2C+960518603%2C+977902586%2C&amp;package_status_id=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</si>
  <si>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309569391%2C+309615704%2C+311136014%2C+311477258%2C+329689293%2C+355360593%2C334737245%2C+375039811%2C+400545773%2C+419946973%2C+424260103%2C+437993634%2C+446790492%2C+486080141%2C+496011738%2C+539307386%2C+733096824%2C+834370264%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</si>
  <si>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202188039%2C+232182402%2C+255518192%2C+347677178%2C+359954488%2C+835915311%2C+848199253%2C+853195349%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</si>
  <si>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243156607%2C+309071695%2C+317213096%2C+437981789%2C+462628076%2C+488791694%2C+254651624%2C+341861026%2C+373420536%2C+395573598%2C+420810828%2C+466944196%2C+474954738%2C+488160108%2C+492686601%2C+497508564%2C+662271215%2C+800499789%2C+869168272%2C+953443840%2C+322874063%2C+336768554%2C+388895517%2C+389736974%2C+435137799%2C+438516909%2C+478936593%2C+483388922%2C+487986830%2C+499603918%2C+630316970%2C+694845442%2C+830584343%2C+883099825%2C+897712755%2C+206100300%2C+298137966%2C+303391989%2C+347001226%2C+377652953%2C+405018759%2C+416858080%2C+424254477%2C+425304789%2C+456089825%2C+492080491%2C+509669201%2C+568113154%2C+894799101%2C+962256899%2C+214054135%2C+252027567%2C+255401573%2C+325241095%2C+364847513%2C+377786171%2C+408852139%2C+447904078%2C+469136060%2C+796982140%2C+201186009%2C+210824923%2C+302600437%2C+308099221%2C+313401588%2C+337455188%2C+398290988%2C+403391552%2C+413027274%2C+462263832%2C+471921210%2C+495585516%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</si>
  <si>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210954341%2C+294996128%2C+302570356%2C+321476827%2C+326264487%2C+337474613%2C+349160941%2C+361499975%2C+362793767%2C+369393501%2C+370254272%2C+379696392%2C+381436240%2C+387736363%2C+391871874%2C+408202079%2C+414960004%2C+417645961%2C+419207376%2C+421536848%2C+427102385%2C+441099925%2C+459587817%2C+469328576%2C+470274965%2C+479386688%2C+482930319%2C+494406560%2C+498313915%2C+502711601%2C+692512880%2C+698289018%2C+706046712%2C+708967985%2C+723749302%2C+811000477%2C+931157646%2C+996819394%2C&amp;package_status_id=&amp;package_status_id%5B%5D=5&amp;package_status_id%5B%5D=6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</si>
  <si>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291059019%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</si>
  <si>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318559234%2C+342506717%2C+360188471%2C+365864274%2C+251430814%2C+368538515%2C+451030272%2C+462428076%2C+462579030%2C+478903277%2C+491104130%2C+494474441%2C+630832045%2C+646094308%2C+854842958%2C366025445%2C+243005793%2C+300998030%2C+320372958%2C+370948729%2C+396173362%2C+408172005%2C+432919358%2C+437601335%2C+455209327%2C+455644097%2C+456173080%2C+464406260%2C+488826053%2C+495561144%2C+723516478%2C+767324056%2C+954698864%2C+957657015%2C371723791%2C+375434562%2C+378823415%2C+415221142%2C+445289021%2C+464912682%2C+470441128%2C+482520729%2C+485233919%2C+498363071%2C+619105620%2C+674972616%2C+679140290%2C+874955096%2C+975255500%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</si>
  <si>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424513846%2C+483658412%2C+702790290%2C+244096592%2C+249507134%2C+259242607%2C+276461723%2C+279615279%2C+285886262%2C+308696850%2C+345429487%2C+357064816%2C+359368226%2C+399509351%2C+409828847%2C+411761246%2C+422994731%2C+438513247%2C+440934153%2C+454201574%2C+477357724%2C+478360837%2C+493733540%2C+579390512%2C+610729384%2C+644791779%2C+715486180%2C+721109841%2C+886090560%2C+977110317%2C+983208863%2C+246995164%2C+286724795%2C+286960749%2C+306870973%2C+320067466%2C+328818289%2C+337390660%2C+366262756%2C+368041907%2C+378673856%2C+395354193%2C+409805069%2C+419067767%2C+426583082%2C+433363716%2C+438797802%2C+443415249%2C+445764552%2C+447310445%2C+448102502%2C+449873084%2C+458828850%2C+460393780%2C+472800775%2C+482298747%2C+493275172%2C+494103257%2C+496941559%2C+497115484%2C+520592956%2C+549880567%2C+750241341%2C+796387502%2C+980373430%2C+332242068%2C+390200783%2C+211998190%2C+233972955%2C+272621844%2C+278237159%2C+308153861%2C+310633284%2C+353454921%2C+356277938%2C+370182311%2C+381601731%2C+385585775%2C+386351942%2C+393427155%2C+399553539%2C+405566234%2C+413384709%2C+421485211%2C+431618314%2C+468100947%2C+480783851%2C+481205452%2C+496972608%2C+497089052%2C+545422658%2C+560650232%2C+591981761%2C+631392280%2C+753414957%2C+762641831%2C+919603342%2C+928387413%2C+932289264%2C+937170254%2C&amp;package_status_id=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</si>
  <si>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258931837%2C+304476849%2C+347165484%2C+360403085%2C+398617462%2C+442914007%2C+458322082%2C+468043728%2C+472557853%2C+485550202%2C+491264059%2C+499053970%2C+779587225%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</si>
  <si>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200407696%2C+232509148%2C+236113487%2C+236435816%2C+239180242%2C+238445605%2C+252866946%2C+224723583%2C+266437548%2C+300455483%2C+313155123%2C+320772504%2C+335150506%2C+356296582%2C+369638636%2C+375155914%2C+381881970%2C+383184499%2C+386101240%2C+392990177%2C+404131482%2C+408651143%2C+416410526%2C+419762224%2C+468687128%2C+472673302%2C+495327815%2C+497050852%2C+497333533%2C+499902505%2C+534036975%2C+573398579%2C+768202827%2C+833793869%2C+839784143%2C+958892751%2C+977637309%2C+999519693%2C262727825%2C+273138796%2C+280797854%2C+309212081%2C+310571006%2C+321785845%2C+341374989%2C+342635238%2C+345184113%2C+369375260%2C+391022547%2C+405874399%2C+416672915%2C+418710674%2C+423786734%2C+429878777%2C+430014163%2C+432230516%2C+452829674%2C+473687233%2C+477863021%2C+485970468%2C+488140251%2C+494839639%2C+495815085%2C+496940524%2C+499216502%2C+517330708%2C+545757030%2C+563497789%2C+696467936%2C+700454010%2C+719706078%2C+769920060%2C+782322550%2C+810454226%2C+857012677%2C+863533891%2C+986293261%2C282757942%2C+309512821%2C+332091477%2C+341752681%2C+344278573%2C+345469360%2C+350302489%2C+354415852%2C+368486303%2C+371504525%2C+398463057%2C+404670194%2C+444563247%2C+445316445%2C+446366453%2C+456100211%2C+487480953%2C+493018353%2C+496144099%2C+586089476%2C+603116292%2C+674680252%2C+690129536%2C+747108248%2C+750049385%2C+779778618%2C+801699826%2C+824983418%2C+826110518%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</si>
  <si>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449007604%2C+492373915%2C+310936205%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</si>
  <si>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231994135%2C+245522801%2C+267466748%2C+269210689%2C+277272790%2C+322277412%2C+322513819%2C+368860345%2C+375272295%2C+375369524%2C+378060483%2C+394405117%2C+411570431%2C+416194307%2C+422497676%2C+435246968%2C+436446566%2C+440271076%2C+457677382%2C+485620008%2C+649092762%2C+690877982%2C+745069259%2C+772947353%2C+798825977%2C+812553088%2C+821701193%2C+957141440%2C+216947454%2C+257295567%2C+308899280%2C+310227270%2C+326357524%2C+332440511%2C+336576886%2C+374958097%2C+425141840%2C+444051088%2C+448966228%2C+464615173%2C+492766731%2C+495965636%2C+554783488%2C+558349937%2C+567382748%2C+644905219%2C+647587610%2C+665310077%2C+668294719%2C+680435954%2C+781815617%2C+841736125%2C+893421025%2C+898599465%2C+912543883%2C+924722100%2C+953761022%2C+962837760%2C+999066118%2C+381839238%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</si>
  <si>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225387356%2C+233932846%2C+268814875%2C+283053874%2C+291867969%2C+295614296%2C+302444646%2C+309176955%2C+319850031%2C+328252660%2C+342697764%2C+350222535%2C+395334517%2C+398867406%2C+401463914%2C+418529564%2C+436735412%2C+444936081%2C+450681497%2C+458399229%2C+620112018%2C+902544864%2C227391955%2C+280031466%2C+301927091%2C+315410681%2C+319929701%2C+326982891%2C+331831376%2C+335022923%2C+338285236%2C+362168547%2C+376385019%2C+376451886%2C+377380869%2C+398757904%2C+413838005%2C+415385710%2C+433272619%2C+433863559%2C+437423603%2C+439458618%2C+447725396%2C+461335387%2C+485579704%2C+507955787%2C+562163929%2C+877488233%2C+903805415%2C213831951%2C+240500782%2C+263361818%2C+316079074%2C+335673956%2C+336857849%2C+337634873%2C+352467636%2C+354785722%2C+371826155%2C+373830805%2C+374605155%2C+376611848%2C+379265656%2C+380084917%2C+383399614%2C+383633248%2C+384889322%2C+389005161%2C+394883774%2C+402811232%2C+423282892%2C+438411162%2C+447842813%2C+454891137%2C+455551753%2C+455701422%2C+456720821%2C+460418408%2C+472639172%2C+478036475%2C+491614351%2C+679454636%2C+696894035%2C+698848112%2C+718422288%2C+729061156%2C+864740242%2C+910863713%2C+954153389%2C+962305506%2C+972767333%2C+998693881%2C455039614%2C883653875%2C499829741%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</si>
  <si>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13h29</t>
  </si>
  <si>
    <t>11h14</t>
  </si>
  <si>
    <t>14h15</t>
  </si>
  <si>
    <t>15h07</t>
  </si>
  <si>
    <t>16h53</t>
  </si>
  <si>
    <t>https://admin.ghtk.vn/admin?alias=466187727%2C+268001684%2C+327058063%2C+503991756%2C+557854109%2C+644336240%2C+774887191%2C+823206440%2C+854748524%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</si>
  <si>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215589467%2C+290766445%2C+312199761%2C+328941142%2C+362273730%2C+384323101%2C+392824743%2C+407895781%2C+431039613%2C+497789354%2C+754466810%2C&amp;package_status_id=&amp;t_stt=&amp;r_stt=&amp;cr_from=2019-10-12+00%3A00%3A00&amp;cr_to=2019-07-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</si>
  <si>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205946233%2C+268061882%2C+270198375%2C+278584317%2C+292532652%2C+304126293%2C+305412371%2C+315184544%2C+321446629%2C+334933369%2C+369111700%2C+385421716%2C+408392872%2C+417766921%2C+426771247%2C+428370958%2C+454996728%2C+483001225%2C+500340834%2C+539195115%2C+921878026%2C+942763864%2C+977021207%2C+261366463%2C+332534639%2C+354970403%2C+362939598%2C+374134188%2C+374966477%2C+390922503%2C+407208353%2C+437419211%2C+463705786%2C+494200131%2C+610920250%2C+926520953%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</si>
  <si>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50?alias=223687971%2C+309801768%2C+312099652%2C+335767101%2C+336779468%2C+345400012%2C+358334061%2C+366893181%2C+382639248%2C+383877073%2C+395861526%2C+403086363%2C+409636547%2C+440588364%2C+446827480%2C+454037860%2C+469276860%2C+484256945%2C+684494744%2C+726427249%2C+737624162%2C+797118278%2C+821523250%2C+826505446%2C+860277036%2C+863716603%2C+900165938%2C+991562233%2C+464867076%2C+227439633%2C+259161518%2C+272352776%2C+315543463%2C+318147473%2C+353952500%2C+361387063%2C+410903270%2C+419920420%2C+423269892%2C+434610511%2C+449494111%2C+465844720%2C+479881051%2C+547104036%2C+609746065%2C+653599367%2C+893161465%2C+946372462%2C+950194766%2C&amp;package_status_id=&amp;t_stt=&amp;r_stt=&amp;cr_from=2019-10-12+00%3A00%3A00&amp;cr_to=2019-07-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</si>
  <si>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50?alias=345101822%2C+228162063%2C+307650671%2C630021061%2C281152098%2C+315660289%2C+320505512%2C+324277928%2C+330538680%2C+343716828%2C+354959589%2C+370984396%2C+398469108%2C+400340236%2C+408390572%2C+425669199%2C+438829255%2C+457598211%2C+463021726%2C+503937563%2C+571246120%2C+631966062%2C+759043737%2C+774695458%2C+905726774%2C+996044111%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</si>
  <si>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265823037%2C+284555809%2C+302780295%2C+311270134%2C+323366810%2C+430140443%2C378414178%2C+391696736%2C+399339824%2C+471549299%2C+472728758%2C+492696053%2C+492876784%2C+597705771%2C+711258743%2C+721080827%2C+823066969%2C+912225619%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</si>
  <si>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150?alias=+247593523%2C+290509655%2C+305680022%2C+317046535%2C+318694085%2C+326034239%2C+328186505%2C+334804585%2C+339187264%2C+345505250%2C+351258277%2C+363009368%2C+380721834%2C+382697621%2C+389892526%2C+399740391%2C+399945359%2C+406305256%2C+408090307%2C+412905685%2C+418893825%2C+420138045%2C+427781243%2C+438070420%2C+441471805%2C+448365084%2C+449816465%2C+455928463%2C+465263983%2C+465460167%2C+471409462%2C+475313804%2C+475721352%2C+482358052%2C+486843919%2C+498028289%2C+499189060%2C+505778454%2C+518358117%2C+528724532%2C+549900087%2C+581345796%2C+601732468%2C+675703642%2C+726021825%2C+761695328%2C+764799168%2C+780800527%2C+782733526%2C+812872316%2C+840927177%2C+854735084%2C+854954139%2C+860884374%2C+868549721%2C+925749211%2C+217653846%2C+254907611%2C+267064277%2C+270718681%2C+274763482%2C+313637821%2C+316053368%2C+333387090%2C+335500387%2C+344422894%2C+375092788%2C+379881972%2C+390509235%2C+460895418%2C+468972462%2C+470446456%2C+472365754%2C+479710013%2C+483343144%2C+647644575%2C+737738206%2C+741191649%2C+803262329%2C+250846089%2C+270081789%2C+300112687%2C+313444186%2C+319127927%2C+338179447%2C+360167487%2C+361322702%2C+410832090%2C+415898679%2C+420823265%2C+456960493%2C+460996703%2C+475936829%2C+547611118%2C+899669911%2C+214959201%2C+223805434%2C+290055654%2C+310728552%2C+311816226%2C+344961517%2C+363026102%2C+442614199%2C+444815045%2C+448960249%2C+497094202%2C+686536444%2C+723285547%2C+845632870%2C+971404401%2C+981011865%2C&amp;package_status_id=&amp;t_stt=&amp;r_stt=&amp;cr_from=2019-10-12+00%3A00%3A00&amp;cr_to=2019-07-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</si>
  <si>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207482767%2C+288129372%2C+308070697%2C+318836592%2C+319134974%2C+324744765%2C+336643159%2C+362487797%2C+368294909%2C+383297223%2C+384328973%2C+386885207%2C+395619813%2C+408669385%2C+429583818%2C+432154675%2C+441686958%2C+449413074%2C+480289350%2C+484178349%2C+491882490%2C+568775185%2C+655797973%2C+934889384%2C+938388283%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</si>
  <si>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204070733%2C+256184763%2C+237139612%2C+209824292%2C+225775479%2C+274389541%2C+303095519%2C+317474242%2C+321181379%2C+332194324%2C+335126627%2C+343931843%2C+348947843%2C+356388893%2C+373771552%2C+398617462%2C+405034656%2C+411047903%2C+417405503%2C+480173778%2C+711096289%2C+748030269%2C+762677167%2C360433407%2C+348063281%2C+387716197%2C+427554428%2C+495640026%2C+790131559%2C379675024%2C+430952071%2C+443620327%2C291683749%2C+294340649%2C+303082524%2C+306983401%2C+327630512%2C+358098638%2C+369324821%2C+395717622%2C+400245969%2C+403982708%2C+422804697%2C+429389891%2C+473286969%2C+481765775%2C+487651434%2C+492620720%2C+499644944%2C+632739583%2C+633277917%2C+651230737%2C+787478527%2C305908865%2C459626045%2C745359725%2C402106337%2C478381438%2C234202908%2C+260958369%2C+266341469%2C+273645726%2C+290015544%2C+299186603%2C+301481368%2C+317862487%2C+320499675%2C+324240366%2C+338462998%2C+340134864%2C+372174784%2C+373596437%2C+375337563%2C+375841274%2C+383103681%2C+400110367%2C+405101680%2C+412562122%2C+413049027%2C+414591428%2C+420031320%2C+422511823%2C+437283777%2C+452896180%2C+454134338%2C+454476297%2C+454891137%2C+468447814%2C+471150492%2C+479784365%2C+480921745%2C+482251256%2C+491548311%2C+507628337%2C+663763921%2C+811301197%2C+876585879%2C+919644413%2C+924541177%2C+962346405%2C+977183339%2C360080953%2C384430119%2C204854743%2C+223885241%2C+265084387%2C+276106117%2C+305927429%2C+306859375%2C+311975861%2C+322081366%2C+322191475%2C+326703433%2C+338285236%2C+338391747%2C+344240111%2C+350811740%2C+369557977%2C+374093510%2C+374605155%2C+374682502%2C+377289669%2C+380084917%2C+384889322%2C+384944287%2C+389005161%2C+392511048%2C+399951730%2C+401785457%2C+408745631%2C+412284972%2C+429760709%2C+434298333%2C+437392486%2C+437688887%2C+455551753%2C+456720821%2C+463752418%2C+478036475%2C+489587535%2C+490784738%2C+507955787%2C+509195258%2C+516841603%2C+517891165%2C+610030802%2C+646639423%2C+717322955%2C+718422288%2C+729061156%2C+730774820%2C+855298346%2C+975771246%2C+998693881%2C730434001%2C251209378%2C295614296%2C+274451857%2C+327537435%2C+346492914%2C+363205200%2C+366202987%2C+390950202%2C+444633092%2C+536256251%2C+592937613%2C489760129%2C482839967%2C319881726%2C+348966034%2C+350591103%2C+402811232%2C+460418408%2C+490496822%2C+492516501%2C+495773406%2C+640457848%2C+788994343%2C+828847866%2C316086987%2C+914644725%2C597030240%2C318930535%2C+325256456%2C+335126902%2C+347610749%2C+351631828%2C+370097551%2C+379806612%2C+399079827%2C+440052351%2C+443548791%2C+473220649%2C+480529542%2C+485705811%2C+507503852%2C+567757436%2C+623993439%2C+735462815%2C+883781523%2C+904699942%2C+908282098%2C+930214146%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</si>
  <si>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10h26</t>
  </si>
  <si>
    <t>13h32</t>
  </si>
  <si>
    <t>https://admin.giaohangtietkiem.vn/admin/api/index/limit:100?alias=202780374%2C+222177958%2C+246705221%2C+275880929%2C+201353859%2C+324518885%2C+336555615%2C+390172006%2C+438973173%2C+465126003%2C205423078%2C+218324757%2C+251625393%2C+271842335%2C+305836158%2C+318814953%2C+322277412%2C+346277439%2C+359269954%2C+370498044%2C+425825512%2C+429998204%2C+436095120%2C+452887792%2C+454663456%2C+491130371%2C+499161498%2C+590889613%2C+998290311%2C228829426%2C+238222374%2C+246696770%2C+290506923%2C+308462514%2C+308773358%2C+314779790%2C+335723921%2C+360052748%2C+362824941%2C+383256885%2C+396492910%2C+402468448%2C+410350886%2C+416938301%2C+422001926%2C+440158978%2C+451530746%2C+478265122%2C+498997481%2C+499233457%2C+500550395%2C+509166712%2C+736479527%2C+841732484%2C314096587%2C+372556621%2C+381085137%2C+404683162%2C+411919941%2C+423655524%2C+446309384%2C+477286489%2C+499655873%2C+550620568%2C+552640715%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</si>
  <si>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221673920%2C+225743467%2C+227593768%2C+352506084%2C304241644%2C+488054363%2C306159490%2C+311873364%2C+316368027%2C+321208456%2C+341426789%2C+354168694%2C+356572593%2C+378098324%2C+387031796%2C+393491228%2C+404061374%2C+406630716%2C+410152517%2C+412727849%2C+416684819%2C+419556451%2C+455701422%2C+460103159%2C+471540941%2C+472959849%2C+474101626%2C+492768314%2C+495591315%2C+495896253%2C+564048497%2C+581684116%2C+689808647%2C+708815622%2C+738363751%2C+885278745%2C+890716937%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</si>
  <si>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203184068%2C+238564341%2C+277144981%2C+303410671%2C+279068740%2C+310337554%2C+324067573%2C+340443335%2C+348305207%2C+351857405%2C+425556944%2C+437748784%2C+446573363%2C+452661172%2C+458214567%2C+531469170%2C+576066343%2C+779280104%2C+798792576%2C+798825977%2C+805825072%2C+821701193%2C+870433281%2C+922988865%2C308252796%2C+339001808%2C+450088925%2C+497068491%2C+966816676%2C318917677%2C+351914804%2C+392395632%2C+425128991%2C+456478926%2C+482716427%2C+495019112%2C+499696120%2C+630664170%2C+743957098%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</si>
  <si>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235706454%2C+243054721%2C+219571389%2C+227705637%2C+231307129%2C+267936165%2C+302273915%2C+304033421%2C+309582904%2C+347944746%2C+350283841%2C+356853425%2C+371736372%2C+391731850%2C+399041136%2C+414978789%2C+417281631%2C+420368444%2C+434354935%2C+447062107%2C+460047497%2C+467611889%2C+480933278%2C+492392175%2C+495564336%2C+507853919%2C+522865196%2C+616607709%2C+646542592%2C+786035215%2C+814046487%2C+931561066%2C206381931%2C+209225890%2C+227301270%2C+232966160%2C+249119500%2C+276002796%2C+294087952%2C+298345179%2C+302780295%2C+308193325%2C+309404786%2C+310271504%2C+310991377%2C+314199729%2C+330332705%2C+333893120%2C+336581304%2C+342975922%2C+345917439%2C+349603434%2C+358298627%2C+369299741%2C+374024136%2C+378045723%2C+380145420%2C+380670855%2C+389409877%2C+391483615%2C+397318599%2C+398276896%2C+399339824%2C+400307859%2C+402135649%2C+413334439%2C+435745054%2C+441220701%2C+448587335%2C+453791980%2C+460247197%2C+462607012%2C+470898993%2C+473243986%2C+474044601%2C+475570578%2C+476244601%2C+476247293%2C+492398037%2C+494689597%2C+597705771%2C+614575835%2C+696872506%2C+707723755%2C+859542739%2C+912225619%2C244851730%2C+251445492%2C+252672271%2C+265199821%2C+266660414%2C+289714895%2C+292689528%2C+339544993%2C+342501781%2C+364072432%2C+376352753%2C+381591176%2C+387079545%2C+393007616%2C+402450496%2C+411446404%2C+411557262%2C+417665666%2C+419156054%2C+424713831%2C+426698951%2C+437454362%2C+450444696%2C+458726797%2C+472308737%2C+476679721%2C+494474806%2C+525967340%2C+581332417%2C+591105878%2C+616802514%2C+758089059%2C+837927376%2C+951456044%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</si>
  <si>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203081557%2C+211104937%2C+247429492%2C+272736740%2C+317183320%2C+327772217%2C+337693187%2C+339076507%2C+359127807%2C+361028512%2C+363903386%2C+374289280%2C+376945456%2C+379166540%2C+388861979%2C+394968558%2C+405944120%2C+413730459%2C+414382065%2C+414553752%2C+414652431%2C+415094198%2C+433752372%2C+442058441%2C+449241975%2C+450260891%2C+460857281%2C+463523971%2C+464658941%2C+475172834%2C+487120925%2C+490084946%2C+492928782%2C+499076521%2C+506088081%2C+531199684%2C+532832314%2C+614481098%2C+658777423%2C+747868115%2C+830099187%2C+907063558%2C+939880305%2C+945544351%2C+961047124%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</si>
  <si>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215180641%2C+257762428%2C+300842618%2C+319700831%2C+328480418%2C+339542475%2C+346444323%2C+364776234%2C+385897912%2C+435039504%2C+439543536%2C+439614484%2C+440177699%2C+444356609%2C+446280870%2C+470090546%2C+474977422%2C+478941337%2C+479816891%2C+481253448%2C+485546906%2C+490593193%2C+499037133%2C+543795552%2C+593801430%2C+644177047%2C+658203445%2C+662870800%2C+676406146%2C+782027374%2C+889355626%2C+899261643%2C+933575481%2C+975329357%2C&amp;package_status_id=&amp;t_stt=&amp;r_stt=&amp;cr_from=2019-09-29+00%3A00%3A00&amp;cr_to=2019-10-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</si>
  <si>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301437311%2C+372552310%2C+605698667%2C295364203%2C+317588853%2C+331516447%2C+334337316%2C+368459055%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</si>
  <si>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256882071%2C+313285131%2C+210241595%2C+220973553%2C+233838336%2C+244153736%2C+288089899%2C+305605358%2C+307824414%2C+328453564%2C+329860829%2C+338891873%2C+348673436%2C+360881922%2C+362721444%2C+398684778%2C+419832148%2C+427435738%2C+434647348%2C+435040580%2C+472710165%2C+487595135%2C+855351392%2C+991935375%2C323522970%2C+326984756%2C+342391666%2C+386498585%2C+432719229%2C+467274421%2C+493828948%2C+752882514%2C+768245591%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</si>
  <si>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11h45</t>
  </si>
  <si>
    <t>https://admin.giaohangtietkiem.vn/admin/api/index/limit:100?alias=244744729%2C+302804110%2C+221097439%2C+248482063%2C+292247709%2C+298344322%2C+344015825%2C+345447225%2C+365505945%2C+367065575%2C+378797834%2C+379591860%2C+385937849%2C+452322095%2C+471569648%2C+485542365%2C+489501302%2C+496010807%2C+882055531%2C+933806756%2C+944627597%2C+969263532%2C+998356554%2C303957520%2C+343592036%2C+349472137%2C+351188240%2C+399777499%2C+415252905%2C+425037952%2C+449931093%2C+460648538%2C+462532174%2C+474596832%2C+494701139%2C+499586939%2C+581134610%2C+745602535%2C+765179686%2C298572946%2C+301919868%2C+306329723%2C+318278584%2C+326757729%2C+336589394%2C+356304007%2C+376829854%2C+384995227%2C+397620174%2C+401908794%2C+412815508%2C+413359684%2C+414039195%2C+439640226%2C+440518326%2C+462665267%2C+463681723%2C+464778598%2C+493297025%2C+604668179%2C+608997638%2C+614918223%2C+665947464%2C+698725737%2C+719793327%2C+755200252%2C+780445068%2C+888534873%2C+892343036%2C+907801878%2C+950368969%2C+977882752%2C+993935430%2C239466282%2C+254341692%2C+265432041%2C+304944738%2C+309936769%2C+310434542%2C+320048106%2C+331560495%2C+338649674%2C+341221928%2C+345538572%2C+363285694%2C+369227412%2C+387503241%2C+410552186%2C+410957717%2C+413654576%2C+415237100%2C+454624262%2C+462861067%2C+470242916%2C+492031454%2C+493040271%2C+493864439%2C+535633708%2C+560117052%2C+566029526%2C+599619020%2C+858463647%2C+890725956%2C+917785622%2C229561320%2C+279672498%2C+286102332%2C+294387335%2C+345762968%2C+358414776%2C+361305392%2C+368798477%2C+375491892%2C+386262694%2C+446435368%2C+585486248%2C+602814355%2C+603218564%2C+629265071%2C+766151641%2C+778899886%2C+781679456%2C+939943880%2C+958473900%2C+984429246%2C210930887%2C+249570303%2C+288344304%2C+334001559%2C+347359080%2C+358294238%2C+365291452%2C+366758983%2C+387591322%2C+415274571%2C+419016266%2C+431486463%2C+436567343%2C+463227955%2C+475707964%2C+477103345%2C+479180033%2C+491400290%2C+501581291%2C+548627194%2C+616405604%2C+675314653%2C+688479211%2C+803929698%2C+861048558%2C305194177%2C+313398017%2C+313937091%2C+320365237%2C+335304475%2C+336902032%2C+354498400%2C+385210622%2C+387214698%2C+424604841%2C+431100464%2C+462453601%2C+478139071%2C+481574979%2C+482065538%2C+484597324%2C+487549636%2C+771481703%2C+930311024%2C+955795364%2C304762838%2C+317399865%2C+327197064%2C+335581675%2C+344157133%2C+344515559%2C+345763851%2C+357365511%2C+357829431%2C+364181206%2C+378774780%2C+418742640%2C+431150126%2C+442674419%2C+455331150%2C+456781524%2C+464238744%2C+465699617%2C+487405907%2C+495625537%2C+498527060%2C+562777192%2C+642072278%2C+647973010%2C+685094549%2C+696922675%2C+741922315%2C+785003837%2C+790785467%2C+872347729%2C+883863648%2C+928246718%2C+935107853%2C+942748847%2C+969986050%2C&amp;package_status_id=&amp;t_stt=&amp;r_stt=&amp;cr_from=2019-09-29+00%3A00%3A00&amp;cr_to=2019-10-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</si>
  <si>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12h32</t>
  </si>
  <si>
    <t>15h43</t>
  </si>
  <si>
    <t>https://admin.giaohangtietkiem.vn/admin/api/index/limit:100?alias=247433665%2C+253275292%2C+927528024%2C248893251%2C+371084285%2C771543109%2C799150639%2C217756502%2C+219388687%2C+226515199%2C+302367169%2C+312391913%2C+317222650%2C+322489411%2C+323035139%2C+325045976%2C+334079646%2C+337917038%2C+362958202%2C+367434095%2C+369892370%2C+371211687%2C+376360525%2C+376623099%2C+393494356%2C+414813749%2C+428123029%2C+443926668%2C+451180086%2C+452185535%2C+454401930%2C+459869373%2C+475599950%2C+488765578%2C+606196721%2C+675552355%2C+744982257%2C+793379955%2C+810192348%2C+855474941%2C+868898757%2C+873555030%2C+874170079%2C+892980170%2C749094414%2C421032243%2C284992733%2C+393417551%2C+406355448%2C+471196545%2C+611483081%2C+842433452%2C318400032%2C+917497436%2C477086460%2C440773467%2C353748178%2C360920227%2C333680335%2C+220206793%2C+239017213%2C+288339990%2C+293596788%2C+304957043%2C+315490136%2C+318768963%2C+325683842%2C+335096268%2C+359589898%2C+373652066%2C+385564409%2C+392435582%2C+405286127%2C+421138417%2C+425237761%2C+453859398%2C+463332894%2C+467531742%2C+471191899%2C+481511694%2C+645365805%2C+673818006%2C+747420193%2C+777782443%2C+893291278%2C+977745186%2C343276592%2C+206918390%2C+249606838%2C+268697576%2C+300984338%2C+302430288%2C+337700461%2C+349576117%2C+394179663%2C+404478869%2C+418952641%2C+423799849%2C+426295583%2C+426636315%2C+443781713%2C+447583418%2C+452045898%2C+481577813%2C+482342785%2C+493767385%2C+541181653%2C+681221910%2C+787660152%2C+809302846%2C+836713642%2C+841621456%2C+878346356%2C+894713978%2C+926351514%2C+978793957%2C+983040992%2C344947263%2C+361050817%2C+372026614%2C+388465351%2C+407100574%2C+407242569%2C+408150808%2C+408840727%2C+451077672%2C+456168541%2C+464418648%2C+469773824%2C+494171453%2C+501232436%2C+593643450%2C+643812672%2C+685172605%2C+725751153%2C+730371139%2C+773359391%2C+780567990%2C+823391919%2C+835265954%2C+858618814%2C+874201250%2C+944901362%2C+948185236%2C+960761978%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</si>
  <si>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 đã chuyển trả về kho khác, 1 đơn chưa có thao tác: 429998204</t>
  </si>
  <si>
    <t>7 đã chuyển trả về kho khác, 28 chưa có thao tác</t>
  </si>
  <si>
    <t>10h18</t>
  </si>
  <si>
    <t>11h03</t>
  </si>
  <si>
    <t>13h41</t>
  </si>
  <si>
    <t>16h39</t>
  </si>
  <si>
    <t>15h59</t>
  </si>
  <si>
    <t>https://admin.giaohangtietkiem.vn/admin?alias=387998499%2C+201987176%2C+232284003%2C+239829711%2C+247789352%2C+247938161%2C+286297325%2C+308017561%2C+316135064%2C+322517597%2C+330271465%2C+338955775%2C+345439561%2C+347725280%2C+357041622%2C+390449969%2C+410479283%2C+418158873%2C+430052987%2C+430685697%2C+448873050%2C+497529367%2C+538895774%2C+808118728%2C+810521145%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</si>
  <si>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427756692%2C+240500442%2C+243170014%2C+315198977%2C+328453564%2C+335088635%2C+351558525%2C+385894799%2C+399038768%2C+427458919%2C+440773467%2C+450691707%2C+455924217%2C+461520400%2C+484623397%2C+490028090%2C+490353994%2C+715440000%2C+841621456%2C+970185144%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</si>
  <si>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289211710%2C+292123900%2C+388269014%2C+420338777%2C+424032468%2C+431239520%2C+588918097%2C+843039473%2C+387716197%2C+409436689%2C+221457845%2C+294842713%2C+308404191%2C+338128003%2C+355273172%2C+423537749%2C+433109808%2C+437597815%2C+620633639%2C+676411112%2C+804630280%2C+272736740%2C+319577620%2C+319709149%2C+323964881%2C+336381889%2C+343171170%2C+357812737%2C+372061183%2C+376862574%2C+393462186%2C+397326531%2C+412669331%2C+415701205%2C+416498061%2C+424206048%2C+424862361%2C+463497865%2C+493913808%2C+515519250%2C+545227509%2C+661189836%2C+805351147%2C+874851820%2C+222910488%2C+229510436%2C+327679303%2C+347703452%2C+350832303%2C+380193121%2C+385009309%2C+418449592%2C+424919108%2C+455732348%2C+465477870%2C+476158265%2C+480729783%2C+482544626%2C+485803830%2C+489902628%2C+499895851%2C+541918787%2C+577122489%2C+947026214%2C+231303235%2C+249427290%2C+289206826%2C+298540545%2C+300674315%2C+339070250%2C+342163298%2C+372638575%2C+372889709%2C+398840016%2C+410368571%2C+412193176%2C+413922661%2C+417947983%2C+667774695%2C+200241901%2C+227705637%2C+310126438%2C+323162974%2C+402439748%2C+421377974%2C+444633092%2C+460418408%2C+487929513%2C+689808647%2C+832242296%2C+486979220%2C+473286969%2C+347151362%2C+386654351%2C+360080953%2C+211104937%2C+217971369%2C+219571389%2C+221673920%2C+232585780%2C+294340649%2C+315851569%2C+316368027%2C+333522742%2C+335830236%2C+360362731%2C+365647417%2C+369891121%2C+380670855%2C+383349427%2C+392211236%2C+400110367%2C+405296936%2C+412284438%2C+415602877%2C+429760709%2C+438093144%2C+449975857%2C+456215134%2C+457472309%2C+468652787%2C+469919154%2C+473674839%2C+499076521%2C+597705771%2C+614481098%2C+663763921%2C+666375351%2C+690446154%2C+747668360%2C+851314203%2C+902544864%2C+906234385%2C+919661433%2C+961047124%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</si>
  <si>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301560627%2C+355716106%2C+358785081%2C+441246251%2C+476152954%2C+575310459%2C+582374288%2C+843356342%2C+938256124%2C+201564635%2C+201735068%2C+208852678%2C+282984767%2C+312667588%2C+362952064%2C+366515657%2C+384530832%2C+384982525%2C+423860235%2C+444403365%2C+485391907%2C+520669030%2C+628265457%2C+783992041%2C+879431332%2C+217499237%2C+266892369%2C+284320194%2C+286660260%2C+319138051%2C+336275222%2C+350801585%2C+362656036%2C+370339554%2C+380365498%2C+389256315%2C+402053417%2C+448515271%2C+455134304%2C+455956805%2C+469231825%2C+471433678%2C+471584244%2C+499969344%2C+744115737%2C+775904153%2C+987732857%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</si>
  <si>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208968964%2C+245367009%2C+285487747%2C+320306453%2C+327054794%2C+376491126%2C+477744805%2C+477793690%2C+944520183%2C+961494605%2C+218163089%2C+235720616%2C+278351190%2C+288444094%2C+301703188%2C+304528863%2C+306159490%2C+319033057%2C+343452129%2C+348061677%2C+353278052%2C+353629557%2C+358143648%2C+361542401%2C+363120260%2C+375337563%2C+376248659%2C+376402967%2C+382318178%2C+394282182%2C+416753619%2C+433921423%2C+434433468%2C+436396356%2C+456078135%2C+466005379%2C+474018508%2C+475985669%2C+492511971%2C+494136423%2C+495654585%2C+541999202%2C+662338575%2C+666259386%2C+815376007%2C+862484571%2C+920520359%2C+960259773%2C+985626763%2C+987970220%2C+222001387%2C+271745629%2C+303181933%2C+304124169%2C+332860823%2C+333077927%2C+338955775%2C+346118225%2C+353151431%2C+353392467%2C+358654266%2C+374813238%2C+379417583%2C+383110922%2C+384133880%2C+390616279%2C+418158873%2C+419308259%2C+438324006%2C+443848971%2C+446484389%2C+447829608%2C+448873050%2C+465042236%2C+467255476%2C+476130856%2C+485793196%2C+490076662%2C+494346728%2C+496013466%2C+506044412%2C+538895774%2C+728138695%2C+731183806%2C+748284629%2C+822313197%2C+910366245%2C+234846483%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</si>
  <si>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395467290%2C+240103215%2C+281408988%2C+310866347%2C+322446390%2C+323889715%2C+328386169%2C+330936836%2C+333083958%2C+351406427%2C+363378394%2C+384024119%2C+384360269%2C+386235378%2C+395619123%2C+403167005%2C+425573967%2C+437647454%2C+439870293%2C+455702193%2C+458580158%2C+465914428%2C+766649967%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</si>
  <si>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211660943%2C+239056674%2C+239826376%2C+330013649%2C+335290312%2C+344463700%2C+382718375%2C+384246140%2C+410140153%2C+439901140%2C+445657421%2C+930351445%2C+386340776%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</si>
  <si>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211665466%2C+251303445%2C+304276210%2C+378980234%2C+395943058%2C+407502072%2C+445460870%2C+475117205%2C+492191952%2C+687956451%2C+972394061%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</si>
  <si>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266263882%2C+289880845%2C+320645674%2C+288048662%2C+357483151%2C+386201328%2C+487392327%2C+497252224%2C+559197428%2C352862393%2C+373908142%2C+377126375%2C+390298246%2C+394337524%2C+396847782%2C+398770406%2C+405353186%2C+405625845%2C+406506278%2C+433979598%2C+436651651%2C+458765228%2C+476997958%2C+490144553%2C+491648442%2C+495625675%2C+498232396%2C+498894534%2C+499138817%2C+615765283%2C+626042375%2C+853065825%2C+862377749%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</si>
  <si>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203076274%2C+209660861%2C+219152783%2C+286516867%2C+288229630%2C+288918137%2C+314482793%2C+333039012%2C+334493703%2C+382844823%2C+407634348%2C+422668333%2C+426731690%2C+430009605%2C+440712017%2C+444398237%2C+453506680%2C+466248379%2C+468417117%2C+469796226%2C+472162837%2C+477150923%2C+484041472%2C+635512284%2C+661183546%2C+687680907%2C+814646499%2C+856848381%2C+862277085%2C+922419031%2C+947637890%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</si>
  <si>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219743983%2C+224793259%2C+265432041%2C+266785960%2C+216503212%2C+284037603%2C+286881598%2C+308070697%2C+318076416%2C+336407169%2C+356799995%2C+366795804%2C+382802303%2C+403826215%2C+414308497%2C+417429599%2C+423181038%2C+428943782%2C+444229172%2C+444803228%2C+449155775%2C+451296350%2C+459655182%2C+487478938%2C+487714284%2C+523553283%2C+792536243%2C+840239094%2C+902377294%2C261596968%2C+268154296%2C+278571072%2C+316043648%2C+331417565%2C+336853429%2C+348714140%2C+348930095%2C+352733471%2C+361603314%2C+380562972%2C+389024833%2C+391553682%2C+394006985%2C+427986075%2C+439357114%2C+459210392%2C+464818817%2C+470051210%2C+477093741%2C+486886328%2C+497668996%2C+627016631%2C+632164292%2C+858993976%2C+871244428%2C215442348%2C+264940854%2C+270811779%2C+285808092%2C+306095145%2C+311442126%2C+318062722%2C+329729761%2C+334599752%2C+339343435%2C+361078242%2C+367420776%2C+406963851%2C+430657097%2C+440174350%2C+441686958%2C+480409781%2C+491888477%2C+658921925%2C+760561861%2C237039175%2C+260629311%2C+277678551%2C+281989472%2C+313413551%2C+326270975%2C+337525855%2C+404818420%2C+428014958%2C+436894730%2C+449838089%2C+471098815%2C+482496485%2C+498141770%2C+506990969%2C+542469107%2C+647899367%2C+774353369%2C+861048558%2C+981588286%2C268470090%2C+246705221%2C+272331874%2C+457279781%2C+477286489%2C+837019742%2C271842335%2C+301646371%2C+303513682%2C+312264258%2C+318814953%2C+320416608%2C+324798984%2C+335022421%2C+336546313%2C+341374989%2C+355562572%2C+375996271%2C+408821028%2C+423985389%2C+448707142%2C+453626797%2C+483876762%2C+490023862%2C+872389348%2C+917351324%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</si>
  <si>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312819028%2C+334985658%2C+392228161%2C+610576604%2C+214590287%2C+227730994%2C+253675608%2C+266953374%2C+281070216%2C+311085012%2C+323986722%2C+324339945%2C+324944646%2C+327333581%2C+333411450%2C+343817603%2C+374380432%2C+387685514%2C+399283707%2C+399628469%2C+406011241%2C+409538075%2C+416392264%2C+422658106%2C+427924710%2C+432536109%2C+459314401%2C+464231711%2C+491043309%2C+499684978%2C+559195546%2C+655154641%2C+679497272%2C+729630498%2C+766827410%2C+768521304%2C228279979%2C+312163615%2C+315352624%2C+322863430%2C+328510548%2C+329824566%2C+340040693%2C+386254275%2C+396055792%2C+414219827%2C+419969793%2C+428135235%2C+443692397%2C+446984119%2C+457046222%2C+459266676%2C+462938457%2C+475911187%2C+862303854%2C633431295%2C+739941720%2C+761872874%2C+772697393%2C+852093235%2C+904225254%2C+912348286%2C+941961258%2C+994845261%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</si>
  <si>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16h00 - 16h02</t>
  </si>
  <si>
    <t>https://admin.giaohangtietkiem.vn/admin/api/index/limit:100?alias=205056958%2C+443274251%2C+478668889%2C+768318451%2C+279621276%2C+287298429%2C+300931758%2C+318781718%2C+339331992%2C+374958598%2C+375079127%2C+376754748%2C+379225009%2C+415555275%2C+425669199%2C+434996036%2C+437145767%2C+453375069%2C+462618696%2C+467570356%2C+467997107%2C+837295561%2C+857807477%2C+995383940%2C+211265619%2C+332243903%2C+344889014%2C+345992193%2C+361567280%2C+406225595%2C+406301148%2C+476123024%2C+498410192%2C+663575540%2C+202845772%2C+215132094%2C+261577225%2C+269875915%2C+322127812%2C+326505707%2C+333030402%2C+353563424%2C+400453979%2C+419761392%2C+446672940%2C+464553191%2C+465893507%2C+476916144%2C+485354472%2C+494137337%2C+837535542%2C+351494692%2C+226524512%2C+230103613%2C+244045718%2C+276197514%2C+315600083%2C+343864431%2C+356989380%2C+378893305%2C+386558529%2C+404780623%2C+418918543%2C+464388573%2C+474151340%2C+803621524%2C+859722362%2C+919969138%2C+965037898%2C+967260327%2C+755522498%2C+737856667%2C+222835704%2C+248992939%2C+271073217%2C+314876056%2C+338781494%2C+346953948%2C+359695890%2C+379545041%2C+452334029%2C+461264894%2C+467496116%2C+477134564%2C+488002960%2C+491856942%2C+497370134%2C+560784473%2C+563848984%2C+660774003%2C+882622348%2C+990685673%2C+493107148%2C+572194172%2C+403526972%2C+298484905%2C+327588745%2C+360721370%2C+407206296%2C+465015839%2C+506951191%2C+605798562%2C+446062355%2C+481859830%2C+709377422%2C+980740947%2C+202910000%2C+204301133%2C+461572912%2C+676346231%2C+390724548%2C+845160982%2C+951632758%2C+226114817%2C+234354677%2C+301909679%2C+317720962%2C+332279948%2C+336371907%2C+346221507%2C+362881580%2C+372578988%2C+403500301%2C+405670025%2C+410952937%2C+432040679%2C+449494045%2C+463034676%2C+470068704%2C+484764284%2C+484888038%2C+485223300%2C+488738702%2C+493914604%2C+593075972%2C+686759807%2C+716450041%2C+891798775%2C+401362318%2C+767793096%2C+385934450%2C+424604841%2C+756117863%2C+815504170%2C+783052499%2C+211133559%2C+257332364%2C+289130144%2C+291500699%2C+305005109%2C+305093801%2C+312417897%2C+368305800%2C+384095963%2C+399843344%2C+417952359%2C+449916394%2C+450175832%2C+465793520%2C+476058585%2C+476324247%2C+495903678%2C+497386281%2C+976563584%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</si>
  <si>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9h17</t>
  </si>
  <si>
    <t>https://admin.giaohangtietkiem.vn/admin/api/index/limit:100?alias=277881786%2C+302107289%2C+309539674%2C+312990733%2C+317030428%2C+318599273%2C+326146433%2C+330082351%2C+331819360%2C+332097274%2C+332466818%2C+336121940%2C+337416608%2C+348591606%2C+352609000%2C+359177706%2C+371515774%2C+380918361%2C+382448898%2C+387677032%2C+391083137%2C+394429749%2C+404198752%2C+417354536%2C+418602321%2C+442950623%2C+449931081%2C+459732516%2C+466332933%2C+488592822%2C+495764227%2C+500807490%2C+556778152%2C+644411198%2C+682805109%2C+698185884%2C+767177586%2C+804194319%2C+851319567%2C+860593920%2C+225855211%2C+259386189%2C+320249606%2C+323448828%2C+328020787%2C+339722304%2C+343144910%2C+369622393%2C+377281773%2C+377292068%2C+383925153%2C+387751789%2C+409510540%2C+415464991%2C+426879042%2C+429602670%2C+430614461%2C+432203956%2C+434882210%2C+451067808%2C+463854265%2C+490238671%2C+664111257%2C+675889553%2C+894330030%2C+202734419%2C+228693667%2C+238819657%2C+277309787%2C+305651644%2C+314908120%2C+314990601%2C+321077205%2C+334199925%2C+340119559%2C+340848278%2C+357000051%2C+375183001%2C+382991081%2C+393349064%2C+409877102%2C+447877990%2C+450318002%2C+466953435%2C+472822063%2C+493532928%2C+493645521%2C+495732335%2C+602114474%2C+622602415%2C+645809180%2C+696607315%2C+729926181%2C+781669840%2C+883157563%2C+427121612%2C+685843191%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</si>
  <si>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12h22</t>
  </si>
  <si>
    <t>https://admin.ghtk.vn/admin?alias=947003038%2C877650127%2C243426448%2C+263714567%2C+282130300%2C+365853882%2C+403516387%2C+561450257%2C+744262361%2C230062159%2C+237634274%2C+266256139%2C+268720649%2C+301585532%2C+314542378%2C+322017090%2C+328496629%2C+333306803%2C+338264869%2C+339852997%2C+340293200%2C+362950764%2C+367316365%2C+368746296%2C+378675462%2C+402579179%2C+405260724%2C+406182874%2C+456671618%2C+463745698%2C+526729831%2C+546309489%2C+607061718%2C+757144202%2C+773487983%2C+833953651%2C+995302575%2C304205776%2C+332879702%2C+334788868%2C+361445839%2C+375609502%2C+376005590%2C+379618780%2C+385238627%2C+407469476%2C+412454621%2C+425360163%2C+429319804%2C+429350420%2C+431618395%2C+434396098%2C+435448128%2C+438903604%2C+447318088%2C+499705264%2C+560641502%2C+681782076%2C+712774866%2C+743847067%2C+854352289%2C+991446454%2C307719711%2C+323862065%2C+333872239%2C+365197099%2C+365693961%2C+366478939%2C+367231970%2C+376461284%2C+379662363%2C+382022020%2C+394465011%2C+399361844%2C+405032855%2C+406524369%2C+411499371%2C+416308069%2C+443816400%2C+457027053%2C+457833856%2C+461324552%2C+470598816%2C+478024629%2C+478618661%2C+489164805%2C+489343214%2C+495696661%2C+520767369%2C+569415555%2C+607586845%2C+661400280%2C+688662990%2C+715707485%2C+783847541%2C+913688795%2C+975128462%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</si>
  <si>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218163089%2C+224332737%2C+236238457%2C+249949878%2C+201987176%2C+208665447%2C+217971369%2C+221673920%2C+229939826%2C+240843431%2C+255614415%2C+272736740%2C+301748885%2C+306159490%2C+310421840%2C+324037219%2C+333039012%2C+337693187%2C+383349427%2C+388722070%2C+391693832%2C+394795529%2C+400110367%2C+420602454%2C+439274804%2C+444585398%2C+451022156%2C+483113917%2C+500336471%2C+536879343%2C+635987664%2C+676254234%2C+709781189%2C+949222281%2C+977154314%2C319881726%2C+346572352%2C+347287144%2C+375463092%2C+375962133%2C+381720606%2C+383049755%2C+402054614%2C+432572614%2C+457049288%2C+467358180%2C+490818790%2C+503882031%2C+590980330%2C+640086801%2C+693776874%2C+740919073%2C+810521145%2C+907063558%2C+947595311%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</si>
  <si>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971810790%2C208750876%2C+213222836%2C+272395122%2C+213254738%2C+247906280%2C+252386509%2C+295715116%2C+307099431%2C+312637518%2C+338418455%2C+351400583%2C+370371444%2C+378078173%2C+381374934%2C+407295612%2C+426254271%2C+431687196%2C+434223614%2C+454521701%2C+490059057%2C+593676078%2C+742969944%2C+774325490%2C+780875770%2C+971791539%2C+986097005%2C214303015%2C+234049737%2C+261531609%2C+276941720%2C+293909207%2C+310594241%2C+314731696%2C+334130945%2C+369837487%2C+396652939%2C+410035906%2C+410786762%2C+420313458%2C+426241557%2C+427875244%2C+432993267%2C+437226296%2C+441409557%2C+458542427%2C+460777558%2C+462056165%2C+473959550%2C+474457985%2C+483862886%2C+485603188%2C+496934523%2C+497137712%2C+598371233%2C+678890041%2C+740117731%2C+747169506%2C+777595731%2C+803466815%2C+812432976%2C+852134034%2C+921414879%2C+927298826%2C+973175152%2C+983423912%2C200530449%2C+217605423%2C+235475573%2C+241754354%2C+273950251%2C+279300284%2C+285005688%2C+287873741%2C+294731268%2C+303028788%2C+305415140%2C+307823734%2C+318348699%2C+334461193%2C+335213951%2C+335768223%2C+336337136%2C+336755463%2C+339044873%2C+341447783%2C+342935530%2C+346654594%2C+348201281%2C+349917837%2C+353215927%2C+355806471%2C+358660757%2C+385179492%2C+390607105%2C+393194272%2C+397643512%2C+413815339%2C+418502476%2C+424353227%2C+427315742%2C+451544319%2C+460845415%2C+472580089%2C+477273456%2C+581855013%2C+590233551%2C+611107275%2C+669695358%2C+675102389%2C+718850990%2C+735956571%2C+795225761%2C+887078653%2C580530804%2C509141094%2C306418004%2C+209597386%2C313895234%2C+320182049%2C+338961578%2C+341691104%2C+342817016%2C+370339738%2C+376936912%2C+391283819%2C+399655107%2C+414142054%2C+433611928%2C+447923786%2C+482517743%2C+501576990%2C+501811400%2C+613788806%2C+803465135%2C+851260127%2C+897927103%2C+942471460%2C+972784036%2C+979365539%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</si>
  <si>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229639041%2C+232848790%2C+253275292%2C+259133953%2C+303224659%2C+304966908%2C+314996904%2C+318797200%2C+321229745%2C+323401907%2C+335885863%2C+386000046%2C+390558026%2C+399803790%2C+411901961%2C+432806421%2C+436172618%2C+443903622%2C+447403021%2C+468509795%2C+469560922%2C+533485894%2C+545176757%2C+549765081%2C+677773483%2C+807092688%2C+853011719%2C+856651100%2C+903102724%2C+909012133%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</si>
  <si>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204252101%2C+238295947%2C+265396685%2C+267785324%2C+282355338%2C+284800323%2C+288435096%2C+300283472%2C+301507547%2C+324111679%2C+336702798%2C+360183437%2C+386269207%2C+395656361%2C+403436701%2C+425173766%2C+434997658%2C+435081972%2C+599917243%2C+640613434%2C+654106593%2C+671011729%2C+847424095%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</si>
  <si>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10h27</t>
  </si>
  <si>
    <t>11h01</t>
  </si>
  <si>
    <t>https://admin.giaohangtietkiem.vn/admin/api/index/limit:50?alias=212523812%2C+244762678%2C+285533680%2C+292808962%2C+294524873%2C+306160931%2C+307765623%2C+310315690%2C+321507451%2C+337461262%2C+350186259%2C+363178185%2C+364878448%2C+375909289%2C+401017366%2C+420331622%2C+420444802%2C+424874631%2C+425964871%2C+432891342%2C+470875137%2C+489916766%2C+501055959%2C+582414761%2C+648145903%2C+722278197%2C+809791598%2C+875311659%2C+952754020%2C+967681827%2C+992846338%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</si>
  <si>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286548902%2C+337072414%2C+362952193%2C+377054767%2C+396606888%2C+479024992%2C+679708967%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</si>
  <si>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219962144%2C+253990149%2C+311234609%2C+315388340%2C+323820952%2C+338401549%2C+345548249%2C+365400224%2C+375528964%2C+378276792%2C+387727037%2C+400024940%2C+406006164%2C+419299305%2C+420054243%2C+434914732%2C+506332291%2C+587070718%2C+733010239%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</si>
  <si>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224477816%2C+258091201%2C+223508508%2C+233269477%2C+289746781%2C253558829%2C+314660774%2C+315142661%2C+317725551%2C+321159594%2C+323259182%2C+344646839%2C+348643696%2C+348805594%2C+353488596%2C+353786041%2C+356056271%2C+357421256%2C+361510150%2C+373040362%2C+375802849%2C+380287632%2C+385147959%2C+388242929%2C+399831023%2C+411769384%2C+414474754%2C+416180423%2C+419546908%2C+420048940%2C+421322974%2C+424875905%2C+461361171%2C+463770458%2C+464842237%2C+467390739%2C+469259315%2C+469959125%2C+471946408%2C+476551059%2C+486329035%2C+486539943%2C+496467908%2C+609983629%2C+633355147%2C+642171988%2C+666992601%2C+713470375%2C+769094232%2C+891675466%2C+965955441%2C+996006020%2C275421193%2C+300283472%2C+204252101%2C+212443936%2C+218643187%2C+238295947%2C+267785324%2C+268064639%2C+284800323%2C+299675815%2C+341830349%2C+344688200%2C+345001208%2C+351033415%2C+351112977%2C+357111470%2C+377140802%2C+386269207%2C+394097277%2C+397889141%2C+434997658%2C+441315966%2C+458544488%2C+471450371%2C+496295529%2C+781244044%2C+856042468%2C+924958693%2C+964618763%2C302323807%2C+310149498%2C+311908289%2C+333491659%2C+347471246%2C+360183437%2C+395656361%2C+411656887%2C+414833453%2C+415557141%2C+419701604%2C+428503496%2C+463272218%2C+468560299%2C+581246734%2C+599917243%2C+833600068%2C+954123243%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</si>
  <si>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271093698%2C288263112%2C+292373004%2C+304542098%2C+306227712%2C+313458079%2C+325610519%2C+334301468%2C+349786305%2C+353520944%2C+417703434%2C+434050386%2C+437561997%2C+450686415%2C+461886093%2C+466997623%2C+602958745%2C+664838392%2C+699264498%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</si>
  <si>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202129557%2C+218681451%2C+243170014%2C+668268537%2C+687343284%2C+879270672%2C207113599%2C+232816117%2C+259046622%2C+294066570%2C+295961383%2C+301929460%2C+318062670%2C+318231537%2C+377093919%2C+397488651%2C+404264992%2C+407096057%2C+409379083%2C+416147373%2C+416508728%2C+425958170%2C+442619934%2C+501846253%2C+513466182%2C+537620677%2C+552712151%2C+627079662%2C+737639326%2C321353066%2C+437332727%2C+454223540%2C+725368290%2C271534434%2C+282167732%2C+283761539%2C+305304782%2C+312163209%2C+319886978%2C+327297251%2C+329649392%2C+375628836%2C+379477168%2C+399251849%2C+401702936%2C+428670615%2C+429630414%2C+432852322%2C+437627026%2C+444662736%2C+448668651%2C+451215925%2C+455378816%2C+459823218%2C+474099363%2C+475183095%2C+476502118%2C+499607399%2C+501485276%2C+570880979%2C+582600545%2C+586313105%2C+606196721%2C+644686047%2C+661847580%2C+713968703%2C+773795352%2C+795016757%2C+922737279%2C+997874816%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</si>
  <si>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226791039%2C+351929546%2C+396579801%2C+206730216%2C+212117671%2C+228709931%2C+263754389%2C+287156158%2C+288444094%2C+289333732%2C+303067772%2C+309479984%2C+324105042%2C+330423992%2C+371194998%2C+392503042%2C+396055058%2C+401787098%2C+408247199%2C+414867860%2C+415684083%2C+432495620%2C+437557155%2C+451630913%2C+467497028%2C+473395085%2C+571829784%2C+605154271%2C+670856753%2C+674647072%2C+692588158%2C+754882601%2C+787451094%2C+799771782%2C212288520%2C+234809505%2C+242690342%2C+242975402%2C+255051604%2C+281245818%2C+300515593%2C+304123706%2C+306183168%2C+306846153%2C+314482793%2C+316292330%2C+323166430%2C+332207992%2C+358576600%2C+358771051%2C+371682366%2C+435124294%2C+436396356%2C+442258887%2C+444103620%2C+453975690%2C+457372777%2C+457699785%2C+470442700%2C+475562662%2C+499591555%2C+553295220%2C+616976353%2C+629428212%2C+635228006%2C+635788705%2C+728917334%2C+837098194%2C+982008620%2C+988767410%2C214965952%2C+222998411%2C+225547830%2C+270949048%2C+298013136%2C+299873679%2C+318764465%2C+341115850%2C+350003178%2C+372691118%2C+375298584%2C+396898938%2C+397696327%2C+400850034%2C+407793590%2C+410962001%2C+416676692%2C+435232556%2C+436896360%2C+447895560%2C+452563193%2C+457810035%2C+477037062%2C+511781199%2C+527595278%2C+536229529%2C+594125587%2C+638645872%2C+715804406%2C+757700331%2C+840211265%2C+887150801%2C+893379809%2C+969377097%2C+979687449%2C266060992%2C+267048900%2C+277564905%2C+312208845%2C+322667328%2C+325466956%2C+340855115%2C+393462931%2C+405914759%2C+418726561%2C+461129810%2C+636503577%2C+706610242%2C+878312465%2C460196155%2C+473986885%2C+480683757%2C+496249549%2C+497624464%2C212144011%2C+407922355%2C+488588175%2C+595801248%2C457368902%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</si>
  <si>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240146771%2C+243163326%2C+250542513%2C+274345709%2C+286244806%2C+331158468%2C+357021010%2C+364045652%2C+365035678%2C+367859501%2C+423206952%2C+434319879%2C+440889271%2C+451891966%2C+454592807%2C+461031631%2C+487653608%2C+494664153%2C+659469701%2C+686630330%2C+705896904%2C+734626874%2C+759678096%2C+772507166%2C201697603%2C+217804536%2C+240912949%2C+272687375%2C+325095805%2C+332742671%2C+340451909%2C+350878780%2C+360117774%2C+376855511%2C+396780263%2C+402751770%2C+407681870%2C+480199045%2C+491011107%2C+499588947%2C+639575639%2C+662042310%2C+683624563%2C+923400523%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</si>
  <si>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245802798%2C+263948121%2C+318004325%2C+319750484%2C+237471668%2C+300586229%2C+302924890%2C+312680635%2C+316055522%2C+321417323%2C+329601532%2C+344407101%2C+359056346%2C+366829038%2C+399002713%2C+414333394%2C+455972683%2C+456123834%2C+464115980%2C+469578176%2C+473255276%2C+478749449%2C+489306970%2C+490582179%2C+493391766%2C+524632894%2C+559307418%2C+566137002%2C+698071834%2C338049182%2C+345994072%2C+386574471%2C+406696702%2C+419102763%2C+428188477%2C+430801463%2C+466845893%2C+496907208%2C+520709968%2C+596058330%2C+609820882%2C+788530089%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</si>
  <si>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16h17</t>
  </si>
  <si>
    <t>12h52</t>
  </si>
  <si>
    <t>16h50</t>
  </si>
  <si>
    <t>https://admin.giaohangtietkiem.vn/admin?alias=204828463%2C+225167696%2C+240944747%2C+241717153%2C+336385684%2C+382794003%2C+389618127%2C+413637989%2C+452439781%2C+474837861%2C+492139601%2C+545664017%2C+220721769%2C+283496610%2C+401135163%2C+437627026%2C+476997958%2C+644251168%2C+784426811%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</si>
  <si>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212028990%2C+216069510%2C+245482613%2C+302834202%2C+332847501%2C+359730656%2C+365835324%2C+369536155%2C+384531879%2C+403866279%2C+408540043%2C+418558132%2C+429835452%2C+438953795%2C+439268719%2C+448691288%2C+464090209%2C+466021901%2C+479840466%2C+483815225%2C+498131921%2C+498151158%2C+645147111%2C+696171474%2C+772091881%2C+789348211%2C+924047971%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</si>
  <si>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240468918%2C+307756226%2C+352089402%2C+362548515%2C+387627081%2C+434125469%2C+441257876%2C+467809537%2C+478632470%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</si>
  <si>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217029935%2C+283775640%2C+495878940%2C+498503213%2C+628078603%2C+723095241%2C+225202189%2C+231346304%2C+268840011%2C+319822091%2C+319837594%2C+369815344%2C+373852188%2C+384956133%2C+404391361%2C+437302684%2C+437960728%2C+448641248%2C+478001749%2C+542318132%2C+548622382%2C+624961642%2C+655102437%2C+684837039%2C+862817882%2C+766209996%2C+342108443%2C+259243709%2C+286835980%2C+302988146%2C+321258651%2C+323494802%2C+335281445%2C+340421405%2C+343360770%2C+350194323%2C+356499510%2C+389446642%2C+404379784%2C+415758591%2C+417026703%2C+424641042%2C+430302344%2C+457518015%2C+461762102%2C+508977830%2C+723631412%2C+977084682%2C+977936824%2C+261119850%2C+262699658%2C+279394918%2C+283857236%2C+320678311%2C+324679416%2C+328257583%2C+346643770%2C+352288085%2C+366446799%2C+368042399%2C+384931224%2C+388336256%2C+389515733%2C+426764451%2C+464686307%2C+481956664%2C+695618105%2C+751689737%2C+989561705%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</si>
  <si>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219820727%2C+302230479%2C+306918228%2C+338719510%2C+347595603%2C+360009539%2C+361822518%2C+398257615%2C+406474877%2C+461425081%2C+499609447%2C+920339647%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</si>
  <si>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265947667%2C+397182566%2C+422822692%2C+459183117%2C+534500322%2C+937371082%2C+236301779%2C+327507898%2C+351244124%2C+367579435%2C+402318198%2C+453428627%2C+457250884%2C+472594317%2C+490199472%2C+527603149%2C+995792871%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</si>
  <si>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269796577%2C+276039420%2C+305035058%2C+358507180%2C+419329720%2C+421617001%2C+448166806%2C+487789784%2C+490977019%2C+492279325%2C+498722682%2C+803024173%2C+837928625%2C+510793832%2C+242640010%2C+261150919%2C+265512846%2C+275724220%2C+295102203%2C+297609593%2C+309621312%2C+316721186%2C+318121637%2C+329247787%2C+331601484%2C+346685454%2C+368432829%2C+387415725%2C+415494426%2C+418811917%2C+420632119%2C+423024824%2C+432371777%2C+440106050%2C+457477677%2C+463224069%2C+480640612%2C+482901581%2C+498512804%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</si>
  <si>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215400081%2C+252364201%2C+254061057%2C+267330638%2C+333092016%2C+335554711%2C+338399068%2C+339343263%2C+349512482%2C+351592187%2C+358957562%2C+364680647%2C+365032132%2C+376867619%2C+412836939%2C+429607616%2C+432240660%2C+440706680%2C+442474058%2C+462304823%2C+466706897%2C+487941634%2C+491306134%2C+493306171%2C+639192382%2C+699364163%2C+729929921%2C+806389291%2C+889958525%2C+929242474%2C+967308249%2C+985329762%2C+314186199%2C+317253252%2C+346625898%2C+367507809%2C+368626982%2C+369559865%2C+381058895%2C+388966071%2C+411983215%2C+416908662%2C+427368547%2C+441215554%2C+457111134%2C+482374348%2C+482748161%2C+483141807%2C+490709044%2C+554336009%2C+597388151%2C+729669122%2C+864704710%2C+256061454%2C+289298568%2C+308441653%2C+310420078%2C+322852727%2C+343923673%2C+345507380%2C+372455699%2C+408070571%2C+409153139%2C+414426102%2C+418458245%2C+425636199%2C+438645890%2C+438744669%2C+441840800%2C+450348829%2C+459522918%2C+460690745%2C+465461098%2C+472902142%2C+485123879%2C+485608102%2C+488203911%2C+490166842%2C+490446482%2C+619787805%2C+842447739%2C+847111977%2C+941616981%2C+310012231%2C+324190763%2C+403977669%2C+409883113%2C+425118816%2C+431270180%2C+432092518%2C+438331991%2C+446473963%2C+449193915%2C+475341749%2C+475824230%2C+487944824%2C+562670255%2C+579785318%2C+681677595%2C+811689828%2C+984210026%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</si>
  <si>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303045516%2C+305452691%2C+323730804%2C+332987507%2C+339953114%2C+344896870%2C+353999669%2C+369969838%2C+399903344%2C+439865293%2C+449004564%2C+462560705%2C+480335000%2C+550995756%2C+661006681%2C+850004660%2C+892821879%2C+256295288%2C+222880998%2C+224477816%2C+255051604%2C+267216341%2C+281390451%2C+282355338%2C+307037133%2C+315067229%2C+321843118%2C+401411230%2C+412460476%2C+413623807%2C+443848971%2C+457368902%2C+798126651%2C+204602003%2C+240853813%2C+250722168%2C+327118192%2C+336636350%2C+344476215%2C+346994804%2C+350991034%2C+363295629%2C+368078379%2C+377111422%2C+382888983%2C+388798751%2C+393999419%2C+405959515%2C+406623033%2C+423227314%2C+428678461%2C+432732886%2C+438416592%2C+441084681%2C+446822947%2C+449440187%2C+452860747%2C+456460856%2C+459363718%2C+481207327%2C+493630341%2C+565801376%2C+594294209%2C+702181646%2C+799470149%2C+841316915%2C+922724440%2C+935606967%2C+202320598%2C+206730216%2C+214751945%2C+223911570%2C+227705637%2C+243452966%2C+269911694%2C+299873679%2C+310504491%2C+312925314%2C+314058859%2C+314785043%2C+325953134%2C+333039012%2C+347627037%2C+355651075%2C+363250132%2C+365786795%2C+383349427%2C+393415048%2C+396055058%2C+406359521%2C+420119293%2C+425306077%2C+444401193%2C+473203788%2C+473899234%2C+474786009%2C+490595426%2C+496183696%2C+497644637%2C+497849777%2C+498435082%2C+507465461%2C+511781199%2C+570591788%2C+583704514%2C+601621958%2C+722602257%2C+755717594%2C+891002820%2C+900224482%2C+979687449%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</si>
  <si>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234717263%2C+234734500%2C+244111512%2C+263644883%2C+293277546%2C+339350651%2C+350604713%2C+361355212%2C+361415482%2C+425975583%2C+428558467%2C+429075211%2C+431900357%2C+435474672%2C+456984914%2C+459981297%2C+466097004%2C+526033084%2C+531879144%2C+667990148%2C+785997329%2C+817380083%2C+836968144%2C+905114635%2C+960245211%2C+249662510%2C+253056182%2C+286156582%2C+331048552%2C+398794219%2C+414748010%2C+430906810%2C+445775012%2C+448860656%2C+493496192%2C+716091626%2C+767547262%2C+789823130%2C+897094972%2C+903495146%2C+971082063%2C+987062927%2C+949672581%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</si>
  <si>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223165355%2C+291499743%2C+311975356%2C+336995805%2C+347181894%2C+402392586%2C+487797344%2C+591181577%2C+728267680%2C+924501345%2C+463387011%2C+201790752%2C+218288493%2C+239568632%2C+251566555%2C+260752145%2C+281514887%2C+308617025%2C+308890194%2C+311669562%2C+317680883%2C+329277717%2C+329637567%2C+335410511%2C+335745989%2C+353410450%2C+360863820%2C+362253033%2C+363256931%2C+365827085%2C+383511676%2C+396146235%2C+407775781%2C+410134280%2C+437196258%2C+450114086%2C+453717300%2C+455592622%2C+468886635%2C+469435383%2C+471967476%2C+473258379%2C+481688772%2C+488869373%2C+494669760%2C+519185059%2C+619220335%2C+718016619%2C+745391506%2C+747815135%2C+763459299%2C+780891326%2C+828169995%2C+831223352%2C+973067794%2C+203194777%2C+207062902%2C+212421836%2C+238109013%2C+268296001%2C+273541041%2C+308049251%2C+313050253%2C+319681052%2C+332504030%2C+441414056%2C+460494648%2C+469738147%2C+470124807%2C+475299336%2C+484762496%2C+580177094%2C+590699465%2C+644815015%2C+700999423%2C+719377669%2C+720172333%2C+747007999%2C+839565436%2C+934168920%2C+945538374%2C+302030059%2C+304879382%2C+335695824%2C+406323737%2C+409633511%2C+429033105%2C+486914778%2C+539678244%2C+869507494%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</si>
  <si>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259441658%2C+310149498%2C+324995292%2C+349247560%2C+351112977%2C+352477404%2C+360009539%2C+372745909%2C+379704054%2C+387627081%2C+393027793%2C+428503496%2C+430893031%2C+431497495%2C+434457742%2C+437209294%2C+437975796%2C+439898334%2C+448788878%2C+457946706%2C+459045569%2C+464634196%2C+480765042%2C+505726342%2C+747627748%2C+901343362%2C+917659935%2C+999103811%2C+273976555%2C+280346556%2C+338334586%2C+363063595%2C+375324021%2C+381632756%2C+389369623%2C+390655792%2C+392111888%2C+409692241%2C+440464434%2C+476326337%2C+480849225%2C+599969914%2C+715964592%2C+720480007%2C+995470257%2C+259607858%2C+283371589%2C+300498063%2C+306108222%2C+308017285%2C+320103074%2C+321000023%2C+327951072%2C+351424382%2C+362158561%2C+372299548%2C+378334708%2C+384409347%2C+390343302%2C+393797951%2C+399214303%2C+423550105%2C+425619023%2C+436186047%2C+437360382%2C+440533016%2C+442433181%2C+447123908%2C+450316109%2C+458826564%2C+470407892%2C+486292578%2C+487239354%2C+521181283%2C+571286530%2C+735657306%2C+805595423%2C+832879367%2C+854432125%2C+863970571%2C+889583425%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</si>
  <si>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216992499%2C+305755385%2C+323129578%2C+324832910%2C+327705420%2C+367846173%2C+496604642%2C+558914181%2C+634950932%2C+253550136%2C+316455830%2C+321695706%2C+341531142%2C+367842369%2C+368770168%2C+393938812%2C+396252473%2C+404605289%2C+407912586%2C+411810332%2C+427996874%2C+439988166%2C+463671247%2C+483124128%2C+748583617%2C+880460073%2C+907250056%2C+947083840%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</si>
  <si>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316989585%2C+333850220%2C+498476672%2C+662157028%2C+771274015%2C+206428546%2C+305548119%2C+308499183%2C+310346587%2C+326397491%2C+352022429%2C+352786106%2C+352885058%2C+358064202%2C+364932876%2C+379480361%2C+381611083%2C+388695826%2C+418097624%2C+447353447%2C+457643777%2C+461445206%2C+471856841%2C+476476025%2C+480568941%2C+625498678%2C+660315382%2C+682090491%2C+745760217%2C+784855781%2C+946490753%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</si>
  <si>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247836609%2C+303274778%2C+308349448%2C+327814635%2C+342432681%2C+214614549%2C+229996464%2C+269277825%2C+273681429%2C+320718006%2C+339618482%2C+349680867%2C+359932238%2C+370603548%2C+390083288%2C+402982077%2C+411666708%2C+412415727%2C+416688506%2C+430365258%2C+446489552%2C+447898796%2C+451858602%2C+458181793%2C+477536168%2C+479160388%2C+489524631%2C+490950425%2C+665288332%2C361273340%2C+396091318%2C+426857905%2C+454082878%2C+459882532%2C+487175719%2C+488390214%2C+495797805%2C+649939764%2C+708528971%2C+953195379%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</si>
  <si>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207652748%2C+265154663%2C+276999752%2C+313243597%2C+321027908%2C+326046087%2C+331469840%2C+338747555%2C+353823860%2C+355524919%2C+370802850%2C+396525430%2C+420016087%2C+428206610%2C+436129340%2C+454398863%2C+472673302%2C+474198953%2C+489383503%2C+666457690%2C+785410155%2C+202195986%2C+207008009%2C+221500821%2C+233997857%2C+243517109%2C+274240064%2C+281918785%2C+288591818%2C+292090926%2C+293874290%2C+295641565%2C+301415080%2C+306468439%2C+314787508%2C+319350062%2C+328590685%2C+330216807%2C+333944808%2C+336824127%2C+348418382%2C+348915517%2C+408721112%2C+421789182%2C+430691381%2C+436885402%2C+439822081%2C+440693048%2C+451008744%2C+464563438%2C+471064662%2C+483754805%2C+484349392%2C+499873678%2C+516417570%2C+535272300%2C+572549085%2C+582146078%2C+605853015%2C+641331213%2C+735385223%2C+744972498%2C+311002467%2C+362823205%2C+403994243%2C+410824070%2C+414920259%2C+441882045%2C+473250133%2C+496836949%2C+612026261%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</si>
  <si>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16h24</t>
  </si>
  <si>
    <t>https://admin.giaohangtietkiem.vn/admin/api/index/limit:100?alias=487397481%2C+302682240%2C+242562433%2C+249352427%2C+291103191%2C+301488423%2C+334387707%2C+353648222%2C+355722969%2C+359862693%2C+377148400%2C+390913504%2C+410136336%2C+436849648%2C+443085035%2C+444800468%2C+459407524%2C+460877254%2C+462505446%2C+465014643%2C+476171211%2C+488374547%2C+490516916%2C+501035793%2C+557921157%2C+638790986%2C+652462404%2C+713171197%2C+731986421%2C+743069399%2C+766842486%2C+802862999%2C+812832956%2C+838985929%2C+867324351%2C+881720759%2C+884941101%2C+970066929%2C+205288567%2C+245938493%2C+313194325%2C+316769041%2C+345053655%2C+354711159%2C+360484745%2C+367881665%2C+428613806%2C+431464132%2C+460906462%2C+475779308%2C+476479933%2C+553767895%2C+566145247%2C+582291572%2C+604814712%2C+631812582%2C+762739232%2C+865046029%2C+907891219%2C+945022061%2C+956357820%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</si>
  <si>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202563841%2C+218675015%2C+260283002%2C+287416917%2C+313609604%2C+319060284%2C+349862056%2C+353618913%2C+357717850%2C+360122946%2C+361068211%2C+366362223%2C+366822459%2C+368108761%2C+372874365%2C+373848188%2C+379571538%2C+399908930%2C+416380446%2C+419290320%2C+430244972%2C+433051081%2C+433772788%2C+436698890%2C+470183407%2C+470535965%2C+472975152%2C+476038653%2C+489993800%2C+751997701%2C+795029762%2C+816302936%2C+947979112%2C+949033619%2C+310706967%2C+482608647%2C+288672886%2C+446054827%2C+392600468%2C+223690640%2C+225255801%2C+244324961%2C+302323459%2C+317938072%2C+329052911%2C+365804822%2C+395828288%2C+397374060%2C+399430513%2C+406184845%2C+414746071%2C+425938864%2C+434286693%2C+436022795%2C+436235650%2C+440980058%2C+441387138%2C+467950506%2C+496241102%2C+502398834%2C+585859772%2C+708612563%2C+708879312%2C+749977967%2C+771810170%2C+790180001%2C+793470092%2C+830923101%2C+962209222%2C+562596409%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</si>
  <si>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204594838%2C+246612130%2C+253132245%2C+253829515%2C+285341172%2C+307723193%2C+331051352%2C+340141274%2C+350790898%2C+357814925%2C+369257505%2C+378356713%2C+382430202%2C+411028138%2C+411508711%2C+419128012%2C+436455452%2C+447697394%2C+449523003%2C+480882551%2C+489253782%2C+606833143%2C+777861328%2C+891414258%2C+967684682%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</si>
  <si>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232495044%2C+247579835%2C+281749318%2C+325384327%2C+327347875%2C+350958886%2C+361140031%2C+365289921%2C+379616396%2C+382885675%2C+386255292%2C+405775515%2C+407144458%2C+411463850%2C+413587918%2C+417421775%2C+425387716%2C+425725452%2C+437438860%2C+438768127%2C+462807472%2C+472285339%2C+474576344%2C+476542597%2C+487660600%2C+489649453%2C+497315271%2C+499476202%2C+691557546%2C+874880693%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</si>
  <si>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12h49</t>
  </si>
  <si>
    <t>15h08</t>
  </si>
  <si>
    <t>https://admin.giaohangtietkiem.vn/admin/api/index/limit:50?alias=413661821%2C+204799808%2C+220510857%2C+220897536%2C+232075604%2C+273019632%2C+303239131%2C+303713858%2C+305287289%2C+306442783%2C+326032035%2C+334767764%2C+337947308%2C+350024584%2C+350907226%2C+356403102%2C+361807749%2C+389003611%2C+397690744%2C+418943455%2C+421216437%2C+425374359%2C+436436101%2C+441998602%2C+445699243%2C+453899674%2C+463481753%2C+467942152%2C+468106892%2C+471585993%2C+510058977%2C+732087977%2C+752644233%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</si>
  <si>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413141454%2C+450365536%2C+467291816%2C+205184026%2C+219519665%2C+237470510%2C+257555776%2C+290208173%2C+313974961%2C+323575832%2C+357807352%2C+367816236%2C+370208082%2C+378559775%2C+382161652%2C+389176838%2C+477117160%2C+486934421%2C+563258442%2C+617322229%2C+687615353%2C+707307352%2C+708615862%2C+721541393%2C+738828155%2C+824449946%2C+980535100%2C+396526863%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</si>
  <si>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848503392%2C+214080910%2C+250596146%2C+252364201%2C+256810100%2C+273541041%2C+284212870%2C+318232058%2C+322028867%2C+325755599%2C+334268825%2C+347479260%2C+351572105%2C+376812370%2C+379608115%2C+383956518%2C+395182090%2C+427368547%2C+427872718%2C+428003870%2C+433163106%2C+440984609%2C+462304823%2C+471191732%2C+473861050%2C+479934959%2C+481036254%2C+483719741%2C+592171621%2C+760958012%2C+806498197%2C+832931393%2C+854500254%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</si>
  <si>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205054474%2C+240519655%2C+308561330%2C+360058911%2C+361348375%2C+403603274%2C+436275802%2C+496816188%2C+724439907%2C+206730216%2C+224477816%2C+240843431%2C+259464885%2C+300267687%2C+307037133%2C+314785043%2C+346572352%2C+347627037%2C+357897156%2C+359369257%2C+369220462%2C+384622263%2C+391783340%2C+396055058%2C+404327830%2C+406973531%2C+434125469%2C+437975796%2C+461985952%2C+463435584%2C+466592635%2C+473203788%2C+488187179%2C+499787414%2C+590323394%2C+590980330%2C+594125587%2C+894256893%2C+999610824%2C+280346556%2C+484238185%2C&amp;package_status_id=&amp;t_stt=&amp;r_stt=&amp;cr_from=2019-10-19+00%3A00%3A00&amp;cr_to=2019-10-26+23%3A59%3A59&amp;date_from=&amp;date_to=2019-10-26+17%3A44%3A08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</si>
  <si>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211014810%2C+257966038%2C+315149694%2C+347474195%2C+347500770%2C+364291636%2C+366345088%2C+373894778%2C+377684339%2C+377744449%2C+377911810%2C+388296668%2C+394443218%2C+410315222%2C+430875994%2C+435596403%2C+436136289%2C+460373993%2C+466825162%2C+499647209%2C+562683510%2C+580676618%2C+651716217%2C+748429341%2C+828298709%2C+969682519%2C+488997100%2C+397844249%2C+284038708%2C+306618886%2C+312710669%2C+322948008%2C+323700116%2C+326755377%2C+335014082%2C+364039325%2C+439147171%2C+452402089%2C+200237972%2C+214671769%2C+265580870%2C+313732796%2C+316138277%2C+362601360%2C+375852164%2C+393324320%2C+428399356%2C+430573937%2C+443931817%2C+451057938%2C+452079602%2C+464594183%2C+480744986%2C+491543662%2C+563921809%2C+585449478%2C+627497700%2C+693653721%2C+711871672%2C+715297365%2C+854041170%2C+867203229%2C+875144807%2C+907824782%2C+907985437%2C+909129952%2C+928990210%2C+967760982%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</si>
  <si>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201044182%2C+243751431%2C+248343547%2C+262242075%2C+298356145%2C+346382944%2C+350384886%2C+363237124%2C+366427830%2C+370878575%2C+386582497%2C+405418736%2C+419625947%2C+493182116%2C+698031140%2C+772147192%2C+917470802%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</si>
  <si>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339924957%2C+344476215%2C+361348831%2C+387012571%2C+424945315%2C+470910809%2C+857063623%2C+524027240%2C+217853872%2C+255460161%2C+264868636%2C+274389685%2C+281230960%2C+289734478%2C+312926692%2C+313472558%2C+326957162%2C+440037138%2C+461698451%2C+530621592%2C+565543091%2C+699901061%2C+827969284%2C+890676327%2C+549797318%2C+311191001%2C+366881188%2C+389088007%2C+688550373%2C+718472500%2C+210833934%2C+219980370%2C+244584600%2C+267785324%2C+349509758%2C+366742669%2C+376987940%2C+387903681%2C+393668001%2C+408034618%2C+434457742%2C+454928010%2C+456650497%2C+633442264%2C+696172212%2C+713063498%2C+204799808%2C+211636024%2C+235870485%2C+238904482%2C+266514771%2C+341044010%2C+342846440%2C+345438568%2C+381611083%2C+381941464%2C+384708315%2C+402739789%2C+402811784%2C+432664500%2C+443394773%2C+456550262%2C+459578923%2C+469406367%2C+472282026%2C+481049816%2C+659129485%2C+696404906%2C+225422591%2C+228914612%2C+236018429%2C+251308997%2C+252141571%2C+260077842%2C+274430751%2C+294447490%2C+301070100%2C+305823357%2C+316415178%2C+327230525%2C+327653679%2C+334804604%2C+335660619%2C+335975773%2C+339526268%2C+340584568%2C+341181696%2C+350390300%2C+362999596%2C+364399886%2C+373520297%2C+383657175%2C+384530667%2C+390953106%2C+393996180%2C+396167068%2C+399869912%2C+411199902%2C+420119293%2C+420328445%2C+424673439%2C+425727773%2C+429917132%2C+431800043%2C+448487403%2C+464119167%2C+464582708%2C+467942152%2C+475957969%2C+477491687%2C+479774319%2C+485746902%2C+491950283%2C+671774781%2C+681266987%2C+777744175%2C+823607458%2C+949204599%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</si>
  <si>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207206607%2C+411991974%2C+437237586%2C+457929453%2C+787513937%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</si>
  <si>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218871118%2C+233371187%2C+336428924%2C+348738994%2C+367697651%2C+389907363%2C+390618099%2C+400301693%2C+447634345%2C+453161582%2C+576609833%2C+731385397%2C+913136945%2C+920496562%2C+946281753%2C+977395991%2C+276532796%2C+284101357%2C+295230496%2C+336211044%2C+349579128%2C+372195091%2C+376484691%2C+379284206%2C+386381106%2C+412681040%2C+424203897%2C+453790253%2C+461969786%2C+471136205%2C+484618326%2C+492365779%2C+567065450%2C+697220545%2C+779401527%2C+826309702%2C+826821451%2C+831981263%2C+881816846%2C+900852071%2C+935655754%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</si>
  <si>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14h57</t>
  </si>
  <si>
    <t>https://admin.giaohangtietkiem.vn/admin?alias=371313297%2C+423553587%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</si>
  <si>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208338678%2C+302706313%2C+303405931%2C+304851316%2C+309003874%2C+323352464%2C+335161513%2C+362223481%2C+370066840%2C+383994563%2C+416440928%2C+421629233%2C+426195728%2C+436324474%2C+438771683%2C+458135174%2C+490931058%2C+493835989%2C+659893441%2C+739515657%2C+797408591%2C+892479222%2C+953793780%2C+980835366%2C+999520604%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</si>
  <si>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11h13</t>
  </si>
  <si>
    <t>https://admin.giaohangtietkiem.vn/admin/api/index/limit:50?alias=212476573%2C+248582927%2C+258402454%2C+319161890%2C+332713605%2C+338149893%2C+361323785%2C+387958055%2C+393335365%2C+397925097%2C+415015904%2C+429427101%2C+429896234%2C+432161225%2C+441447259%2C+442860746%2C+487572473%2C+492716045%2C+495943183%2C+522458699%2C+618030007%2C+659240690%2C+681006155%2C+713363836%2C+722359184%2C+741545757%2C+743925929%2C+785780102%2C+789789029%2C+811628706%2C+888308424%2C+901050749%2C+919741263%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</si>
  <si>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241976946%2C+313130302%2C+324444525%2C+331205362%2C+332875433%2C+351124684%2C+353094371%2C+401042576%2C+404659831%2C+424570481%2C+443969383%2C+448995871%2C+463579998%2C+466875525%2C+470059941%2C+477883675%2C+490988846%2C+497899100%2C+574490405%2C+639500426%2C+659432878%2C+864567687%2C+980901614%2C+288188876%2C+311989478%2C+353482673%2C+372152385%2C+397521680%2C+399853806%2C+419578835%2C+432032975%2C+464874008%2C+579813318%2C+584530834%2C+633966587%2C+694192051%2C+717668890%2C+925484145%2C+958687393%2C+963267837%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</si>
  <si>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342068085%2C+343238200%2C+346151662%2C+354775736%2C+381492411%2C+395182090%2C+404636284%2C+411463850%2C+447697394%2C+473861050%2C+477949278%2C+483766056%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</si>
  <si>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440198241%2C+450716128%2C+479243680%2C+482608647%2C+494164582%2C+611397533%2C+735666373%2C+907531339%2C+944767300%2C+988252363%2C+252659000%2C+298709553%2C+312714368%2C+357309591%2C+378790641%2C+381778228%2C+400886098%2C+405595250%2C+450441154%2C+453118511%2C+473313605%2C+483943183%2C+590492805%2C+768710105%2C+987916329%2C+213065520%2C+264718283%2C+297059232%2C+305377043%2C+329818274%2C+340686871%2C+346942254%2C+384140917%2C+400732439%2C+405394988%2C+407852732%2C+437167213%2C+461966650%2C+471976482%2C+474688720%2C+495253755%2C+518844502%2C+764528015%2C+972759614%2C+992547833%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</si>
  <si>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314598014%2C+235481216%2C+290045737%2C+317050414%2C+319312550%2C+322448390%2C+332779193%2C+334362477%2C+343613516%2C+354502683%2C+356214108%2C+364752838%2C+379392498%2C+411512705%2C+421483452%2C+421969798%2C+425265621%2C+429648897%2C+429661671%2C+437360170%2C+445979887%2C+461685802%2C+466458526%2C+471147981%2C+484514950%2C+496151465%2C+607633924%2C+700761055%2C+807308963%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</si>
  <si>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471696533%2C+311538338%2C+204244807%2C+217964078%2C+235165557%2C+275985922%2C+321252101%2C+325003606%2C+330222000%2C+330493353%2C+330901556%2C+335942360%2C+351542031%2C+353238082%2C+355645739%2C+361002717%2C+384492614%2C+438193452%2C+454183516%2C+484553099%2C+493818841%2C+496772343%2C+513328306%2C+515274516%2C+601268342%2C+613061922%2C+672049146%2C+708131638%2C+731066461%2C+746502877%2C+782739915%2C+852804847%2C+870501475%2C+880271164%2C+885031041%2C+899082966%2C+945914854%2C+967129420%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</si>
  <si>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268663531%2C+278330371%2C+282358177%2C+287454142%2C+341479782%2C+429212921%2C+438387002%2C+462545450%2C+476150116%2C+848550055%2C+276350926%2C+300639943%2C+321759205%2C+348401850%2C+397034336%2C+403555706%2C+408070772%2C+417402781%2C+430384361%2C+451079791%2C+452960943%2C+458599052%2C+463944016%2C+481643641%2C+491373156%2C+461399745%2C+203194777%2C+211922774%2C+306314084%2C+369251818%2C+401683165%2C+414308020%2C+427285413%2C+428848586%2C+451057938%2C+454013185%2C+475567250%2C+480546462%2C+956631431%2C+981357482%2C+983239974%2C+221657314%2C+258108319%2C+309587244%2C+336817307%2C+346378477%2C+405122581%2C+439698135%2C+440531825%2C+483417204%2C+622377841%2C+797549780%2C+821852403%2C+877383933%2C+949613163%2C+981286578%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</si>
  <si>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10h17</t>
  </si>
  <si>
    <t>11h47</t>
  </si>
  <si>
    <t>12h19</t>
  </si>
  <si>
    <t>16h49</t>
  </si>
  <si>
    <t>https://admin.giaohangtietkiem.vn/admin?alias=350812024%2C+495063207%2C+978949090%2C+381570970%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</si>
  <si>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402124747%2C+331557098%2C+353019283%2C+414799222%2C+446800579%2C+477882193%2C+489681603%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</si>
  <si>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326939699%2C+353325956%2C+245482613%2C+282956848%2C+293958833%2C+295656992%2C+303224659%2C+303372315%2C+307473858%2C+309272922%2C+310091234%2C+315198977%2C+315904777%2C+317261474%2C+321859412%2C+325906798%2C+340634445%2C+343121042%2C+351834118%2C+353414097%2C+361984358%2C+364588597%2C+367077542%2C+370755907%2C+397072728%2C+397311311%2C+399038768%2C+407966412%2C+425405641%2C+434741199%2C+460546930%2C+469560922%2C+496390437%2C+510667018%2C+606196721%2C+700469648%2C+927333434%2C+966438820%2C+904199061%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</si>
  <si>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305454445%2C+312180278%2C+349773340%2C+358338670%2C+374763362%2C+392464969%2C+424220291%2C+431674130%2C+434386455%2C+457770063%2C+634927642%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</si>
  <si>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300100435%2C+303577143%2C+322956230%2C+323700000%2C+349319730%2C+385613736%2C+459086455%2C+466195641%2C+898681979%2C+980854084%2C+465725017%2C+226394586%2C+308247449%2C+312158302%2C+316762536%2C+327002455%2C+331097181%2C+352333406%2C+415329852%2C+436685008%2C+442230681%2C+446900734%2C+454100903%2C+465259663%2C+503874892%2C+648842312%2C+722617155%2C+795911093%2C+845692071%2C+849037984%2C+926472035%2C+955604621%2C+247554098%2C+267514924%2C+291086050%2C+327894451%2C+341512503%2C+342233180%2C+366653401%2C+374745032%2C+375146510%2C+396443127%2C+438123567%2C+444594630%2C+461324398%2C+479992247%2C+617014163%2C+729485243%2C+762191690%2C+893683622%2C+916134849%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</si>
  <si>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207898556%2C+306202146%2C+307981453%2C+314039162%2C+315652894%2C+352210918%2C+357334325%2C+359821076%2C+367265426%2C+370163728%2C+405677170%2C+452580171%2C+489134359%2C+494455255%2C+527889499%2C+766308968%2C+781580816%2C+850854270%2C+899328423%2C+906657308%2C+911539099%2C+954414446%2C+498248004%2C+360052598%2C+214038058%2C+214654167%2C+222039357%2C+224474857%2C+227532242%2C+265601903%2C+282201773%2C+285487747%2C+302070890%2C+302943328%2C+307833760%2C+309845453%2C+310976435%2C+327263068%2C+336843141%2C+351672177%2C+371282784%2C+388013767%2C+390196696%2C+406484396%2C+413720093%2C+429754721%2C+435267688%2C+460912696%2C+471987473%2C+479663093%2C+483500530%2C+496834055%2C+499841562%2C+968341433%2C+222775984%2C+274124508%2C+287215234%2C+309237540%2C+320432854%2C+336220043%2C+367077258%2C+379035993%2C+388337504%2C+398452416%2C+406435500%2C+426478879%2C+426986172%2C+433772354%2C+460378891%2C+463053777%2C+464591896%2C+511151830%2C+595273274%2C+735848364%2C+941792276%2C+816218971%2C+490570682%2C+239401937%2C+240452656%2C+246495860%2C+266862367%2C+302263867%2C+320707054%2C+324652055%2C+327230525%2C+331584084%2C+337947308%2C+339282158%2C+352809797%2C+357476821%2C+367697651%2C+372010192%2C+379674406%2C+386273481%2C+390870171%2C+401687736%2C+410046556%2C+426863295%2C+427580614%2C+428036481%2C+430646560%2C+431800043%2C+443008399%2C+443401334%2C+456257317%2C+459443011%2C+463435584%2C+466845893%2C+559557251%2C+917425733%2C+924166126%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</si>
  <si>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11h08</t>
  </si>
  <si>
    <t>13h14</t>
  </si>
  <si>
    <t>15h05</t>
  </si>
  <si>
    <t>16h56</t>
  </si>
  <si>
    <t>https://admin.giaohangtietkiem.vn/admin/api/index/limit:50?alias=237606285%2C+274389877%2C+314827576%2C277342507%2C+302110304%2C+368792292%2C+410430915%2C+466346545%2C770581100%2C376571677%2C300221519%2C+301430696%2C+304974392%2C+307594368%2C+309878226%2C+312245068%2C+329659556%2C+329948393%2C+334511734%2C+341101532%2C+350713015%2C+352408568%2C+367644266%2C+372270710%2C+380286797%2C+390502978%2C+413638765%2C+415552278%2C+417400344%2C+421110883%2C+445985280%2C+457526329%2C+461470596%2C+462553813%2C+468729587%2C+486009159%2C+494579603%2C+738736982%2C+754034480%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</si>
  <si>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280272361%2C+322395824%2C+334142737%2C+424143273%2C+470144362%2C+787739277%2C+820508462%2C+880546211%2C+936138239%2C+957387397%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</si>
  <si>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270172121%2C+304401384%2C+202129134%2C+325885405%2C+333710089%2C+339215663%2C+346185387%2C+352893828%2C+378242818%2C+400445491%2C+429448466%2C+450841544%2C+459438398%2C+461185429%2C+473558070%2C+488968889%2C+499418121%2C+525453066%2C+533661619%2C+534342531%2C+549098507%2C+569075575%2C+620238193%2C+645894728%2C+656969861%2C+685429350%2C+713987514%2C+728129502%2C+729543417%2C+847136910%2C+932342525%2C+960738887%2C+981885154%2C316265562%2C+330845734%2C+331921933%2C+342070910%2C+348963005%2C+418465822%2C+428816823%2C+463713382%2C+473332321%2C+475271537%2C+477839003%2C+478566529%2C+484141066%2C+521399232%2C+522100758%2C+536685723%2C+542403204%2C+562719906%2C+611612881%2C+615453137%2C+643385605%2C+694704676%2C+698821441%2C+748476532%2C+846309608%2C+850261617%2C+855394271%2C+890473407%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</si>
  <si>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496440044%2C+203209312%2C+281617433%2C+300921323%2C+312284097%2C+328516330%2C+334786076%2C+347915968%2C+352070507%2C+365420129%2C+375074479%2C+408797789%2C+411793990%2C+432844309%2C+469319776%2C+756647709%2C+794083383%2C+487575717%2C+200608937%2C+228703599%2C+235066574%2C+240762366%2C+262895467%2C+275157070%2C+320373657%2C+326981994%2C+375984927%2C+381883129%2C+384422213%2C+393943584%2C+399551015%2C+424832597%2C+461335093%2C+469449878%2C+486675840%2C+497356901%2C+824640880%2C+856747839%2C+982230993%2C+386247170%2C+610243370%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</si>
  <si>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316749422%2C+337754067%2C+338910011%2C+373208966%2C+235024506%2C+293303080%2C+300034646%2C+349386293%2C+358719299%2C+392495378%2C+424468850%2C+451890347%2C+480896136%2C+487638759%2C+621679232%2C+734543184%2C+765207445%2C+780924527%2C375987204%2C+381891544%2C+392865419%2C+407823499%2C+414114740%2C+424620653%2C+427966280%2C+430749373%2C+446534035%2C+447486459%2C+464285103%2C+489922624%2C+494094055%2C+494546211%2C+547605007%2C+555176798%2C+613503923%2C+643538311%2C+645938567%2C+650282261%2C+680557076%2C+685886929%2C+697010679%2C+698164752%2C+711251739%2C+711817424%2C+714034446%2C+723067348%2C+767458270%2C+801528029%2C+845888422%2C+852345656%2C+873264386%2C+875686289%2C+888562171%2C+962606610%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</si>
  <si>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382704556%2C+234434845%2C+344710337%2C+389670572%2C+400301693%2C+403744243%2C+882931390%2C+201152018%2C+206831879%2C+208729171%2C+212175959%2C+220240742%2C+252482343%2C+306762568%2C+318318793%2C+319669093%2C+324862706%2C+326274068%2C+363150298%2C+373975068%2C+377140726%2C+385823757%2C+402944546%2C+436649389%2C+439446635%2C+444465823%2C+447759429%2C+451053347%2C+454344900%2C+464095989%2C+479493076%2C+494889020%2C+543253422%2C+706137280%2C+717110581%2C+750951633%2C+945780883%2C+219470949%2C+221884610%2C+281373538%2C+299766730%2C+300078627%2C+306336312%2C+307190842%2C+317000629%2C+321256131%2C+321666484%2C+330221518%2C+348347841%2C+378159882%2C+381719837%2C+384104604%2C+386625739%2C+406484396%2C+413275857%2C+413437221%2C+418065433%2C+421071152%2C+434802347%2C+448841473%2C+449594955%2C+454550769%2C+458299800%2C+461585868%2C+466606325%2C+479354449%2C+482367611%2C+489681603%2C+490803390%2C+491751975%2C+517899814%2C+894102348%2C+438905514%2C+329570986%2C+479711240%2C+233427248%2C+269817967%2C+302596128%2C+310892971%2C+331584084%2C+339282158%2C+361071249%2C+383956185%2C+400576648%2C+414799222%2C+444694871%2C+473255977%2C+475722406%2C+482960803%2C+495281025%2C+696493999%2C+700703328%2C+753557174%2C+781738585%2C+822249394%2C+889928343%2C+328378289%2C+204157898%2C+247141904%2C+282201773%2C+286362848%2C+333486956%2C+335812805%2C+381154017%2C+451036816%2C+479339721%2C+492365779%2C+500874912%2C+613713895%2C+645137012%2C+701494037%2C+774909020%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</si>
  <si>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395862777%2C+536113379%2C+288826841%2C+404659790%2C+420346675%2C+479235508%2C+721052307%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</si>
  <si>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202608861%2C+246827194%2C+310488892%2C+333703796%2C+228535976%2C+203824687%2C+264088060%2C+306613063%2C+324189078%2C+324966161%2C+339043587%2C+387501663%2C+399352324%2C+418722915%2C+492846158%2C+692831713%2C+705377744%2C+834618090%2C+855096972%2C+866471769%2C+903519877%2C+909062221%2C+966202352%2C+977348824%2C+989874758%2C282403399%2C+293026155%2C+349514656%2C+353143239%2C+386858460%2C+404088639%2C+410748013%2C+419106336%2C+421442443%2C+443544936%2C+455085306%2C+468939016%2C+470991961%2C+476985169%2C+492177698%2C+520972827%2C+643230941%2C+704091586%2C+733090222%2C+759701195%2C+794048244%2C+810598074%2C+867268963%2C+881946667%2C+887477713%2C+903238389%2C+905138037%2C+905228030%2C+940658007%2C+941647197%2C+949823053%2C+965610365%2C+965778298%2C210341689%2C+298067904%2C+300156714%2C+307603373%2C+330254371%2C+364332142%2C+371113190%2C+372711162%2C+404202507%2C+412880541%2C+422604048%2C+456145002%2C+493848287%2C+516657458%2C+519031272%2C+539608615%2C+599513675%2C+765529838%2C+772354493%2C+913215154%2C+954003497%2C267294641%2C+302804649%2C+310563860%2C+336727903%2C+341684947%2C+377783603%2C+398158828%2C+422765792%2C+431890986%2C+446792779%2C+463722654%2C+470170626%2C+476198025%2C+514568878%2C+611355616%2C+642271675%2C+743139213%2C+778952513%2C+823515598%2C+910685282%2C439664154%2C+448325672%2C+453556018%2C+485452117%2C+493193112%2C+499274481%2C+687678021%2C+927037546%2C+956771601%2C+352750495%2C+389154727%2C+390687918%2C+430130097%2C+433408712%2C+446826035%2C+447750959%2C+719765047%2C+750915403%2C+756235823%2C+909212461%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</si>
  <si>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257680045%2C+303527031%2C+313656364%2C+313767520%2C+313862134%2C+316583778%2C+322876740%2C+339606695%2C+361806620%2C+365299050%2C+384541657%2C+387788355%2C+398918742%2C+420127526%2C+421714287%2C+428746179%2C+432153349%2C+434501269%2C+443826601%2C+459056395%2C+472556088%2C+497185827%2C+526316232%2C+719759082%2C+225277410%2C+234183109%2C+238966802%2C+301722104%2C+303888916%2C+305459643%2C+311428908%2C+330907616%2C+332913814%2C+350701894%2C+384202085%2C+393781058%2C+398657490%2C+442291689%2C+443966210%2C+467280554%2C+474779330%2C+487397775%2C+651659655%2C+654877027%2C+293942844%2C+357742346%2C+366217782%2C+377696940%2C+384433727%2C+436698726%2C+467364805%2C+477298502%2C+480474379%2C+685029590%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</si>
  <si>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577714537%2C994695743%2C201440849%2C+238946483%2C+311709860%2C+331802761%2C+358753077%2C+374171226%2C+375509633%2C+378438203%2C+397401393%2C+401162481%2C+402773066%2C+465724443%2C+469656939%2C+470863809%2C+479746147%2C+488515823%2C+489428401%2C+498799098%2C+499219739%2C+511275480%2C+555454862%2C+584714149%2C+841772990%2C+853328808%2C+885711102%2C+887209392%2C+896065951%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</si>
  <si>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310387550%2C+320166757%2C+326124380%2C+340712873%2C+348639350%2C+362623837%2C+371628525%2C+379050460%2C+379383065%2C+407118731%2C+422947408%2C+425406231%2C+448404220%2C+460840977%2C+469559440%2C+473924734%2C+475419102%2C+477066932%2C+486717474%2C+554820993%2C+560555272%2C+745911098%2C+848066115%2C+849438242%2C+910936984%2C+206321731%2C+207564813%2C+213369835%2C+215345011%2C+256625855%2C+303977471%2C+321596786%2C+329865734%2C+331433262%2C+336827851%2C+336918402%2C+344582706%2C+344855286%2C+350445225%2C+351466151%2C+352937438%2C+360179928%2C+389890866%2C+401342204%2C+404763991%2C+407860582%2C+429764689%2C+435786553%2C+460046154%2C+474178612%2C+481268357%2C+484281109%2C+487159413%2C+496496634%2C+498116766%2C+616218445%2C+715955813%2C+813116660%2C+873065891%2C+874215646%2C+895940153%2C+933315842%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</si>
  <si>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304705170%2C+310992345%2C+318225039%2C+325192179%2C+301103754%2C+301702157%2C+301774862%2C+303360250%2C+306530048%2C+325416428%2C+327077832%2C+334852997%2C+340935295%2C+352075589%2C+357546272%2C+368782364%2C+385349155%2C+415049091%2C+416909897%2C+433262169%2C+438373172%2C+464927271%2C+469933155%2C+492815195%2C+619696017%2C+664482873%2C+728954106%2C+743174871%2C+810358717%2C+826340259%2C+849727128%2C+883228847%2C+905544674%2C+912962381%2C+975722656%2C+977669340%2C234637986%2C+271926580%2C+313982720%2C+314854598%2C+318051384%2C+330946341%2C+333383054%2C+337806269%2C+344556725%2C+355291267%2C+356762858%2C+377020742%2C+396257524%2C+396535599%2C+403750882%2C+403806626%2C+447287824%2C+454516851%2C+459911700%2C+461729329%2C+499550567%2C+504449650%2C+519114555%2C+613610731%2C+634969484%2C+676576471%2C+681168242%2C+841970485%2C+842940397%2C+906717352%2C+975815077%2C227775307%2C+274019651%2C+307834083%2C+316189040%2C+368637099%2C+381781086%2C+415870809%2C+419130740%2C+433174260%2C+442341181%2C+459119053%2C+469037174%2C+481904335%2C+492660427%2C+495802421%2C+527857313%2C+561952639%2C+605152571%2C+616137644%2C+690214392%2C+891764195%2C+955328639%2C+983097247%2C709527407%2C290360729%2C+854728421%2C+912595265%2C250977040%2C+268069855%2C+285434358%2C+309362616%2C+319018522%2C+323804775%2C+366966261%2C+380597862%2C+390610669%2C+395145956%2C+406708307%2C+419320010%2C+444041967%2C+444579319%2C+472744986%2C+478517442%2C+508887869%2C+547947736%2C+587416631%2C+608249045%2C+615195599%2C+659895522%2C+670799616%2C+679692260%2C+699198893%2C+705067461%2C+712666365%2C+720461711%2C+720493071%2C+729328974%2C+777145242%2C+784510474%2C+787966692%2C+837981502%2C+885943438%2C+904063094%2C+909902904%2C+913298322%2C326383847%2C+337742028%2C+337838395%2C+351249087%2C+355099738%2C+365535009%2C+371772224%2C+392551828%2C+406902970%2C+440785126%2C+445317387%2C+466303225%2C+470856724%2C+482554256%2C+485611734%2C+487725190%2C+570405695%2C+638585262%2C+761319480%2C+843449846%2C+863567240%2C+887708090%2C+908619951%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</si>
  <si>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494537891%2C+207664693%2C+269238695%2C+305406247%2C+312542672%2C+348608985%2C+355116960%2C+365864259%2C+388103469%2C+398622193%2C+408301370%2C+410450946%2C+434600065%2C+441436961%2C+443004927%2C+453387544%2C+583193584%2C+668282663%2C+741633090%2C+771152485%2C+796867450%2C+983751554%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</si>
  <si>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288602868%2C+328666666%2C+371899961%2C+392030590%2C+421628472%2C+425875330%2C+455593968%2C+460000524%2C+516333526%2C+611279607%2C+843468188%2C+914678462%2C+611821301%2C+202247540%2C+246607600%2C+250783883%2C+278217978%2C+314043613%2C+315904777%2C+323034945%2C+327258616%2C+340634445%2C+344293301%2C+352982518%2C+361984358%2C+363808412%2C+378025696%2C+381492411%2C+405742287%2C+431984298%2C+433888909%2C+442854028%2C+447697394%2C+469001736%2C+475544391%2C+477949278%2C+479992247%2C+497532760%2C+943110257%2C+994176924%2C+299199256%2C+626759610%2C+341880778%2C+477073723%2C+904199061%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</si>
  <si>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307603373, 692831713, 310563860, 333703796</t>
  </si>
  <si>
    <t>https://admin.giaohangtietkiem.vn/admin/api/index/limit:100?alias=222633758%2C+239244562%2C+255001925%2C+311491268%2C+328937279%2C+347721750%2C+351417515%2C+363831571%2C+373379051%2C+386093555%2C+386278529%2C+390405940%2C+398980345%2C+411086766%2C+445330387%2C+449311277%2C+485616309%2C+498535087%2C+736618249%2C+837209267%2C+867468979%2C+880297243%2C+221926136%2C+230946723%2C+289029328%2C+319569842%2C+335218802%2C+342481041%2C+353605445%2C+358398986%2C+398135384%2C+411424910%2C+416035912%2C+470254969%2C+474366631%2C+482460771%2C+490077707%2C+490824568%2C+495208058%2C+515548878%2C+679182702%2C+763813986%2C+928848176%2C+333532805%2C+228782885%2C+267785324%2C+268661837%2C+302331653%2C+315861044%2C+330644107%2C+338690498%2C+362725944%2C+365756886%2C+384503742%2C+395862641%2C+397264914%2C+397792070%2C+406567265%2C+414356438%2C+443962999%2C+453209553%2C+456126120%2C+463732965%2C+469303957%2C+479721754%2C+479732474%2C+508409164%2C+624061642%2C+659680450%2C+663883777%2C+675616592%2C+684776850%2C+845130026%2C+992690747%2C+212430217%2C+257942178%2C+313266283%2C+328214975%2C+330933389%2C+340854047%2C+370278345%2C+376332369%2C+392862357%2C+399939457%2C+407482547%2C+444613662%2C+459976108%2C+466165659%2C+485130619%2C+490398714%2C+535183131%2C+658638570%2C+811023799%2C+987086391%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</si>
  <si>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843449846, 613610731, 319018522, 470856724, 729328974, 887708090</t>
  </si>
  <si>
    <t>https://admin.giaohangtietkiem.vn/admin/api/index/limit:100?alias=439364883%2C+228988995%2C+296811599%2C+300657912%2C+306503227%2C+334664418%2C+349433434%2C+380498022%2C+384319686%2C+398175772%2C+408278508%2C+413302273%2C+417521544%2C+435118595%2C+446613879%2C+459119999%2C+487642683%2C+858057778%2C+938608114%2C+655083019%2C+336077262%2C+334715814%2C+223281474%2C+242366483%2C+272853516%2C+274851608%2C+315305892%2C+341410063%2C+347089094%2C+348546082%2C+349672071%2C+352618349%2C+363485196%2C+368516493%2C+411693219%2C+418946428%2C+438361071%2C+439569531%2C+451120390%2C+465334245%2C+479115461%2C+479490089%2C+627006253%2C+822775114%2C+850259312%2C+906455572%2C+911863407%2C+208242403%2C+308228168%2C+335887851%2C+372790965%2C+494434251%2C+536746211%2C+666204441%2C+883807189%2C+951060498%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</si>
  <si>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15h04</t>
  </si>
  <si>
    <t>Tổng sản lượng ngày</t>
  </si>
  <si>
    <t>https://admin.giaohangtietkiem.vn/admin/api/index/limit:100?alias=261260729%2C+301893378%2C+323486508%2C+330018715%2C+336486666%2C+338836383%2C+348483340%2C+371231233%2C+374665304%2C+384532121%2C+386434447%2C+386904703%2C+387686358%2C+416910537%2C+442686005%2C+456802222%2C+485017364%2C+492858765%2C+525250532%2C+697190937%2C+697306133%2C+748120069%2C+940236958%2C+941524202%2C+991226261%2C+293294234%2C+301680944%2C+305738655%2C+316344075%2C+320848911%2C+332888690%2C+336974570%2C+340017002%2C+351895818%2C+355435579%2C+372770991%2C+381558305%2C+384890777%2C+395465260%2C+396497829%2C+400205797%2C+454406885%2C+476819173%2C+485641627%2C+498743086%2C+530527956%2C+706550876%2C+755016893%2C+768406626%2C+831349743%2C+862331949%2C+914658951%2C+951844564%2C+223582929%2C+300483835%2C+318895778%2C+336623153%2C+348762242%2C+365250684%2C+366365815%2C+366881188%2C+379123453%2C+379511779%2C+393138199%2C+411207626%2C+416517087%2C+441314117%2C+449443438%2C+479592465%2C+480579166%2C+482992333%2C+484531215%2C+486152125%2C+486194565%2C+588976622%2C+634110371%2C+666201128%2C+971237403%2C+220298192%2C+224179070%2C+240657226%2C+272145730%2C+299298180%2C+318260570%2C+333473249%2C+345430643%2C+357331255%2C+362177366%2C+368775738%2C+378440072%2C+379655992%2C+383006709%2C+383407371%2C+420385684%2C+431669502%2C+437870195%2C+438305818%2C+441646278%2C+441680878%2C+465400980%2C+469713570%2C+475168165%2C+478149166%2C+479931185%2C+483630750%2C+492521314%2C+493463731%2C+496826568%2C+498972129%2C+569356896%2C+582694468%2C+606594552%2C+618878030%2C+660634939%2C+675698898%2C+717822566%2C+718071752%2C+723319043%2C+735906059%2C+833849197%2C+835000420%2C+876724602%2C+901830106%2C+903110670%2C+906039422%2C+922876440%2C+932149160%2C+933414578%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</si>
  <si>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11h27</t>
  </si>
  <si>
    <t>13h16</t>
  </si>
  <si>
    <t>https://admin.giaohangtietkiem.vn/admin?alias=309556662%2C+426888215%2C+427555383%2C+456645775%2C+821528970%2C+487575717%2C+289926318%2C+317997181%2C+323034945%2C+407860582%2C+408797789%2C+432844309%2C+459119999%2C+477949278%2C+479992247%2C+490636363%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</si>
  <si>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272168947%2C+324869956%2C+354933636%2C+358232667%2C+400825075%2C+466558736%2C+471843824%2C+478298321%2C+480671435%2C+484365801%2C+485354899%2C+588848910%2C+597901801%2C+714016554%2C+825777007%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</si>
  <si>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315927654%2C+393993908%2C+397261909%2C+448266216%2C+889150586%2C+908838072%2C+921886752%2C+941764353%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</si>
  <si>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242499389%2C+245460071%2C+249188168%2C+302657320%2C+330033244%2C+348275949%2C+348978242%2C+362888702%2C+376362635%2C+399912399%2C+404636284%2C+430748476%2C+453997990%2C+461054206%2C+484672721%2C+543532989%2C+791102108%2C+834334937%2C+890803163%2C+459131786%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</si>
  <si>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218124682%2C+233512164%2C+272884894%2C+277034060%2C+221592702%2C+256780533%2C+302707181%2C+315291853%2C+326627940%2C+339024176%2C+339684374%2C+348361289%2C+357926883%2C+359667729%2C+369307075%2C+373933717%2C+375504855%2C+391604544%2C+401520621%2C+405606600%2C+407076592%2C+407973541%2C+410681951%2C+413650186%2C+423331529%2C+423839641%2C+426401820%2C+441667296%2C+444009618%2C+451023962%2C+465104750%2C+687267733%2C+709937993%2C+759635751%2C+775385371%2C+789293880%2C+797745807%2C+845931628%2C+867659265%2C+885109694%2C+955192509%2C+966770854%2C+300907157%2C+271495277%2C+308932944%2C+337087706%2C+381874082%2C+383763287%2C+384195428%2C+454634889%2C+492018690%2C+541971979%2C+651619183%2C+657000120%2C+879149676%2C+885637051%2C+894374532%2C+++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</si>
  <si>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207230035%2C+218435057%2C+240813419%2C+244477949%2C+366161252%2C+403175736%2C+466397625%2C+482101313%2C+665620763%2C+669170646%2C+699617766%2C+721267305%2C+866640588%2C+967864165%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</si>
  <si>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222633758%2C+315105931%2C+460266001%2C+469303957%2C+485588736%2C+486251737%2C+580740490%2C+208729171%2C+234434845%2C+260734033%2C+300483835%2C+300744940%2C+320343942%2C+329599386%2C+339282158%2C+339924957%2C+372299548%2C+437673900%2C+437870195%2C+438088464%2C+442172164%2C+446794274%2C+453513080%2C+479732474%2C+480212802%2C+485130619%2C+486152125%2C+492858765%2C+513835979%2C+519709641%2C+706137280%2C+983384470%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</si>
  <si>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221686795%2C+234405037%2C+319056852%2C+329031998%2C+335842356%2C+360282185%2C+390869192%2C+400534299%2C+414922891%2C+442311689%2C+443728094%2C+498394541%2C+515423605%2C+534056876%2C+647820447%2C+679552598%2C+751397798%2C+759770886%2C+858069484%2C+898317436%2C+930054946%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</si>
  <si>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250?alias=547811007%2C+900796199%2C+234118955%2C+433124033%2C+217689809%2C+231969451%2C+266309867%2C+351227873%2C+376384838%2C+397225772%2C+431210570%2C+440785126%2C+460120520%2C+461861256%2C+470754230%2C+478347148%2C+483135966%2C+485463910%2C+497808800%2C+534006998%2C+539224407%2C+606379387%2C+629843138%2C+636083288%2C+713317506%2C+879042175%2C+943525306%2C+949304123%2C+965656925%2C+203069677%2C+238673826%2C+292725856%2C+307801259%2C+326383847%2C+336051955%2C+342953785%2C+345030566%2C+352225204%2C+363667517%2C+364812575%2C+366644711%2C+398025198%2C+419702816%2C+436833057%2C+438373172%2C+467193478%2C+577581818%2C+737852360%2C+792783455%2C+793887339%2C+796722832%2C+919882864%2C+931848756%2C+939777549%2C+982812770%2C+223315184%2C+248560209%2C+266153184%2C+274966680%2C+318544838%2C+371259677%2C+436581454%2C+448581046%2C+463467049%2C+463557247%2C+558989795%2C+614424793%2C+698724150%2C+842657354%2C+912512582%2C++290687750%2C+293751280%2C+363975918%2C+430422947%2C+437381447%2C+461413447%2C+485662825%2C+533805564%2C+538043769%2C+694928907%2C+819530338%2C+981411630%2C+223075595%2C+229320970%2C+237601520%2C+253801362%2C+271390705%2C+275202125%2C+297443364%2C+300537711%2C+300894319%2C+312510291%2C+315120856%2C+320733096%2C+332109690%2C+340603637%2C+346712800%2C+349349338%2C+368852721%2C+376813928%2C+386671464%2C+387852988%2C+390876498%2C+400701215%2C+400751801%2C+412566301%2C+414043253%2C+416681013%2C+453605461%2C+464266565%2C+465852541%2C+481662668%2C+484314250%2C+486507064%2C+489412817%2C+496268312%2C+533910922%2C+541638784%2C+580522582%2C+693721245%2C+753091366%2C+757985538%2C+761463383%2C+774193958%2C+777734544%2C+781288249%2C+824316022%2C+869862591%2C+893915440%2C+904293763%2C+942772423%2C+999255494%2C+++220457141%2C+279657892%2C+303244078%2C+305989936%2C+330133207%2C+338005377%2C+354138916%2C+361902442%2C+362882227%2C+366129912%2C+369806248%2C+376867345%2C+377533805%2C+384685297%2C+386433840%2C+386582567%2C+453563692%2C+510992252%2C+545132795%2C+761777476%2C+856280966%2C+907005630%2C+968523456%2C+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</si>
  <si>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274102357%2C+291005899%2C+299645571%2C+341063884%2C+432593185%2C+442396969%2C+444179597%2C+457808311%2C+463644578%2C+482006164%2C+499677705%2C+509092316%2C+916852684%2C+958821857%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</si>
  <si>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376440665%2C+269956537%2C+357344027%2C+363865566%2C+369899090%2C+394300390%2C+396151845%2C+431788369%2C+472322542%2C+219881073%2C+221208352%2C+245022732%2C+307520742%2C+312761209%2C+318461858%2C+321997042%2C+323676876%2C+351030454%2C+384165008%2C+384819812%2C+390961302%2C+401077930%2C+431948932%2C+436742756%2C+461668292%2C+473265557%2C+496507610%2C+545651785%2C+747225682%2C+807526282%2C+850880223%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</si>
  <si>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207627584%2C+229828807%2C+250298801%2C+310981681%2C+332815547%2C+351035111%2C+410109962%2C+495045865%2C+567628823%2C+687089766%2C+724127651%2C+773179598%2C+802342774%2C+874910786%2C+895143013%2C+994530477%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</si>
  <si>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295361533%2C+306976390%2C+347040541%2C+383432435%2C+392694069%2C+406435500%2C+407472162%2C+441178595%2C+445164178%2C+458174272%2C+460535996%2C+470050894%2C+481517784%2C+491874924%2C+809609248%2C+838046428%2C+858896148%2C+417981570%2C+419853289%2C+590372639%2C+802984862%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</si>
  <si>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393172241%2C+467449444%2C+829559525%2C223348873%2C+234089541%2C+273616218%2C+292598785%2C+335170580%2C+338706041%2C+350510544%2C+354355737%2C+371558558%2C+378303109%2C+380094534%2C+380657278%2C+401134944%2C+405905400%2C+448038109%2C+458678971%2C+461980751%2C+465739818%2C+472583558%2C+473019270%2C+480267916%2C+483622016%2C+486708543%2C+487910574%2C+496196626%2C+496742152%2C+496954684%2C+541580579%2C+619878188%2C+661416517%2C+719169797%2C+721054983%2C+736615117%2C+786468704%2C+821033367%2C+978002346%2C474959222%2C649988812%2C+370368418%2C440824385%2C689459137%2C+725363983%2C+739425056%2C+756737323%2C+788910032%2C+989267637%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</si>
  <si>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204963642%2C+210842371%2C+235092118%2C+250658513%2C+255832039%2C+296115359%2C+301766388%2C+309220285%2C+310744400%2C+342239618%2C+345653458%2C+354446268%2C+429721339%2C+442978775%2C+455583925%2C+466930485%2C+471947329%2C+479494495%2C+203215404%2C+220865148%2C+237196309%2C+296172041%2C+320925152%2C+325524407%2C+333785687%2C+336833625%2C+350703687%2C+360665303%2C+377026162%2C+396701490%2C+445848976%2C+460622014%2C+468726611%2C+470873251%2C+471882688%2C+476951639%2C+489034334%2C+520767479%2C+582054683%2C+584899302%2C+642606247%2C+683803656%2C+804810032%2C+822427207%2C+966382101%2C+984554221%2C+206020355%2C+240908132%2C+342228129%2C+347624880%2C+351132803%2C+373810062%2C+379699051%2C+393077210%2C+396220569%2C+433289978%2C+450007533%2C+450908413%2C+457731281%2C+460098470%2C+489568255%2C+492884425%2C+497398117%2C+514984634%2C+518012570%2C+612447594%2C+621292334%2C+647651115%2C+652984189%2C+662609696%2C+708843495%2C+756386672%2C+819618367%2C+954934083%2C+203471157%2C+232309134%2C+232807022%2C+273858534%2C+293622346%2C+323486954%2C+324890779%2C+327709114%2C+332055676%2C+344227095%2C+353797709%2C+372346688%2C+380298523%2C+384247644%2C+384749162%2C+418524930%2C+425590775%2C+429316661%2C+438320991%2C+458693515%2C+470146018%2C+479991339%2C+621647923%2C+648259277%2C+706816836%2C+750738315%2C+802626830%2C+877121561%2C+890006863%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</si>
  <si>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210134624%2C+274477811%2C+300317619%2C+302580523%2C+306957112%2C+307902099%2C+325449520%2C+347105930%2C+352943913%2C+388615774%2C+424797225%2C+436636062%2C+468967802%2C+472057191%2C+495116541%2C+643397255%2C+774584745%2C+910805272%2C+931391315%2C+236904824%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</si>
  <si>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327468137%2C+353061624%2C+360875861%2C+207423637%2C+209623229%2C+251755844%2C+279333242%2C+284728360%2C+300366421%2C+300470576%2C+308248918%2C+312701604%2C+319334505%2C+323063708%2C+326130102%2C+337631373%2C+343764613%2C+350368657%2C+358222799%2C+361932539%2C+385627670%2C+410386559%2C+426308273%2C+429154818%2C+432762977%2C+441507440%2C+455405388%2C+459999825%2C+464701187%2C+466546944%2C+472183480%2C+495398229%2C+499547732%2C+501124102%2C+731518696%2C+800610983%2C+942813784%2C780590098%2C604278656%2C218791741%2C+238039011%2C+254412875%2C+276602354%2C+317641914%2C+320614165%2C+323254934%2C+324281658%2C+344888706%2C+352714131%2C+401478411%2C+412875589%2C+453497047%2C+455117737%2C+463396532%2C+495644826%2C+505268376%2C+531376713%2C+553063672%2C+566451182%2C+577199962%2C+590697898%2C+669421859%2C+677925288%2C+684683217%2C+717749506%2C+742230388%2C+755121925%2C+862678969%2C+901805175%2C+948282848%2C+953536656%2C361454406%2C+382433943%2C+410756895%2C+443907260%2C+482997027%2C+506517169%2C+912454418%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</si>
  <si>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11h37</t>
  </si>
  <si>
    <t>16h07</t>
  </si>
  <si>
    <t>https://admin.giaohangtietkiem.vn/admin/api/index/limit:100?alias=327368784%2C+334550474%2C+343165434%2C+404714422%2C+410790324%2C+455213640%2C+488437392%2C+491174675%2C+698173043%2C+748471032%2C+801467712%2C+816083442%2C+852165308%2C+261335189%2C+270681393%2C+295440393%2C+345699142%2C+345986748%2C+375408619%2C+402854586%2C+452112615%2C+483825949%2C+492497569%2C+493063792%2C+498875838%2C+566352042%2C+654473007%2C+705970097%2C+280257582%2C+343212618%2C+358227089%2C+400845359%2C+403857631%2C+426370841%2C+450397873%2C+460045131%2C+467899904%2C+483542480%2C+485596217%2C+486681638%2C+489863106%2C+494812563%2C+545850930%2C+573374583%2C+711041236%2C+924513943%2C+958588740%2C+988232021%2C+247559743%2C+271871838%2C+377595522%2C+382597871%2C+387646265%2C+432088177%2C+433167885%2C+474118220%2C+484626416%2C+492210190%2C+501819233%2C+667754570%2C+819972954%2C+282531710%2C+300168719%2C+300624268%2C+301849748%2C+303489437%2C+313268628%2C+318496459%2C+358756372%2C+366887114%2C+370365135%2C+376932372%2C+393281712%2C+409854168%2C+428131008%2C+431051239%2C+431191591%2C+433275812%2C+465423660%2C+470187515%2C+474959004%2C+476159705%2C+486577437%2C+491022474%2C+491242097%2C+614917384%2C+689153801%2C+842274725%2C+941577476%2C+942900379%2C+998188023%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</si>
  <si>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577581818, 942772423</t>
  </si>
  <si>
    <t>10h59</t>
  </si>
  <si>
    <t>12h55</t>
  </si>
  <si>
    <t>https://admin.giaohangtietkiem.vn/admin?alias=203734903%2C+303322599%2C+322546103%2C+338476730%2C+340312285%2C+340375866%2C+347597346%2C+394484638%2C+399765647%2C+419348176%2C+435158849%2C+440159841%2C+450741985%2C+462774087%2C+489520232%2C+492331906%2C+494521877%2C+496572343%2C+502474142%2C+566756526%2C+601820786%2C+633353492%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</si>
  <si>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14h33</t>
  </si>
  <si>
    <t>https://admin.giaohangtietkiem.vn/admin?alias=221047779%2C+327868330%2C+361975332%2C+376634491%2C+401164194%2C+413618853%2C+416770478%2C+417473695%2C+427555383%2C+442035609%2C+445833496%2C+622978294%2C+647651115%2C+935581520%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</si>
  <si>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938879481%2C+266994932%2C+337162826%2C+360444485%2C+373736634%2C+381207153%2C+384998001%2C+454720269%2C+672501418%2C+711737603%2C+751213107%2C+924615948%2C+998725076%2C+290450065%2C+302830765%2C+311668045%2C+335996751%2C+338862130%2C+348074615%2C+369260593%2C+374729587%2C+420444862%2C+433050404%2C+434602139%2C+497769105%2C+519599075%2C+970850964%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</si>
  <si>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200531387%2C+279454470%2C+351680992%2C+354522701%2C+366024955%2C+394286086%2C+425765833%2C+431192360%2C+442133975%2C+459728924%2C+562896094%2C+669174980%2C+749499705%2C+797071092%2C+828717103%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</si>
  <si>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230882148%2C+322146414%2C+397083051%2C+398363680%2C+400921308%2C+408186592%2C+408411199%2C+412044796%2C+430250098%2C+432001898%2C+439697763%2C+450363801%2C+498234165%2C+746204048%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</si>
  <si>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242321369%2C+245355056%2C+252482640%2C+263661957%2C+302588732%2C+306880980%2C+329033164%2C+333782602%2C+337971472%2C+338684290%2C+346973428%2C+363702203%2C+366301216%2C+376406810%2C+390620016%2C+392931027%2C+395459887%2C+400243028%2C+425248655%2C+425758244%2C+437941205%2C+446526317%2C+447892774%2C+449888161%2C+457695417%2C+461775912%2C+471204846%2C+476568322%2C+480724262%2C+481441783%2C+490082459%2C+493672158%2C+535823747%2C+589368258%2C+641050999%2C+854699586%2C+913348896%2C+953162204%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</si>
  <si>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203502064%2C+238263454%2C+250728705%2C+258323797%2C+302719465%2C+305565245%2C+386884664%2C+433148947%2C+434928793%2C+492990503%2C+496917757%2C+815909638%2C+214448702%2C+227524436%2C+234722601%2C+254799188%2C+290732411%2C+292860669%2C+306275051%2C+324862699%2C+343533275%2C+348866154%2C+351576241%2C+367891843%2C+371221370%2C+387281010%2C+404937330%2C+412515002%2C+427235596%2C+434785662%2C+441960193%2C+465075174%2C+469740409%2C+474723383%2C+476762812%2C+479829530%2C+632947932%2C+817860390%2C+295915125%2C+308672547%2C+315799387%2C+337925934%2C+340740162%2C+347692423%2C+402396713%2C+427914173%2C+465765246%2C+471932355%2C+485931415%2C+493839202%2C+499694230%2C+798467400%2C+830091083%2C+988271701%2C+328284843%2C+252997824%2C+224682616%2C+272471163%2C+310784444%2C+317595806%2C+318538480%2C+321994040%2C+338574479%2C+346657401%2C+369001640%2C+377074739%2C+377144644%2C+386427295%2C+389866380%2C+394921528%2C+403679536%2C+408870089%2C+413681320%2C+415276268%2C+426194984%2C+433115182%2C+442415901%2C+445717600%2C+451647263%2C+454577410%2C+460944064%2C+465128523%2C+466890438%2C+467686297%2C+474105656%2C+474723281%2C+483769260%2C+490188198%2C+595701922%2C+765404997%2C+805036965%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</si>
  <si>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264647243%2C+274545327%2C+281416162%2C+320821499%2C+454488116%2C+930014128%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</si>
  <si>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218224089%2C+310095248%2C+339763316%2C+385897912%2C+410109962%2C+421189039%2C+428888839%2C+446015532%2C+469601909%2C+469873976%2C+470425958%2C+519524788%2C+570878949%2C+885226377%2C+903358749%2C+274452044%2C+286430979%2C+287375731%2C+311778362%2C+315628371%2C+317102916%2C+324361552%2C+335485997%2C+346934656%2C+396721285%2C+397835041%2C+403037819%2C+408219174%2C+412835105%2C+413703565%2C+413880158%2C+459986659%2C+468534272%2C+478725643%2C+494688182%2C+735177453%2C+764797074%2C+890043103%2C+910208107%2C+315769046%2C+325027197%2C+355472175%2C+367743093%2C+386066905%2C+404964988%2C+412313435%2C+445984613%2C+455702193%2C+460253300%2C+469528188%2C+499664952%2C+574961023%2C+626524296%2C+716794205%2C+734826658%2C+814217256%2C+939619881%2C+952886067%2C+215961986%2C+216093056%2C+224247251%2C+328808818%2C+343748301%2C+358719299%2C+381378785%2C+383913766%2C+394288546%2C+396935215%2C+408775274%2C+417843022%2C+421684471%2C+439581930%2C+443129010%2C+447972574%2C+448820606%2C+495936087%2C+510440050%2C+722143261%2C+808453656%2C+820655729%2C+941854190%2C+955000829%2C+312590408%2C+350601830%2C+359818708%2C+362298830%2C+362519204%2C+407149451%2C+439010832%2C+630943708%2C+788207578%2C+895285959%2C+995072893%2C+443057891%2C+224955427%2C+266662245%2C+324968526%2C+344209850%2C+366490030%2C+401056460%2C+445007769%2C+461636942%2C+476343081%2C+522464401%2C+607098327%2C+607251240%2C+882959103%2C+266365777%2C+274008183%2C+327112995%2C+328974146%2C+366314878%2C+424586676%2C+448734016%2C+456625222%2C+474998994%2C+481377759%2C+499859164%2C+611628433%2C+861503252%2C+946467959%2C+958704919%2C+977589270%2C+247588770%2C+310454711%2C+331868086%2C+333527584%2C+352293696%2C+361926081%2C+365057866%2C+379198156%2C+404058446%2C+404431469%2C+418532349%2C+445509285%2C+482600818%2C+484078665%2C+497662491%2C+567399933%2C+661466853%2C+667641896%2C+699721083%2C+765467703%2C+202644805%2C+217188801%2C+242760014%2C+308365104%2C+308839281%2C+317104446%2C+329757611%2C+330256728%2C+339881588%2C+341898389%2C+355217445%2C+359772807%2C+384370927%2C+384777918%2C+392623589%2C+411857549%2C+414003718%2C+416430459%2C+437494591%2C+442104596%2C+477416873%2C+484424143%2C+486629124%2C+496194709%2C+498399084%2C+503394500%2C+517716697%2C+520993147%2C+527920225%2C+540812769%2C+569433536%2C+601608536%2C+740400633%2C+778187594%2C+803931820%2C+865904958%2C+968020147%2C+243595140%2C+267646370%2C+273980739%2C+274531769%2C+286962242%2C+288591818%2C+318949111%2C+320316331%2C+331778894%2C+437278420%2C+460605995%2C+647744925%2C+316157260%2C+324630168%2C+346152839%2C+347229202%2C+372299989%2C+388950648%2C+408023258%2C+432115997%2C+432803088%2C+492881031%2C+545514842%2C+554560978%2C+694499918%2C+752646597%2C+851428960%2C+207256607%2C+207261262%2C+230948219%2C+271366417%2C+296322191%2C+302366394%2C+304104817%2C+307470072%2C+338866495%2C+340888313%2C+356238353%2C+360603691%2C+372095869%2C+376767662%2C+382564658%2C+389088252%2C+397393219%2C+399878363%2C+419953651%2C+423991473%2C+438294645%2C+439280796%2C+449428260%2C+449738973%2C+455438764%2C+457413488%2C+468414537%2C+472373446%2C+476912347%2C+479324630%2C+484683832%2C+490212008%2C+577585380%2C+629371641%2C+648186792%2C+664649834%2C+690154197%2C+716616625%2C+827689659%2C+857506073%2C+220241361%2C+225528397%2C+242883167%2C+273205216%2C+275635064%2C+294465321%2C+327216438%2C+346671285%2C+366617380%2C+391276482%2C+402438623%2C+417442429%2C+424251650%2C+429535723%2C+430382479%2C+431906750%2C+444201519%2C+446813709%2C+447312535%2C+450418019%2C+478509089%2C+543886020%2C+580466011%2C+581506528%2C+765143089%2C+810244849%2C+244319649%2C+251286491%2C+251828281%2C+289587631%2C+300631020%2C+301485080%2C+301852634%2C+305383716%2C+305468171%2C+318784659%2C+319495100%2C+325167805%2C+326081442%2C+334852997%2C+339887178%2C+340812638%2C+352752756%2C+365595381%2C+386917302%2C+392595772%2C+395545070%2C+396314530%2C+415076150%2C+423234614%2C+440262215%2C+445111767%2C+446018707%2C+468273253%2C+472057799%2C+476036610%2C+481947374%2C+489126835%2C+507906192%2C+593811702%2C+594080410%2C+633921987%2C+644109364%2C+661858914%2C+717455930%2C+731797440%2C+820107526%2C+842794671%2C+862908212%2C+906103675%2C+918469315%2C+946331066%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</si>
  <si>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432430799%2C+255774614%2C+259390402%2C+330067163%2C+359620506%2C+866256553%2C+347946032%2C+355154514%2C+386686908%2C+429321617%2C+454938386%2C+480180594%2C+488142381%2C+768609810%2C+899380898%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</si>
  <si>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231822990%2C+235930112%2C+247144903%2C+259707215%2C+274687438%2C+308253171%2C+309662791%2C+312098242%2C+316026495%2C+349966001%2C+372587544%2C+376455742%2C+384560222%2C+408082661%2C+419637076%2C+423206858%2C+429772132%2C+430843726%2C+433517216%2C+435446893%2C+447915869%2C+449341399%2C+461037628%2C+465214833%2C+469020401%2C+471776631%2C+480859346%2C+487773592%2C+500964471%2C+594440123%2C+628784212%2C+632666007%2C+632998166%2C+663050947%2C+694060935%2C+733614941%2C+749235287%2C+837156802%2C+878053927%2C+889156556%2C+916667514%2C+924528267%2C+878299981%2C+708015682%2C+310297083%2C+312997631%2C+334819317%2C+342802232%2C+343066576%2C+354571632%2C+362122716%2C+398591375%2C+409555140%2C+415965371%2C+428507889%2C+454756241%2C+467105819%2C+470755694%2C+479797648%2C+488782565%2C+492703063%2C+722003796%2C+729186969%2C+744701509%2C+779974243%2C+827218402%2C+838367072%2C+634080839%2C+373732309%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</si>
  <si>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258427312%2C+281962436%2C+282447425%2C+287549730%2C+315303565%2C+368064388%2C+376896786%2C+383693983%2C+433198549%2C+452478096%2C+461522585%2C+484987808%2C+488606316%2C+583844690%2C+944501300%2C+231055286%2C+265955838%2C+277284068%2C+287076483%2C+313400082%2C+318278030%2C+321649197%2C+348885502%2C+352764257%2C+374096990%2C+376645360%2C+383527078%2C+383994022%2C+388591235%2C+393683342%2C+425656444%2C+440286814%2C+442926466%2C+444096564%2C+452169568%2C+456163393%2C+466792370%2C+529381508%2C+634731446%2C+637458184%2C+745425830%2C+825609428%2C+914379169%2C+209006553%2C+211586784%2C+238155194%2C+240263195%2C+242714956%2C+270961320%2C+359703111%2C+388536590%2C+407924863%2C+409885312%2C+412014702%2C+440259320%2C+459475406%2C+461588693%2C+474047169%2C+483852615%2C+664697203%2C+668330363%2C+727444139%2C+900605605%2C+870728649%2C+585254278%2C+305950280%2C+456857430%2C+358004859%2C+410308529%2C+433002920%2C+464461673%2C+936091582%2C+943603652%2C+968382699%2C+344648042%2C+418335821%2C+215796826%2C+217501123%2C+230433524%2C+242315836%2C+302395983%2C+311120957%2C+343868026%2C+370778874%2C+387215020%2C+399702055%2C+425471807%2C+435044233%2C+459595885%2C+462374675%2C+619733650%2C+747276493%2C+755121925%2C+831292311%2C+841970485%2C+358843412%2C+359943159%2C+381439665%2C+423028243%2C+430583658%2C+457035504%2C+467059421%2C+488639099%2C+510497544%2C+523952666%2C+575703661%2C+636038587%2C+797714224%2C+849443904%2C+879619982%2C+979604373%2C+995643766%2C+462951144%2C+857809738%2C+210672904%2C+250406580%2C+274026285%2C+298648461%2C+329045010%2C+340635774%2C+352267563%2C+381019504%2C+413823614%2C+421032876%2C+430644588%2C+438362737%2C+453255551%2C+468737732%2C+471624395%2C+518461528%2C+560074027%2C+578159525%2C+814688446%2C+833559270%2C+875122212%2C+938589751%2C+231913339%2C+266005246%2C+287491678%2C+411072690%2C+436044357%2C+438218054%2C+459941436%2C+464136125%2C+618792409%2C+625455714%2C+631792813%2C+658650030%2C+694011428%2C+936401385%2C+226741018%2C+356470842%2C+410294623%2C+422719998%2C+475640371%2C+482946487%2C+601267735%2C+752945856%2C+825379910%2C+340259873%2C+342803463%2C+361839248%2C+379887274%2C+365438446%2C+308539481%2C+312409473%2C+319144090%2C+322577150%2C+341525718%2C+341588243%2C+346124825%2C+351499234%2C+359941345%2C+377888513%2C+392141409%2C+393086129%2C+402840028%2C+410346749%2C+440435552%2C+445585964%2C+446937203%2C+451778540%2C+453760453%2C+455109655%2C+462540904%2C+466538799%2C+473667015%2C+485045966%2C+589307048%2C+611561902%2C+701271225%2C+718783716%2C+731993460%2C+925078692%2C+972934278%2C+203890681%2C+252466990%2C+288334139%2C+294460156%2C+306963304%2C+322696206%2C+329016394%2C+344705964%2C+347238119%2C+356720223%2C+359185338%2C+363228538%2C+369209506%2C+372739687%2C+383599165%2C+389162554%2C+393969735%2C+404231867%2C+410097279%2C+412549796%2C+451967392%2C+463961714%2C+466558736%2C+467782357%2C+468825422%2C+482265326%2C+492356148%2C+496742152%2C+498469446%2C+556008541%2C+561433796%2C+587416631%2C+596474384%2C+630461541%2C+639507594%2C+639599216%2C+643572763%2C+712666365%2C+732316216%2C+825121257%2C+833402990%2C+969909906%2C+260758102%2C+278003414%2C+310367735%2C+315298737%2C+321812551%2C+328848371%2C+329423663%2C+350553607%2C+358140731%2C+372016216%2C+378683056%2C+378804071%2C+396169269%2C+412875589%2C+427282623%2C+450468982%2C+454203268%2C+457970384%2C+471453830%2C+472744986%2C+483345028%2C+483817893%2C+608224575%2C+620425438%2C+663014133%2C+706447708%2C+730341727%2C+742406897%2C+750469556%2C+765681264%2C+767728858%2C+769064771%2C+838009721%2C+892681370%2C+951870203%2C+990429779%2C+996965199%2C+235048033%2C+241909112%2C+245293610%2C+268359934%2C+268868948%2C+276568938%2C+277540996%2C+292913045%2C+312701604%2C+317511174%2C+332516866%2C+340143894%2C+341516792%2C+357461688%2C+358612291%2C+368186822%2C+395476840%2C+413087177%2C+431166515%2C+469428943%2C+477194425%2C+489841181%2C+530959883%2C+580378574%2C+586260714%2C+659628652%2C+661394771%2C+702639059%2C+784510474%2C+839796899%2C+886110897%2C+906785472%2C+911701091%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</si>
  <si>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207874141%2C+225756486%2C+274314001%2C+279886144%2C+310220891%2C+313205974%2C+331417489%2C+355415764%2C+367620550%2C+398189618%2C+405085812%2C+425826364%2C+429701808%2C+460662301%2C+466457739%2C+473103862%2C+496537235%2C+540594010%2C+601802569%2C+851202881%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</si>
  <si>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278784439%2C+280615680%2C+317674965%2C+318502945%2C+324796118%2C+354460321%2C+356907679%2C+366866619%2C+371038978%2C+382208636%2C+402494864%2C+412397432%2C+412838368%2C+413081998%2C+423062176%2C+457226037%2C+467591062%2C+472992941%2C+475395838%2C+499705935%2C+736071122%2C+741087553%2C+894006929%2C+943574976%2C+493898399%2C+499751467%2C+242707496%2C+269449471%2C+279507377%2C+292342631%2C+303405485%2C+306312911%2C+320095761%2C+335586107%2C+354742194%2C+363843089%2C+366942793%2C+368709216%2C+371466257%2C+391036764%2C+422043981%2C+423836597%2C+442013266%2C+447808514%2C+448552733%2C+457675299%2C+467488755%2C+480142366%2C+486255970%2C+497830587%2C+684031089%2C+735763037%2C+880643407%2C+884662107%2C+226173000%2C+256283311%2C+295238450%2C+304662647%2C+344233526%2C+354264050%2C+377159976%2C+384010809%2C+391312284%2C+399697748%2C+409779586%2C+420403939%2C+427016176%2C+427066046%2C+443948359%2C+444496273%2C+449222634%2C+453312649%2C+455423627%2C+458781944%2C+463595461%2C+595516283%2C+601217158%2C+638194379%2C+883764627%2C+898484994%2C+925528555%2C+309745226%2C+345630644%2C+349197887%2C+357127896%2C+403744243%2C+431191591%2C+433454871%2C+441316877%2C+481193451%2C+208729171%2C+220298192%2C+221926136%2C+222980252%2C+245951385%2C+258862207%2C+266514771%2C+266862367%2C+287413736%2C+310990192%2C+318900065%2C+331338033%2C+339924957%2C+340375866%2C+351303319%2C+358398986%2C+359360226%2C+359372940%2C+369412339%2C+370901872%2C+390464092%2C+397406002%2C+399060488%2C+399982090%2C+421104140%2C+424323071%2C+427014576%2C+432553436%2C+437778530%2C+440449391%2C+460126289%2C+460805250%2C+460850904%2C+468827065%2C+469713570%2C+479732474%2C+515416279%2C+557996991%2C+623929874%2C+662386067%2C+694223297%2C+706137280%2C+825265297%2C+835834794%2C+852051854%2C+231928697%2C+252842911%2C+252963981%2C+255274555%2C+263043545%2C+284226441%2C+305479585%2C+306745805%2C+314825583%2C+323015621%2C+329650576%2C+340333186%2C+340747103%2C+372537896%2C+374911033%2C+380077214%2C+393732486%2C+394867874%2C+397101938%2C+411742059%2C+429616452%2C+429795622%2C+436932748%2C+458900564%2C+459531730%2C+464485780%2C+467928303%2C+474478842%2C+474959004%2C+489577403%2C+496944412%2C+828893361%2C+952494799%2C+967007328%2C+999347544%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</si>
  <si>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224877768%2C+240922548%2C+307479192%2C+333946696%2C+335328289%2C+368328207%2C+368426568%2C+384350983%2C+392077272%2C+393434168%2C+394224588%2C+396069500%2C+428489423%2C+440833207%2C+444390857%2C+495916299%2C+521142884%2C+786310375%2C+818653907%2C+853196200%2C+860699057%2C+965242001%2C+979494542%2C+979730088%2C+988088455%2C+472084615%2C+509035930%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</si>
  <si>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312412269%2C+343620675%2C+348556038%2C+382018557%2C+383134411%2C+431834730%2C+454778576%2C+458524478%2C+477275494%2C+567223138%2C+831496594%2C+932803068%2C+202843919%2C+207748034%2C+235418158%2C+312546549%2C+318122694%2C+319189102%2C+319777902%2C+343871868%2C+356443459%2C+367268059%2C+367805115%2C+373322707%2C+400101196%2C+409540642%2C+433937464%2C+435182798%2C+466552327%2C+477982782%2C+483453121%2C+489009509%2C+619938597%2C+650578360%2C+652560176%2C+690548017%2C+837555858%2C+860079153%2C+869622826%2C+873968840%2C+884567306%2C+908153917%2C+611847988%2C+955745561%2C+226432582%2C+232039603%2C+250177917%2C+255947593%2C+292059838%2C+308126166%2C+312098755%2C+318780320%2C+328291968%2C+341104425%2C+347168169%2C+347976878%2C+354362173%2C+363013020%2C+369053822%2C+387864649%2C+411596169%2C+421967207%2C+426478176%2C+428334346%2C+440618306%2C+441880890%2C+446304223%2C+453562791%2C+490499214%2C+494011683%2C+498966875%2C+519398665%2C+544258469%2C+585496637%2C+631728459%2C+633225031%2C+658514186%2C+669429580%2C+793790787%2C+852673685%2C+959566222%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</si>
  <si>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391793460%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</si>
  <si>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310600313%2C+313929511%2C+324214611%2C+334892041%2C+344997461%2C+358727563%2C+436361052%2C+437047051%2C+456258986%2C+461011591%2C+512698054%2C+608680063%2C+636607798%2C+640442948%2C+670812632%2C+736741331%2C+864558759%2C+201053773%2C+225949637%2C+305447354%2C+305974435%2C+310399048%2C+334584554%2C+359093586%2C+359545743%2C+372523369%2C+383040674%2C+406421984%2C+431577469%2C+432601742%2C+433792989%2C+453280480%2C+486512711%2C+565713922%2C+595613512%2C+627127992%2C+784186056%2C+795092317%2C+802196432%2C+813597193%2C+916489324%2C+922492184%2C+957029842%2C+378003907%2C+477794108%2C+239503949%2C+282738669%2C+301705594%2C+309185259%2C+313697826%2C+324309792%2C+360459987%2C+367090875%2C+408600803%2C+459260834%2C+460189818%2C+464978937%2C+466432198%2C+477649733%2C+484672169%2C+488878212%2C+540478303%2C+571204052%2C+774437278%2C+881088731%2C+709355443%2C+221195303%2C+290965948%2C+298246513%2C+354899116%2C+384569216%2C+392206411%2C+400257331%2C+413843422%2C+419237167%2C+429193929%2C+436063636%2C+439702937%2C+442672002%2C+467247324%2C+467592302%2C+473806932%2C+485996274%2C+487039900%2C+493727800%2C+607344861%2C+670997759%2C+765325413%2C+819240243%2C+824732672%2C+957030301%2C+995866126%2C+207102313%2C+212099865%2C+218631399%2C+228912276%2C+286931873%2C+292463914%2C+348154573%2C+379325163%2C+417495469%2C+431933759%2C+449819348%2C+478680036%2C+490506492%2C+492193034%2C+599448434%2C+634406613%2C+657756173%2C+670420318%2C+701496101%2C+914620840%2C+921478684%2C+929792291%2C+239809593%2C+288967850%2C+301517793%2C+332751005%2C+343917199%2C+346596358%2C+363828435%2C+387658503%2C+389249828%2C+393903848%2C+405512828%2C+424663013%2C+425399326%2C+477201074%2C+488131978%2C+488922031%2C+540982083%2C+578936408%2C+602236342%2C+933681378%2C+987635555%2C+787938111%2C+792088246%2C+260857231%2C+262045276%2C+264461339%2C+302002578%2C+330002900%2C+338452397%2C+344776427%2C+346471442%2C+358772356%2C+378984447%2C+393234066%2C+406850129%2C+431563498%2C+449412887%2C+454444284%2C+455820759%2C+467523772%2C+470216521%2C+474151250%2C+482414949%2C+492802135%2C+493587271%2C+541128165%2C+542514440%2C+634254730%2C+637477594%2C+685209634%2C+696307753%2C+924498673%2C+990859883%2C+993311274%2C+963693118%2C+286012613%2C+290555771%2C+343174234%2C+347766346%2C+356402265%2C+373786185%2C+390067376%2C+399690041%2C+431096648%2C+448387645%2C+463463521%2C+464682719%2C+756356736%2C+761194529%2C+981117212%2C+259126486%2C+281210862%2C+304786404%2C+306631871%2C+309122935%2C+309936336%2C+314431157%2C+325666083%2C+325868140%2C+326261687%2C+340597849%2C+342416731%2C+356857339%2C+357712230%2C+364321336%2C+367737087%2C+368933965%2C+373614580%2C+386896245%2C+388327888%2C+393804277%2C+405633993%2C+448647821%2C+451173022%2C+453126113%2C+455987869%2C+458526480%2C+460679548%2C+462219216%2C+463824239%2C+465054340%2C+479942990%2C+485202326%2C+493021110%2C+511234110%2C+547669100%2C+615649562%2C+631711079%2C+729904746%2C+746526062%2C+784187167%2C+927188481%2C+950295264%2C+985662269%2C+997437894%2C+267629942%2C+313767004%2C+317482340%2C+323308569%2C+329735368%2C+344848798%2C+354430696%2C+370048920%2C+378652732%2C+383842662%2C+400697919%2C+426861424%2C+431867197%2C+432189119%2C+440672637%2C+453406049%2C+454252542%2C+491487926%2C+500346605%2C+534967696%2C+585491494%2C+868156330%2C+204663256%2C+226962097%2C+314248912%2C+320349861%2C+323667742%2C+352666133%2C+413156033%2C+425585626%2C+460940582%2C+538600442%2C+608258755%2C+631191599%2C+640013283%2C+700932071%2C+829494223%2C+846446305%2C+893761566%2C+946053728%2C+970015963%2C+211940354%2C+266153995%2C+275285286%2C+310731629%2C+348153866%2C+375083405%2C+375216192%2C+378681662%2C+383124822%2C+387382091%2C+396935151%2C+397798307%2C+405609244%2C+407430090%2C+414601142%2C+424375174%2C+430569827%2C+445846745%2C+448973921%2C+459055644%2C+464349765%2C+564773123%2C+602905701%2C+604008045%2C+701055910%2C+912806853%2C+913504187%2C+981666185%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</si>
  <si>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376211094%2C499573081%2C200577904%2C+223914817%2C+245571548%2C+259779131%2C+265460937%2C+267255736%2C+286628285%2C+316535658%2C+331601018%2C+334936297%2C+360293674%2C+365359998%2C+372435405%2C+372587544%2C+377781662%2C+379702522%2C+392429101%2C+394492567%2C+407497576%2C+429985451%2C+439311229%2C+457995440%2C+464815363%2C+467117143%2C+473297955%2C+493746811%2C+495488569%2C+500539202%2C+750534191%2C+978678651%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</si>
  <si>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12h57</t>
  </si>
  <si>
    <t>https://admin.giaohangtietkiem.vn/admin/api/index/limit:100?alias=373732309%2C247144903%2C+288600401%2C+308253171%2C+498896094%2C497771805%2C752611430%2C215936049%2C+254769425%2C+302486923%2C+303969444%2C+312922759%2C+319046939%2C+326228056%2C+344258425%2C+353106541%2C+360712726%2C+364226454%2C+413686245%2C+422138943%2C+427910418%2C+441137487%2C+444023608%2C+445566576%2C+472902190%2C+473659605%2C+475357494%2C+479592421%2C+492961403%2C+494871151%2C+496943745%2C+513967374%2C+557446823%2C+564581215%2C+582177220%2C+694182826%2C+789298863%2C+805289991%2C+906274351%2C+915331091%2C+971555238%2C+984318645%2C310784444%2C+361036970%2C385242614%2C+388952082%2C+442184096%2C+447697394%2C+472313638%2C+475766313%2C+483223847%2C+492313931%2C+547134202%2C+574586377%2C+830091083%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</si>
  <si>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621006350%2C472876599%2C309036021%2C+311576237%2C+330781344%2C+341820338%2C+352827086%2C+388074391%2C+392305888%2C+407909441%2C+413726600%2C+413847917%2C+419567427%2C+431263962%2C+447919734%2C+451067124%2C+451907001%2C+454154861%2C+455064972%2C+457065376%2C+457127064%2C+462994923%2C+467667971%2C+475842436%2C+482002612%2C+496728257%2C+524091518%2C+569126845%2C+748578449%2C+828542892%2C+862315886%2C+872649428%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</si>
  <si>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299917172%2C+326977785%2C+369090802%2C+384010809%2C+391036764%2C+407143812%2C+412490647%2C+412728135%2C+420445454%2C+500894306%2C+589325485%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</si>
  <si>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218454590%2C+231168126%2C+279320590%2C246722665%2C+286491546%2C+317066044%2C+330097350%2C+339954921%2C+382163185%2C+389823648%2C+394874290%2C+411584249%2C+426039790%2C+429746716%2C+435805180%2C+464477114%2C+478242527%2C+589302234%2C+657395319%2C+701985315%2C+734224406%2C+746786529%2C+762437055%2C+834673258%2C+909968920%2C+925729103%2C+210723987%2C+310762491%2C+315901145%2C+326310351%2C+339783348%2C+348866154%2C+353023311%2C+353837957%2C+355443899%2C+355519119%2C+396951415%2C+400953531%2C+404589411%2C+411977451%2C+421769811%2C+464721511%2C+464825388%2C+490390282%2C+492366615%2C+492581688%2C+725398055%2C+770277477%2C+828491376%2C+832154224%2C859588130%2C303953613%2C+208338712%2C+221682790%2C+232107009%2C+259625477%2C+312129427%2C+313708223%2C+314250129%2C+327546521%2C+349796001%2C+364374326%2C+370470218%2C+373200182%2C+387201369%2C+390297242%2C+391599967%2C+397277005%2C+410470675%2C+413589123%2C+429939038%2C+433264405%2C+468064402%2C+473666941%2C+492962282%2C+498442791%2C+514381034%2C+527178631%2C+595606976%2C+640541020%2C+678390155%2C+715914781%2C+760049572%2C+760764263%2C+826677196%2C317695943%2C+319452351%2C+340279799%2C+343236282%2C+346909823%2C+365797325%2C+373545149%2C+395666364%2C+400385041%2C+413109451%2C+420031673%2C+423062759%2C+443216766%2C+474202795%2C+488007204%2C+488588210%2C+494067667%2C+497936093%2C+498921537%2C+544416124%2C+570127979%2C+581621250%2C+633395575%2C+679000152%2C+708910238%2C+817646953%2C+847385178%2C+868580051%2C+967953020%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</si>
  <si>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307634202%2C+415168027%2C+427014576%2C+457527705%2C778444569%2C324658168%2C399946495%2C376742959%2C481193451%2C+491662146%2C+503631788%2C+804310696%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</si>
  <si>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12h06</t>
  </si>
  <si>
    <t>13h03</t>
  </si>
  <si>
    <t>https://admin.giaohangtietkiem.vn/admin/api/index/limit:100?alias=217740576%2C+239104638%2C+246661099%2C+250100026%2C+263445284%2C+308376508%2C+316719351%2C+385042010%2C+409510340%2C+423033556%2C+477143284%2C+496959936%2C+498023067%2C+723070611%2C+748026521%2C+778024217%2C263561128%2C+286525014%2C+300168719%2C+303572425%2C+308119703%2C+316561316%2C+322330524%2C+323230805%2C+324122225%2C+328944105%2C+339827169%2C+344436994%2C+371038978%2C+389681882%2C+389984206%2C+394722787%2C+406333568%2C+408136358%2C+412218380%2C+414420404%2C+417465039%2C+429478009%2C+432998714%2C+439733866%2C+440458367%2C+452022940%2C+460368060%2C+460399637%2C+463192723%2C+468253684%2C+471609484%2C+492741526%2C+497418534%2C+504708357%2C+556465000%2C+616273408%2C+718077772%2C+966819024%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</si>
  <si>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231911756%2C+328690070%2C+336609763%2C+342858575%2C+370988290%2C+390852187%2C+395941278%2C+424126411%2C+454988277%2C+471802777%2C+815451135%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</si>
  <si>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281282467%2C+265125923%2C+306831122%2C+316442349%2C+394516716%2C+435639266%2C+490472858%2C+411307013%2C+473509849%2C+203890681%2C+235937218%2C+244319649%2C+307158110%2C+310629760%2C+319625170%2C+344790714%2C+348550518%2C+354430696%2C+374886323%2C+402019458%2C+406335032%2C+417522463%2C+422053937%2C+436263364%2C+439373482%2C+445447326%2C+450418019%2C+453232335%2C+456900874%2C+458312033%2C+459075191%2C+466057746%2C+468415326%2C+471544094%2C+477356256%2C+481947374%2C+498469446%2C+608258755%2C+629371641%2C+701809686%2C+862908212%2C+916701197%2C+917209210%2C+378752169%2C+216025005%2C+235539062%2C+306963304%2C+317556846%2C+329170471%2C+329964672%2C+335818365%2C+371236026%2C+374191027%2C+396069500%2C+397393219%2C+410097279%2C+418712841%2C+424251650%2C+425467508%2C+425585626%2C+431906750%2C+438763099%2C+449738973%2C+459260834%2C+462373741%2C+475952507%2C+482697464%2C+489126835%2C+593811702%2C+626930505%2C+639599216%2C+644109364%2C+690154197%2C+741063045%2C+750015394%2C+820107526%2C+837516107%2C+874452330%2C+223008450%2C+284750155%2C+301852634%2C+391422583%2C+407997609%2C+421333102%2C+455790259%2C+507015042%2C+548507730%2C+593749777%2C+906103675%2C+359104597%2C+210079036%2C+242865870%2C+301782721%2C+315010202%2C+318784659%2C+319284544%2C+322613814%2C+325496069%2C+328262761%2C+336797486%2C+337720819%2C+340684248%2C+344848798%2C+347575716%2C+352751801%2C+364138887%2C+364716995%2C+373143436%2C+379341816%2C+392567836%2C+400131526%2C+411093440%2C+414885327%2C+416244431%2C+464731218%2C+482020372%2C+485015852%2C+485932689%2C+491681926%2C+495838116%2C+556008541%2C+579538575%2C+616757513%2C+639939204%2C+646624927%2C+695696957%2C+817366938%2C+908807486%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</si>
  <si>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319462509%2C+337956047%2C+374788640%2C+504966843%2C201959773%2C+258504683%2C+259755828%2C+309099652%2C+314919218%2C+327459928%2C+369813097%2C+396025429%2C+403077503%2C+417264700%2C+418114067%2C+432793968%2C+445656056%2C+476460038%2C+497523587%2C277912345%2C477264624%2C+332891183%2C426520080%2C262579185%2C955745561%2C379419797%2C273400486%2C234333824%2C+249623732%2C+260379376%2C+266158229%2C+292494306%2C+313236524%2C+314042385%2C+320064363%2C+321322542%2C+324434400%2C+328616137%2C+347519007%2C+349329752%2C+354201947%2C+357929672%2C+368215221%2C+393025015%2C+399680105%2C+404643716%2C+406279577%2C+407339037%2C+408554827%2C+419600729%2C+421365802%2C+423403991%2C+437024558%2C+439453821%2C+441316877%2C+441435995%2C+451881126%2C+466620486%2C+483178174%2C+485092575%2C+496432478%2C+529445266%2C+597879908%2C+856257607%2C+978876302%2C221188409%2C+225905159%2C+247981419%2C+253996934%2C+257570435%2C+265267807%2C+275029853%2C+275680196%2C+313502398%2C+345540473%2C+359519966%2C+362130523%2C+368337975%2C+388353812%2C+391536254%2C+394872075%2C+396113322%2C+396440816%2C+416632094%2C+424760862%2C+426927515%2C+430145001%2C+432297895%2C+432836072%2C+445068957%2C+454377882%2C+462685396%2C+463633422%2C+463946756%2C+468264041%2C+480284836%2C+593144913%2C+596007705%2C+633669458%2C+713221853%2C+720246873%2C+754216301%2C+764101470%2C+804991121%2C+972627378%2C+986568755%2C344654460%2C357539143%2C+420181675%2C+455933779%2C+752757938%2C+820574791%2C+829459485%2C202843919%2C+204576677%2C+325417348%2C+366496699%2C+424293211%2C+480921044%2C+493282575%2C+740268406%2C+934684877%2C258395632%2C+300492217%2C+305562700%2C+307095357%2C+348951387%2C+358453601%2C+365247594%2C+370105408%2C+370359740%2C+374404186%2C+400806794%2C+405562096%2C+456753917%2C+457211420%2C+472217330%2C+568628971%2C+725834052%2C384569599%2C257023418%2C+315974043%2C+326568748%2C+329194475%2C+350873035%2C+385985814%2C+397319351%2C+411858303%2C+413340143%2C+447227166%2C+465790849%2C+471812185%2C+488275616%2C+786236692%2C+954331180%2C+234740717%2C+309111799%2C+446075869%2C+449477680%2C+609128768%2C+655359238%2C534982205%2C+704482378%2C+797185512%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</si>
  <si>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332502665%2C+372523369%2C+427743774%2C+489436132%2C+540478303%2C+564004125%2C+571204052%2C+627127992%2C+736741331%2C+795092317%2C+916249528%2C+916489324%2C+922492184%2C+215996799%2C+321639307%2C+352603056%2C+412605783%2C+453280480%2C+461266812%2C+487837265%2C+633992039%2C+670812632%2C+694685894%2C+756356736%2C+813597193%2C+864558759%2C+987635555%2C+203393016%2C+315421091%2C+334473737%2C+353768556%2C+356140125%2C+360459987%2C+364832935%2C+368154244%2C+403971944%2C+404084773%2C+422281266%2C+447220642%2C+470670577%2C+522933538%2C+540982083%2C+565713922%2C+579946531%2C+595613512%2C+606236570%2C+881088731%2C+889603209%2C+903183432%2C+934447571%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</si>
  <si>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230925927%2C+233970995%2C+272678718%2C+212734981%2C+317455403%2C+219081523%2C+244690443%2C+272511477%2C+310813246%2C+356132593%2C+359524230%2C+369856716%2C+373356580%2C+416017151%2C+421793456%2C+421881163%2C+435861176%2C+450167969%2C+458792387%2C+465768913%2C+469623714%2C+473298280%2C+476816312%2C+490788035%2C+699746802%2C+883779365%2C+910051063%2C262036705%2C+274407768%2C+281329246%2C+295439949%2C+300570781%2C+301842603%2C+312010102%2C+316284363%2C+332906528%2C+334982592%2C+341087068%2C+347760831%2C+359915930%2C+360493703%2C+387374961%2C+387894296%2C+388506152%2C+408909575%2C+409140044%2C+426237525%2C+435707657%2C+437476094%2C+444623589%2C+450592244%2C+453734538%2C+456414607%2C+468685580%2C+490677721%2C+621899997%2C+730654224%2C+807433541%2C+812257123%2C+879393126%2C+937496227%2C+943413596%2C218289848%2C+271406266%2C+277566225%2C+315339481%2C+316636211%2C+326101744%2C+345361004%2C+351233354%2C+351459753%2C+371750123%2C+374634354%2C+382457991%2C+413344358%2C+424063106%2C+458502139%2C+463031537%2C+482281915%2C+542999579%2C+621323802%2C+622227308%2C+710040700%2C+843463815%2C322444776%2C+326227000%2C+333762356%2C+336930051%2C+343850940%2C+379698057%2C+393093617%2C+418366725%2C+431967185%2C+434249482%2C+437324835%2C+447088148%2C+484847324%2C+495477632%2C+613081575%2C+615538170%2C+620529021%2C+642382319%2C+645991730%2C+653364166%2C+722114366%2C+726277487%2C+828902044%2C+842249589%2C+992396588%2C218952633%2C+227944856%2C+236033006%2C+320750127%2C+322393041%2C+352584811%2C+383981723%2C+394819277%2C+420118508%2C+425575745%2C+440412003%2C+443908727%2C+450876201%2C+451183963%2C+467480045%2C+468255262%2C+480524540%2C+486423111%2C+487407894%2C+515501419%2C+517325807%2C+534525038%2C+546135568%2C+576501277%2C+612850377%2C+633752075%2C+731002120%2C+746267162%2C+801309152%2C+822865436%2C+856005576%2C281861235%2C+305361414%2C+337502910%2C+342137823%2C+360560380%2C+367176085%2C+375508247%2C+391985391%2C+397758683%2C+408260934%2C+443881354%2C+445936343%2C+449670451%2C+450915791%2C+497749413%2C+612177406%2C+629631815%2C+691142917%2C+850390812%2C+893124721%2C+947754794%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</si>
  <si>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308198518%2C+327079136%2C+337212625%2C+365769787%2C+481114489%2C+495162507%2C+547306720%2C+840975105%2C+277637742%2C+300050869%2C+331547755%2C+388665197%2C+423191145%2C+428024954%2C+468309696%2C+470120939%2C+498861905%2C+789667942%2C+956962089%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</si>
  <si>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320405919%2C+333937444%2C241680170%2C+449935702%2C+459918076%2C+485470782%2C+608130865%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</si>
  <si>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259446102%2C+301354002%2C+307612918%2C+321478955%2C+338138705%2C+351922460%2C+354061042%2C+355508483%2C+356187884%2C+394606270%2C+409992343%2C+414611414%2C+455129599%2C+455577574%2C+474748652%2C+479588965%2C+523737149%2C+634611266%2C+689953733%2C+729489485%2C+861494693%2C+863166352%2C+865426182%2C+906745576%2C+926503616%2C+949071787%2C+984139517%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</si>
  <si>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210470596%2C+310731103%2C+316599504%2C+327420557%2C+387785486%2C+413726600%2C+428058727%2C+447919734%2C+483223847%2C+490645046%2C+492961403%2C+781632964%2C+951073629%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</si>
  <si>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215679341%2C+218230514%2C+276136267%2C+279343013%2C+306405492%2C+310209807%2C+316385288%2C+330661330%2C+373050129%2C+380101244%2C+380490353%2C+402107317%2C+405880773%2C+423594416%2C+431158515%2C+473088251%2C+567841702%2C+698928813%2C+743260670%2C+806180040%2C+910649630%2C+977605600%2C+266894989%2C+281996293%2C+282457549%2C+303018138%2C+315835817%2C+318808817%2C+319996288%2C+325041333%2C+353517214%2C+354685874%2C+354756178%2C+369769998%2C+393807419%2C+398816836%2C+401780098%2C+403331385%2C+404673574%2C+415994837%2C+420254945%2C+421839669%2C+423728528%2C+435773263%2C+436148442%2C+436718834%2C+453649749%2C+454929764%2C+459571501%2C+468207983%2C+474193615%2C+482675829%2C+485743101%2C+499256986%2C+510497952%2C+541090729%2C+716131436%2C+723369101%2C+742409387%2C+765915656%2C+771967988%2C+857096983%2C+919054729%2C+959218419%2C+964768181%2C+984388520%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</si>
  <si>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237595972%2C211173574%2C+221870619%2C+286664151%2C+288811593%2C+298846720%2C+304933766%2C+306019646%2C+307839475%2C+340678158%2C+354220129%2C+359251686%2C+377812260%2C+380577449%2C+380973389%2C+392483124%2C+398642163%2C+400799199%2C+405480219%2C+410482350%2C+411892360%2C+415195054%2C+427828652%2C+446302159%2C+447534948%2C+465469934%2C+487611127%2C+491107034%2C+511284014%2C+567515390%2C+579758955%2C+584849444%2C+624441402%2C+646522707%2C+647255622%2C+669623785%2C+714949732%2C+750687199%2C+771802476%2C+788114080%2C+834221502%2C+840386995%2C+848104122%2C+884609409%2C+922979882%2C+936554022%2C+949756997%2C+986751288%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</si>
  <si>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649178450%2C+232484776%2C+314878427%2C+360667630%2C+364996315%2C+393806943%2C+400019667%2C+404096892%2C+406828958%2C+412891627%2C+413919446%2C+433064608%2C+468037971%2C+477333960%2C+494255091%2C+506257347%2C+827839437%2C+879204305%2C+951821110%2C+204678099%2C+208648708%2C+257171978%2C+263839887%2C+277264894%2C+319348314%2C+319804884%2C+324136107%2C+360016875%2C+384337352%2C+390125494%2C+397815693%2C+405312138%2C+434304416%2C+438707647%2C+439769643%2C+447484359%2C+448264557%2C+489857222%2C+615124937%2C+619668143%2C+759409925%2C+797848094%2C+836312273%2C+910911695%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</si>
  <si>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253497031%2C+310756472%2C+310883998%2C+311919987%2C+320867465%2C+350420516%2C+356446683%2C+360409780%2C+368498622%2C+401556267%2C+402471655%2C+402804795%2C+403879806%2C+420264269%2C+426973942%2C+448165969%2C+451376389%2C+473093054%2C+489391589%2C+497771805%2C+634929934%2C+748201328%2C+954810927%2C214188168%2C+240886971%2C+249264829%2C+299896045%2C+321181962%2C+321836275%2C+326319138%2C+355604880%2C+357255697%2C+358957831%2C+368755551%2C+380402654%2C+381524849%2C+403186638%2C+435291982%2C+437299221%2C+438537102%2C+439890715%2C+442060689%2C+450569124%2C+451083440%2C+489538402%2C+493643475%2C+530380241%2C+729723557%2C+804415249%2C+813087556%2C+921131534%2C+972461288%2C233810358%2C+249073112%2C+254045469%2C+279758962%2C+304366902%2C+324342759%2C+326028464%2C+341646866%2C+351832257%2C+361995736%2C+376284064%2C+379624159%2C+383860424%2C+392763511%2C+401284106%2C+429646962%2C+436125131%2C+446092077%2C+454509344%2C+472330698%2C+495896863%2C+588311943%2C+751950425%2C+892093468%2C206413667%2C+267218626%2C+289522817%2C+303007710%2C+333368634%2C+337078780%2C+339248984%2C+353234355%2C+356467493%2C+371509397%2C+383319571%2C+411800778%2C+413957128%2C+416085363%2C+419692219%2C+427802798%2C+449526892%2C+450475552%2C+479998447%2C+495096678%2C+599346306%2C+655331676%2C+729786248%2C207365224%2C+273319857%2C+301996745%2C+305070237%2C+314906877%2C+325742495%2C+335609335%2C+341120512%2C+361297022%2C+365225187%2C+366679751%2C+374317228%2C+378919555%2C+389235177%2C+407274171%2C+415405977%2C+416255649%2C+420727411%2C+427595234%2C+444892111%2C+447624560%2C+461547783%2C+476214572%2C+488709539%2C+496079808%2C+503657288%2C+759150726%2C+765427612%2C+776762893%2C+791306282%2C+795513160%2C+807742806%2C+985391972%2C319457277%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</si>
  <si>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238530278%2C+345093016%2C+358855217%2C+360577746%2C+363535859%2C+377348026%2C+395181037%2C+398425515%2C+418627194%2C+432489711%2C+448631861%2C+467550135%2C+498639935%2C+580185773%2C+775840865%2C216099804%2C+216732092%2C+277775070%2C+315216050%2C+320478193%2C+326776289%2C+340867277%2C+344511437%2C+442319862%2C+457224867%2C+466144288%2C+474055664%2C+493299105%2C+504235670%2C+529795630%2C+771178063%2C+839834052%2C+952177956%2C342225678%2C+351920535%2C+839518981%2C242004290%2C+277674175%2C+298210397%2C+305425863%2C+320578181%2C+327538819%2C+334616037%2C+349038552%2C+353354731%2C+358797069%2C+361086663%2C+361549624%2C+376317445%2C+380300920%2C+384826966%2C+396869596%2C+422434008%2C+424261722%2C+435824856%2C+437512409%2C+438875570%2C+442876174%2C+451255720%2C+462393512%2C+474736367%2C+488865164%2C+492895936%2C+505872981%2C+550221940%2C+579705300%2C+605525428%2C+682500101%2C+728454087%2C+734930331%2C+943097701%2C+990513104%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</si>
  <si>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15h20</t>
  </si>
  <si>
    <t>https://admin.giaohangtietkiem.vn/admin/api/index/limit:50?alias=206543077%2C+219962839%2C+273462598%2C+304647737%2C+311288226%2C+322225152%2C+348866813%2C+417977931%2C+428949813%2C+463433207%2C+478664837%2C+487167977%2C+497680580%2C+499720070%2C+500743082%2C+506747148%2C+509398681%2C+522821829%2C+542028237%2C+565803295%2C+567810593%2C+591234965%2C+655788865%2C+668039824%2C+681012771%2C+704701819%2C+706868905%2C+759322574%2C+786965104%2C+842893692%2C+844343160%2C+854356484%2C+949388441%2C+994824010%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</si>
  <si>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408896230%2C+417406685%2C+444993579%2C+485176229%2C+494864088%2C+550196375%2C+828547556%2C205012557%2C+212735414%2C+236014065%2C+248629199%2C+275195869%2C+289763058%2C+292721114%2C+302596708%2C+311442287%2C+315099106%2C+316619036%2C+317944621%2C+322098667%2C+325170970%2C+329116995%2C+353410398%2C+369333826%2C+370181678%2C+377627146%2C+382241095%2C+387884418%2C+396476319%2C+399200297%2C+403267184%2C+417546325%2C+419843093%2C+420401562%2C+427836693%2C+436096493%2C+436619427%2C+447361623%2C+454468408%2C+467145735%2C+474544991%2C+479142535%2C+479275110%2C+490962809%2C+548290250%2C+566778913%2C+579139833%2C+594557160%2C+657486082%2C+658925219%2C+811357862%2C+830869381%2C+867992793%2C+938168467%2C339089595%2C749489743%2C940135544%2C278393487%2C+303548887%2C+317170459%2C+340570919%2C+370700726%2C+371548218%2C+385366002%2C+419893222%2C+425422948%2C+468260183%2C+481443161%2C+492570561%2C+564650739%2C+600297607%2C+633043543%2C+735160513%2C+793054694%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</si>
  <si>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965351163%2C405244277%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</si>
  <si>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324596981%2C+335705916%2C+348552457%2C+349667939%2C+358635883%2C+368347441%2C+403511185%2C+408198755%2C+430145001%2C+440406644%2C+445290845%2C+456753917%2C+473641864%2C+482973101%2C+578365562%2C+837536069%2C+898484994%2C203546472%2C+210409526%2C+225497692%2C+230266201%2C+283671918%2C+333953980%2C+347202484%2C+350285462%2C+373831636%2C+399128991%2C+400333521%2C+406262251%2C+451877804%2C+653345857%2C+773391744%2C+820624613%2C+979234993%2C+999613131%2C238923968%2C+249686051%2C+261228382%2C+275724472%2C+281144429%2C+282208738%2C+314394117%2C+316735010%2C+331366269%2C+338246798%2C+341029174%2C+354850147%2C+361234898%2C+367477022%2C+367482212%2C+372531501%2C+394114599%2C+396198540%2C+405581497%2C+410931867%2C+413496395%2C+426292374%2C+460420701%2C+464010539%2C+475222614%2C+511521793%2C+563885354%2C+570231402%2C+579700712%2C+628259290%2C+765007413%2C+814249166%2C+855614321%2C+891771822%2C+931617045%2C+965871697%2C+994238854%2C+995458148%2C264530442%2C+277912345%2C+288352128%2C+292059838%2C+300744940%2C+309111799%2C+315584879%2C+335751921%2C+355670280%2C+361959837%2C+362842193%2C+364377474%2C+368764895%2C+370359740%2C+375408619%2C+411240425%2C+411256285%2C+416017151%2C+423403991%2C+435861176%2C+443219801%2C+455249940%2C+457400766%2C+487213668%2C+651813246%2C+993089755%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</si>
  <si>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13h35</t>
  </si>
  <si>
    <t>14h49</t>
  </si>
  <si>
    <t>16h13</t>
  </si>
  <si>
    <t>https://admin.giaohangtietkiem.vn/admin/api/index/limit:100?alias=308744869%2C+331574896%2C+357739733%2C+375219373%2C+431516840%2C+498294000%2C+715327639%2C+884847458%2C+951426952%2C209564054%2C+221337568%2C+221420942%2C+299110620%2C+301109622%2C+302945808%2C+304451495%2C+305364002%2C+322471309%2C+374529425%2C+384551380%2C+406377771%2C+434710385%2C+443348583%2C+477634696%2C+480767469%2C+484379307%2C+499768739%2C+614630224%2C352736575%2C210143047%2C+240869209%2C+264777378%2C+282128591%2C+297197311%2C+309308223%2C+345242178%2C+360231244%2C+373998514%2C+397904200%2C+402414390%2C+410372998%2C+411124794%2C+418282362%2C+418635507%2C+430780693%2C+463306120%2C+476450221%2C+478956511%2C+479110070%2C+479652849%2C+580203975%2C+584501651%2C+611013959%2C+858888242%2C+972989239%2C250380567%2C+254407950%2C+268457708%2C+302121455%2C+303500198%2C+313734118%2C+351253098%2C+365074665%2C+365522005%2C+366914833%2C+374276062%2C+381417139%2C+405158938%2C+414102376%2C+415888927%2C+421268196%2C+421610399%2C+424077894%2C+437549648%2C+444050790%2C+448353466%2C+473802911%2C+481065218%2C+485454504%2C+496315439%2C+496513002%2C+496692043%2C+546713550%2C+631197121%2C+797253844%2C+827828809%2C+853317624%2C+938926044%2C+959545706%2C+974052799%2C+983320246%2C304175607%2C+312591292%2C+339948236%2C+362863303%2C+363243252%2C+371919938%2C+388637661%2C+389344671%2C+417739873%2C+428624544%2C+472446345%2C+490573547%2C+494128774%2C+528033057%2C+595056575%2C+694197432%2C+710320199%2C+720247388%2C+739342587%2C+753506773%2C+783101155%2C+805717139%2C+914006773%2C+986493025%2C+998164191%2C245533798%2C+274931173%2C+277729216%2C+298447887%2C+311745300%2C+331343123%2C+340648424%2C+349964975%2C+367123083%2C+380483188%2C+392685518%2C+395132460%2C+412033533%2C+439135859%2C+440896898%2C+450054664%2C+453765332%2C+454952771%2C+458639387%2C+482313275%2C+493859498%2C+496655444%2C+553806528%2C+644816761%2C+704660793%2C+864346743%2C303461881%2C+358265412%2C+359091125%2C+400948453%2C+429973453%2C+431953230%2C+438470775%2C+447632159%2C+470556809%2C+480942547%2C+489543282%2C+496486254%2C+589881047%2C+624613005%2C+639114360%2C+923786048%2C+988619782%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</si>
  <si>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217030118%2C+241731331%2C+304176976%2C+304585884%2C+305140423%2C+305742276%2C+332931625%2C+337920541%2C+344710983%2C+349458717%2C+368011147%2C+377898278%2C+418170014%2C+418253495%2C+440197537%2C+479681259%2C+485219287%2C+488012195%2C+683387100%2C+705752482%2C+745667544%2C+759995451%2C+770795577%2C+934946720%2C+969174505%2C335178731%2C+348235113%2C+351500973%2C+357310374%2C+370540958%2C+383244150%2C+392094454%2C+398415533%2C+498776768%2C+531171517%2C+577498825%2C+673210814%2C+907172342%2C860541695%2C216302687%2C+218312771%2C+240546065%2C+256269741%2C+281822412%2C+305319697%2C+363892430%2C+374746441%2C+393422878%2C+401122732%2C+429130978%2C+430392409%2C+480455206%2C+483724448%2C+486998673%2C+556490548%2C+639667743%2C+667109591%2C+844509283%2C+903951575%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</si>
  <si>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220192179%2C+253497031%2C+303633720%2C+304117100%2C+306451844%2C+356593494%2C+361827529%2C+451083440%2C+453720369%2C+672229457%2C+967912963%2C+977578506%2C+996026345%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</si>
  <si>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16h14</t>
  </si>
  <si>
    <t>https://admin.giaohangtietkiem.vn/admin/api/index/limit:50?alias=203518844%2C+232394722%2C+330778609%2C+339584008%2C+384900886%2C+411428005%2C+422922377%2C+458358785%2C+480705544%2C+523120854%2C+536181056%2C+536809596%2C+577878563%2C578770463%2C228723223%2C+247117074%2C+254469972%2C+295567486%2C+305626680%2C+317144140%2C+320466360%2C+345222881%2C+353033470%2C+376874029%2C+399360932%2C+417043750%2C+441379096%2C+445137276%2C+451747349%2C+469206517%2C+476742546%2C+495743247%2C+498763634%2C+682500101%2C+781034454%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</si>
  <si>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283603647%2C+301714363%2C+312463906%2C+329121033%2C+344754466%2C+360784370%2C+395517930%2C+416173797%2C+460715073%2C+488116057%2C+496837277%2C+645558901%2C213769522%2C+214978864%2C+351807034%2C+383020172%2C+421093253%2C+451578504%2C+475163949%2C+476954421%2C+482032405%2C+488313403%2C+491866891%2C+678708733%2C455518652%2C240840709%2C+307479735%2C+331255378%2C+334686528%2C+356836546%2C+385873841%2C+396814618%2C+429413729%2C+434478135%2C+454599461%2C+493327663%2C+598382088%2C+682029731%2C356476723%2C226314929%2C+247757865%2C+321290412%2C+332461811%2C+339922923%2C+371213605%2C+376029280%2C+378432506%2C+387887786%2C+401038588%2C+412096251%2C+413055273%2C+413935743%2C+421298447%2C+426193873%2C+436201949%2C+438034570%2C+445131382%2C+460100414%2C+468674270%2C+482318467%2C+489270301%2C+917594565%2C+979913369%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</si>
  <si>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258337767%2C+272220638%2C+276479795%2C+337078089%2C+352190843%2C+353832787%2C+377793737%2C+388975506%2C+395672909%2C+395891722%2C+427145359%2C+436447485%2C+492067225%2C+515760353%2C+592677373%2C+617864700%2C+641737947%2C+803058171%2C+896428521%2C+921514874%2C244978950%2C+275814083%2C+282211259%2C+283310761%2C+321759124%2C+351361153%2C+359515579%2C+367963796%2C+371011037%2C+372310194%2C+380832599%2C+382965252%2C+411571730%2C+411700355%2C+425382379%2C+429508847%2C+474596371%2C+476767374%2C+496780147%2C+522857045%2C+858449649%2C+878461321%2C+891660488%2C893682308%2C228855362%2C+245452743%2C+270231669%2C+322832681%2C+335922383%2C+346296507%2C+365459684%2C+399200297%2C+404502999%2C+409257832%2C+419603919%2C+430577943%2C+469312639%2C+473339067%2C+474821112%2C+481605977%2C+489644256%2C+534988476%2C+603251293%2C+653424297%2C+727946992%2C+773149793%2C+838616233%2C+856039711%2C322797920%2C+339791974%2C+411638591%2C+417502477%2C+453142869%2C+483766019%2C+489587120%2C+493138992%2C+529385024%2C+620775753%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</si>
  <si>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207057829%2C+268589823%2C+340896850%2C+350954028%2C+359270254%2C+378290082%2C+422602339%2C+438428930%2C+451530971%2C+461751024%2C+463302786%2C+465083215%2C+465577849%2C+474983248%2C+480508907%2C+485973958%2C+687304267%2C+838962448%2C+906947355%2C+977976511%2C+981896399%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</si>
  <si>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219961706%2C+230379722%2C+253340859%2C+305521756%2C+306566286%2C+343734464%2C+354303995%2C+370711904%2C+371396257%2C+374684753%2C+375199063%2C+393492437%2C+450692404%2C+456884214%2C+468747746%2C+480145472%2C+484821497%2C+497367073%2C+600000123%2C+697775572%2C+704927404%2C+713959122%2C+813624868%2C+853362891%2C+856823934%2C+871679326%2C+874392673%2C643403688%2C207929575%2C+225281704%2C+243698380%2C+252912650%2C+255314499%2C+344970780%2C+350169478%2C+416401662%2C+427090709%2C+427745021%2C+438859649%2C+447318349%2C+456669415%2C+481736977%2C+489097714%2C+603153999%2C+640866894%2C+648296519%2C+769662015%2C+845961887%2C+898508626%2C230149802%2C+265792698%2C+306071023%2C+340517607%2C+351196342%2C+359049201%2C+360053262%2C+393897654%2C+396500658%2C+420790709%2C+422726052%2C+436101102%2C+437639809%2C+439435933%2C+450283896%2C+451863297%2C+458516689%2C+458917438%2C+461631093%2C+489728871%2C+790211504%2C+815069505%2C+918983284%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</si>
  <si>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277916592%2C+310807746%2C+325922422%2C+334804575%2C+345278594%2C+349749955%2C+360186388%2C+369497622%2C+379949644%2C+423038615%2C+425170051%2C+436902000%2C+437574182%2C+440879169%2C+445371509%2C+454209816%2C+461613157%2C254897126%2C+266862367%2C+278015935%2C+305140423%2C+306008803%2C+312417584%2C+313724576%2C+326639648%2C+335705916%2C+335751921%2C+351500973%2C+360011113%2C+373259416%2C+380483188%2C+380619101%2C+405573102%2C+407898573%2C+430392409%2C+480062344%2C+488012195%2C+496772566%2C+715009804%2C+837630692%2C+941546110%2C413655746%2C363559537%2C426520080%2C356689821%2C314704656%2C+319069047%2C+348811842%2C+365875918%2C+388865310%2C+409896305%2C+429409545%2C+446696172%2C+477823353%2C+484125170%2C+492024335%2C+578194696%2C+960029840%2C+995139519%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</si>
  <si>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10h42</t>
  </si>
  <si>
    <t>14h44</t>
  </si>
  <si>
    <t>15h58</t>
  </si>
  <si>
    <t>https://admin.giaohangtietkiem.vn/admin?alias=273464913%2C+289251161%2C+316656841%2C+320665621%2C+341329351%2C+348347493%2C+352408909%2C+385629593%2C+412968375%2C+419934128%2C+441424399%2C+449873604%2C+812281269%2C+834896407%2C+899187856%2C+938372315%2C+977672951%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</si>
  <si>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215180778%2C+230651881%2C+231474614%2C+234444898%2C+258829913%2C+275942247%2C+292766978%2C+308778779%2C+336045946%2C+338597624%2C+343444237%2C+347394651%2C+363108809%2C+374550983%2C+375440840%2C+395508463%2C+408849875%2C+422573052%2C+448843124%2C+459755845%2C+463145287%2C+466793156%2C+473680928%2C+477675743%2C+487418186%2C+489382247%2C+530573059%2C+559008710%2C+586379452%2C+678962712%2C+912673790%2C+920299620%2C+947411930%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</si>
  <si>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431200093%2C229044644%2C+285325682%2C+288610283%2C+304406005%2C+306513484%2C+398496973%2C+402254443%2C+403411137%2C+405684086%2C+408404371%2C+446499815%2C+456858146%2C+458129864%2C+459394552%2C+616809207%2C+846560754%2C+957226863%2C233035960%2C+237240889%2C+254758704%2C+322400569%2C+329565554%2C+333077431%2C+344060643%2C+369360988%2C+408052663%2C+423047997%2C+432643095%2C+437846906%2C+442115148%2C+456101167%2C+456884442%2C+497624486%2C+807844724%2C+816289282%2C+842735628%2C+869911276%2C230438699%2C+235540461%2C+265446140%2C+290360576%2C+305737559%2C+306422685%2C+317189269%2C+322967305%2C+331146198%2C+344412368%2C+352346890%2C+355248477%2C+372910536%2C+391902334%2C+391940766%2C+401207585%2C+413566442%2C+441153383%2C+457400791%2C+558760387%2C+578276000%2C+808592524%2C+865211192%2C+921954600%2C+929068119%2C+990754298%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</si>
  <si>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16h19</t>
  </si>
  <si>
    <t>https://admin.ghtk.vn/admin/api/index/limit:50?alias=306547662%2C+323375691%2C+339404084%2C+326550038%2C+420186851%2C+326279353%2C+564855694%2C+223755820%2C+230379722%2C+245452743%2C+258655796%2C+297292214%2C+306422983%2C+350119332%2C+381992339%2C+392546534%2C+422662757%2C+443617188%2C+476673303%2C+487206531%2C+489234936%2C+495743247%2C+499293263%2C+590171477%2C+815653698%2C+899715674%2C&amp;package_status_id=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</si>
  <si>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10h57</t>
  </si>
  <si>
    <t>https://admin.ghtk.vn/admin?alias=235913572%2C+210170210%2C+280126496%2C+302772464%2C+353252778%2C+357922414%2C+362135590%2C+367034618%2C+375849519%2C+395471797%2C+426219295%2C+426353532%2C+454061370%2C+458990920%2C+466416923%2C+469013157%2C+469017011%2C+480375244%2C+487386911%2C+496021548%2C+819335637%2C+408744398%2C+220303410%2C+300907833%2C+316635570%2C+333202921%2C+338152984%2C+370223975%2C+383021683%2C+413327586%2C+484721147%2C+487983018%2C+546407952%2C+664971308%2C+711452293%2C+843077481%2C+854034377%2C+284396912%2C+299278850%2C+311579250%2C+321144613%2C+330106654%2C+334493405%2C+389902579%2C+395327986%2C+423770750%2C+445810001%2C+460788562%2C+470441952%2C+473617852%2C+486471739%2C&amp;package_status_id=&amp;package_status_id%5B%5D=3&amp;package_status_id%5B%5D=9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</si>
  <si>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211061325%2C+253317881%2C+255026878%2C+284769132%2C+294143139%2C+307669158%2C+307828458%2C+312093616%2C+312129898%2C+313637042%2C+322828243%2C+345510602%2C+358551729%2C+359770665%2C+365189517%2C+367798824%2C+368699089%2C+378623560%2C+378825477%2C+385408267%2C+391506675%2C+404241503%2C+406054796%2C+410386366%2C+411083274%2C+411372994%2C+415204481%2C+430570099%2C+432999953%2C+433779003%2C+442827651%2C+464295336%2C+473400662%2C+492554834%2C+492878873%2C+521510240%2C+652481476%2C+682483561%2C+693636830%2C+706891942%2C+831399082%2C+854643994%2C+925829949%2C+947853555%2C+985823976%2C+244099895%2C+319980476%2C+339175805%2C+396609878%2C+411770247%2C+415148861%2C+419781072%2C+485813881%2C+532884829%2C+585298820%2C+221795750%2C+255897949%2C+302715973%2C+309212646%2C+318409631%2C+325372698%2C+346412121%2C+356092594%2C+367214751%2C+395672909%2C+439640304%2C+465066641%2C+465944838%2C+489388042%2C+520884587%2C&amp;package_status_id=&amp;package_status_id%5B%5D=9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</si>
  <si>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page:2?alias=836545518%2C+206868266%2C+207251243%2C+246689089%2C+312429837%2C+323559096%2C+326844528%2C+333078794%2C+369750682%2C+378837270%2C+392119502%2C+393025918%2C+400048247%2C+408892563%2C+433231129%2C+462245890%2C+483648548%2C+486117311%2C+489876818%2C+491072069%2C+494731424%2C+497172994%2C+558543380%2C+575604297%2C+688763927%2C+715503248%2C+241407450%2C+284359415%2C+316232671%2C+321161317%2C+369048757%2C+375415498%2C+376137742%2C+377667512%2C+392209174%2C+393724469%2C+397785328%2C+402918120%2C+415128311%2C+484918669%2C+491750463%2C+492313611%2C+537169571%2C+605680143%2C+699645614%2C+835204232%2C+952634798%2C+405724059%2C+456824468%2C+226201685%2C+382444894%2C+408723070%2C+588334318%2C+&amp;package_status_id=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</si>
  <si>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343745817%2C447258133%2C218910191%2C413655746%2C308691540%2C456267627%2C530528608%2C409469751%2C810351057%2C574933657%2C260951428%2C+303062905%2C+316476256%2C+328946281%2C+355369785%2C+433072861%2C+436925959%2C+457926830%2C+497474028%2C+642611533%2C238625805%2C+253015147%2C+254897126%2C+257376325%2C+285325682%2C+296457179%2C+305140423%2C+317507509%2C+327860843%2C+327967617%2C+330448043%2C+344680975%2C+350596137%2C+361462505%2C+376167737%2C+391410588%2C+394640327%2C+398415533%2C+398722571%2C+403274177%2C+421268196%2C+423403991%2C+429616452%2C+436706676%2C+445200482%2C+445738399%2C+447017949%2C+472446345%2C+474983248%2C+476280955%2C+476391790%2C+484125170%2C+484379307%2C+485484103%2C+488986008%2C+517373109%2C+546713550%2C+729655765%2C+757987581%2C+773337662%2C+820225275%2C+858908048%2C+864762760%2C+928233159%2C205191878%2C+208527287%2C+223779447%2C+242158380%2C+256675884%2C+310787897%2C+325063461%2C+328583171%2C+339518302%2C+367286212%2C+382791338%2C+389480723%2C+399004658%2C+442434431%2C+492153932%2C+648448351%2C325437541%2C201643212%2C+218129259%2C+272427129%2C+280063306%2C+287984622%2C+298756738%2C+303461881%2C+315413955%2C+317908881%2C+322471309%2C+326313384%2C+330348288%2C+333850114%2C+345278594%2C+347262816%2C+348837489%2C+366763343%2C+371341867%2C+374550983%2C+375440840%2C+378928492%2C+380040190%2C+381939090%2C+384445500%2C+387977333%2C+394354723%2C+399207348%2C+399430108%2C+403198481%2C+403411137%2C+405128256%2C+413496395%2C+423750028%2C+429461111%2C+429541379%2C+434427081%2C+434955601%2C+456576673%2C+460872817%2C+463743762%2C+464927042%2C+465674546%2C+468473896%2C+468493255%2C+473039991%2C+484140324%2C+491523148%2C+499628754%2C+506069984%2C+716486683%2C+951988837%2C+981231529%2C&amp;package_status_id=&amp;t_stt=&amp;r_stt=&amp;cr_from=2019-11-01+00%3A00%3A00&amp;cr_to=2019-11-08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</si>
  <si>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50?alias=491330628%2C+216036761%2C+226339539%2C+259565901%2C+300789738%2C+312549496%2C+319509084%2C+324817574%2C+324907840%2C+328442172%2C+357563729%2C+370850985%2C+384244742%2C+389193584%2C+391414384%2C+431518109%2C+444131070%2C+448866641%2C+450358908%2C+451860379%2C+460582062%2C+467846154%2C+470174036%2C+474364323%2C+491049506%2C+492787462%2C+599678282%2C+665473685%2C+679883214%2C+745631194%2C+748965975%2C+963473867%2C&amp;package_status_id=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</si>
  <si>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250089404%2C+261324052%2C+274426565%2C+324285942%2C+331950754%2C+376633903%2C+399690363%2C+435035732%2C+455647637%2C+484087607%2C+539344608%2C+662525418%2C+679341907%2C+728665121%2C+783973586%2C+808252778%2C+808604596%2C+809553990%2C+848673827%2C+895901769%2C+945609096%2C+470396453%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</si>
  <si>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416678568%2C506162800%2C227279602%2C+229667964%2C+254984819%2C+303577009%2C+395508463%2C+430345334%2C+623343989%2C+726392853%2C829698133%2C363559537%2C422398815%2C725087841%2C207057829%2C+300794503%2C+345916372%2C+350254980%2C+369437712%2C+383152360%2C+389360129%2C+401793604%2C+474467241%2C+499348325%2C+647629815%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</si>
  <si>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224292902%2C+304278051%2C+321580981%2C+329104936%2C+335129552%2C+337462054%2C+352905620%2C+380394131%2C+395600864%2C+402247083%2C+407576580%2C+416793993%2C+433981498%2C+440769840%2C+448240883%2C+454947742%2C+490374983%2C+681935283%2C+773391134%2C+833063757%2C+845066201%2C+859752561%2C+893082229%2C&amp;package_status_id=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</si>
  <si>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306101235%2C+411336320%2C+411968816%2C+437101387%2C+466048131%2C+616467801%2C+820424708%2C+901927926%2C+970897935%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</si>
  <si>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250230068%2C+337555917%2C+371905207%2C+372209989%2C+385039908%2C+393406932%2C+421445234%2C+437376249%2C+476901164%2C+486402807%2C+556076810%2C+558344273%2C+627750539%2C+739021828%2C+839369532%2C219335345%2C+243546441%2C+253852146%2C+308067248%2C+317636635%2C+341451077%2C+343695331%2C+346158482%2C+363041028%2C+386208841%2C+389927231%2C+394174733%2C+411654594%2C+426895348%2C+440501068%2C+463681711%2C+467588800%2C+476481699%2C+561448386%2C+671204032%2C+945381460%2C+962972925%2C&amp;package_status_id=&amp;t_stt=&amp;r_stt=&amp;cr_from=2019-11-01+00%3A00%3A00&amp;cr_to=2019-11-08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</si>
  <si>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12h44</t>
  </si>
  <si>
    <t>https://admin.giaohangtietkiem.vn/admin/api/index/limit:100?alias=278627343%2C+303736372%2C+327324564%2C+346590889%2C+499729485%2C+722664716%2C+728444236%2C+856438056%2C+207995953%2C+235503643%2C+306192447%2C+316195347%2C+316822026%2C+326638709%2C+327310424%2C+332025793%2C+348599206%2C+350249944%2C+381339021%2C+390666929%2C+395518569%2C+411273504%2C+417199146%2C+426889690%2C+431018061%2C+439939334%2C+459521706%2C+490799458%2C+572819414%2C+705143154%2C+817026962%2C+848581715%2C+867130695%2C+212942740%2C+237961032%2C+344711719%2C+351953343%2C+353033768%2C+369200398%2C+382941918%2C+391281839%2C+395865502%2C+402535462%2C+416889184%2C+423143670%2C+424341189%2C+435467713%2C+461703457%2C+553394145%2C+600304024%2C+680850534%2C+827607185%2C+405735817%2C+359104597%2C+609173645%2C+286401347%2C+720337441%2C+318034258%2C+204456874%2C+229029535%2C+247430431%2C+258504436%2C+265157983%2C+281961114%2C+336291284%2C+340049866%2C+353278027%2C+358569254%2C+363744000%2C+364241629%2C+376930372%2C+379338163%2C+397597784%2C+410951602%2C+412264475%2C+414464007%2C+434573771%2C+435595413%2C+467823426%2C+476279294%2C+480565782%2C+576423039%2C+621506374%2C+685042540%2C+712301189%2C+762328321%2C+785928659%2C+952415636%2C+950758381%2C+205108422%2C+211722396%2C+212792151%2C+263393543%2C+263923646%2C+294538781%2C+305453691%2C+309304302%2C+309637287%2C+313273705%2C+329443409%2C+331641628%2C+333028829%2C+335485997%2C+341978734%2C+343433515%2C+344900343%2C+364827822%2C+382932835%2C+387206459%2C+394170019%2C+399011199%2C+400764363%2C+404659112%2C+419977613%2C+424314947%2C+425524902%2C+428882709%2C+430804882%2C+435444556%2C+437758636%2C+439331213%2C+446524509%2C+446934397%2C+451334169%2C+457396448%2C+465484459%2C+466284448%2C+466751318%2C+472472617%2C+517990578%2C+580297662%2C+623084678%2C+628385426%2C+635513184%2C+708944663%2C+714001523%2C+779799182%2C+792847379%2C+936615416%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</si>
  <si>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214302837%2C+249523891%2C+271422138%2C+303905721%2C+319071779%2C+337532860%2C+340928015%2C+341969489%2C+345947098%2C+351951792%2C+358764163%2C+360946824%2C+362127448%2C+362903676%2C+378287926%2C+380868594%2C+390267700%2C+399901414%2C+411747034%2C+414796476%2C+424555162%2C+425113050%2C+428266029%2C+441706979%2C+444085899%2C+464876253%2C+483702432%2C+625756114%2C+684779137%2C+736762095%2C+814270510%2C+827152517%2C+829068070%2C+951512052%2C286728778%2C+302327477%2C+326632744%2C+333159045%2C+353279928%2C+357475709%2C+359862574%2C+379832609%2C+393885836%2C+416516112%2C+429317500%2C+431535968%2C+439779579%2C+460912525%2C+480463114%2C+482045865%2C+494947878%2C+660391194%2C+788002672%2C+937167479%2C+982958937%2C+994529270%2C219806700%2C+220485832%2C+279906529%2C+295360270%2C+304107366%2C+335880079%2C+362672948%2C+369630865%2C+370696856%2C+400068801%2C+424390272%2C+427115243%2C+464535675%2C+464722731%2C+478092791%2C+488648509%2C+511803893%2C+615197916%2C+725117583%2C+888662796%2C&amp;package_status_id=&amp;t_stt=&amp;r_stt=&amp;cr_from=2019-10-12+00%3A00%3A00&amp;cr_to=2019-07-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</si>
  <si>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10h31</t>
  </si>
  <si>
    <t>14h28</t>
  </si>
  <si>
    <t>16h22</t>
  </si>
  <si>
    <t>https://admin.ghtk.vn/admin/api/index/limit:100?alias=328984791%2C259128631%2C+291427630%2C+305141328%2C+317248018%2C+287058968%2C+366391550%2C+373041226%2C+386492469%2C+415823977%2C+446586764%2C+469810481%2C+591170852%2C+682514319%2C+824827092%2C204898132%2C+281834945%2C+307921807%2C+308956698%2C+327850820%2C+334947640%2C+362434466%2C+368757839%2C+377801863%2C+412226792%2C+412861949%2C+427185504%2C+434839652%2C+468113469%2C+484924014%2C+525777446%2C+689019047%2C+721854763%2C+779423723%2C+849882770%2C+959242898%2C+983808025%2C302440608%2C+310677887%2C+326505058%2C+438485487%2C+454625051%2C+478232639%2C+487437825%2C+492367401%2C+647333729%2C+795795653%2C+965958974%2C318789226%2C+324471603%2C+328839335%2C+333744187%2C+333819465%2C+337477708%2C+340564915%2C+341265410%2C+347533281%2C+350862522%2C+365962353%2C+392607403%2C+392865632%2C+424333663%2C+424942339%2C+431937396%2C+451885584%2C+452688207%2C+457054453%2C+463836680%2C+472350316%2C+497051678%2C+498003801%2C+550755720%2C+562636722%2C+587897023%2C+593524858%2C+598388315%2C+600969585%2C+615121622%2C+635765460%2C+658518428%2C+658768547%2C+672177988%2C+739686336%2C+773115389%2C+796457402%2C+797362299%2C+820029000%2C+831425365%2C+832820614%2C+842882758%2C+849634367%2C+855485836%2C+860617044%2C+953199972%2C+980637160%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</si>
  <si>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11h09</t>
  </si>
  <si>
    <t>13h47</t>
  </si>
  <si>
    <t>https://admin.ghtk.vn/admin/api/index/limit:100?alias=258453187%2C+261319661%2C+279601963%2C+307209675%2C+376442612%2C+406648017%2C+464011681%2C+758131090%2C329676492%2C+202743673%2C+214445843%2C+268260324%2C+303042689%2C+307687539%2C+312716001%2C+315736131%2C+317023970%2C+324402283%2C+345188861%2C+351523260%2C+354278341%2C+369823304%2C+388812971%2C+390289793%2C+394787258%2C+402741297%2C+406297760%2C+417839653%2C+426148542%2C+430643123%2C+438220448%2C+438610205%2C+449866817%2C+454435226%2C+462177936%2C+466442285%2C+477345046%2C+480246879%2C+543140582%2C+564358883%2C+581166638%2C+698818819%2C+715173961%2C+772155741%2C+795322697%2C+819866421%2C+849336088%2C+886030319%2C+909892444%2C+942048003%2C+991003017%2C201260965%2C+202884320%2C+235889905%2C+243136406%2C+265506257%2C+281592165%2C+294282547%2C+298136827%2C+305068886%2C+305160465%2C+307196257%2C+309333534%2C+312664136%2C+313006973%2C+314912664%2C+324551636%2C+326756521%2C+341493867%2C+347333100%2C+350718874%2C+353367177%2C+357786978%2C+369457310%2C+372225081%2C+373413417%2C+373488873%2C+374182838%2C+377264036%2C+386365701%2C+394727682%2C+399996327%2C+405772630%2C+420097447%2C+421800701%2C+431892369%2C+432613620%2C+434203140%2C+468873335%2C+479622932%2C+482836318%2C+495316049%2C+497528976%2C+500869321%2C+515627114%2C+556411301%2C+714845581%2C+780488914%2C+798877014%2C+810724968%2C+837203469%2C+896617711%2C+915156424%2C+921989648%2C+958484219%2C847414675%2C942735581%2C332130085%2C+338804556%2C+398295209%2C+398369375%2C+401373593%2C+405681875%2C+433018993%2C+439032722%2C+440874191%2C+445954733%2C+458241905%2C+477656437%2C+484380589%2C+484547839%2C+499087213%2C+599862210%2C+717706844%2C+825637245%2C+911507424%2C+915876926%2C+954359995%2C275619930%2C+290029290%2C+354078175%2C+396343524%2C+400519215%2C+441025002%2C+450111206%2C+461084697%2C+496026285%2C+540647015%2C+547974592%2C+637796530%2C+833292222%2C+853178985%2C+935667058%2C+949263581%2C+996110304%2C251179593%2C+255032562%2C+260800646%2C+275287917%2C+282851532%2C+300411825%2C+303630449%2C+348250492%2C+366700329%2C+378602407%2C+389261667%2C+398714219%2C+410887473%2C+419288699%2C+454575716%2C+472860498%2C+478088443%2C+479770892%2C+486742032%2C+636286438%2C+819149186%2C+836368344%2C+862094419%2C+942156679%2C&amp;package_status_id=&amp;t_stt=&amp;r_stt=&amp;cr_from=2019-10-14+00%3A00%3A00&amp;cr_to=2019-10-21+23%3A59%3A59&amp;date_from=&amp;date_to=&amp;delay_pick_from=&amp;delay_pick_to=2019-10-22+11%3A03%3A11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</si>
  <si>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13h16 - 14h19</t>
  </si>
  <si>
    <t>15h13</t>
  </si>
  <si>
    <t>11h33</t>
  </si>
  <si>
    <t>14h17</t>
  </si>
  <si>
    <t>16h41</t>
  </si>
  <si>
    <t>9h56</t>
  </si>
  <si>
    <t>11h39</t>
  </si>
  <si>
    <t>13h18</t>
  </si>
  <si>
    <t>https://admin.giaohangtietkiem.vn/admin/api/index/limit:100?alias=302669456%2C+313597106%2C+240053321%2C+243098273%2C+320836096%2C+326429483%2C+331711477%2C+335149382%2C+350160104%2C+355588782%2C+361286020%2C+364004073%2C+409435815%2C+416772467%2C+439599765%2C+449733462%2C+455216290%2C+486092599%2C+491427092%2C+498649804%2C+594740619%2C+691937685%2C+704968669%2C+905871081%2C+963767484%2C476773316%2C359583573%2C215483095%2C+327028996%2C+351103341%2C+351559201%2C+386640969%2C+395398509%2C+407569076%2C+409016053%2C+438038064%2C+441826541%2C+461506590%2C+490799458%2C+492198903%2C+583778524%2C+586746310%2C+704361855%2C+746136719%2C+879879663%2C+910188929%2C+945662992%2C254818286%2C318464106%2C+360419702%2C325531345%2C+216118232%2C+230587723%2C+234364827%2C+269258879%2C+281708835%2C+282471140%2C+292618166%2C+308283494%2C+310212011%2C+315946396%2C+323056129%2C+331553792%2C+334718196%2C+335178475%2C+337312428%2C+337610952%2C+340340093%2C+347882400%2C+355026754%2C+367758542%2C+368952204%2C+369337508%2C+373901980%2C+377217474%2C+379778388%2C+400582765%2C+432139912%2C+443546962%2C+445276153%2C+490781583%2C+492052058%2C+492345282%2C+499019049%2C+825739369%2C+828578339%2C288701271%2C+205194577%2C+208667333%2C+212184139%2C+234903602%2C+237885453%2C+250690310%2C+273765931%2C+301656291%2C+308248343%2C+314226326%2C+319387451%2C+338782382%2C+345622905%2C+352455995%2C+352837658%2C+363748248%2C+363808995%2C+364091742%2C+370117195%2C+370456529%2C+375335922%2C+384321696%2C+384911525%2C+387506694%2C+389593343%2C+394900782%2C+420450572%2C+434478942%2C+454236059%2C+471249651%2C+471600120%2C+479647891%2C+480576673%2C+487215584%2C+496824175%2C+544278412%2C+687008272%2C+712212522%2C+752264610%2C+985500900%2C310016019%2C+428099381%2C+487979636%2C200224216%2C+214252405%2C+257449058%2C+263836912%2C+323895027%2C+330750972%2C+346252082%2C+351968445%2C+354796519%2C+366325083%2C+405400748%2C+408880717%2C+430725924%2C+434360932%2C+438896700%2C+443913627%2C+453011701%2C+454400068%2C+454787510%2C+462070005%2C+474327959%2C+492766491%2C+498190543%2C+533597369%2C+549234834%2C+558273813%2C+697597462%2C+757718902%2C+896617711%2C+952415636%2C330757049%2C+336680957%2C+342797272%2C+363976408%2C+405735258%2C+430951082%2C+433289945%2C+452112811%2C+455783279%2C+482654154%2C+488207401%2C+490013446%2C+646252422%2C+691629618%2C+766930785%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</si>
  <si>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242458652%2C+258284460%2C+338045585%2C+226889543%2C+251939574%2C+288603810%2C+303707263%2C+308980658%2C+353508589%2C+373418808%2C+394095270%2C+399747983%2C+417012331%2C+464149531%2C+742445636%2C+869857427%2C+914838336%2C837325670%2C228147442%2C+310039319%2C+373150970%2C769330339%2C684405424%2C472178916%2C606997807%2C280657594%2C+303115533%2C+307536918%2C+345240504%2C+357628509%2C+391364224%2C+397494616%2C+399210800%2C+406736657%2C+412956975%2C+448299323%2C+478978184%2C+488322675%2C+489464945%2C+575244703%2C+591538164%2C+672288143%2C+696568308%2C+748340872%2C+986955511%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</si>
  <si>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9h58</t>
  </si>
  <si>
    <t>12h36</t>
  </si>
  <si>
    <t xml:space="preserve">Ca 6 có hàng của Xteam </t>
  </si>
  <si>
    <t>https://admin.giaohangtietkiem.vn/admin/api/index/limit:50?alias=296313276%2C+308234783%2C+224780852%2C+299666586%2C+303287893%2C+349668326%2C+355858938%2C+363976179%2C+381047425%2C+393991184%2C+412968965%2C+421537865%2C+437063194%2C+442417679%2C+471124707%2C+484160893%2C+485859702%2C+494116692%2C+496703371%2C+703413362%2C+741506483%2C+769084879%2C+825254564%2C+875449605%2C+882707674%2C+933729485%2C313273846%2C+423586478%2C+437990171%2C+448008473%2C+486008748%2C+770470002%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</si>
  <si>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612282449%2C212739911%2C+213758081%2C+230003164%2C+246883152%2C+247100369%2C+276191777%2C+288338930%2C+326923205%2C+333299321%2C+357698777%2C+392071655%2C+432658706%2C+435194143%2C+485179790%2C+495205142%2C+611173279%2C+694933617%2C+845934603%2C+895031915%2C+905439927%2C+918945473%2C+970988151%2C+987291076%2C225384263%2C+225501649%2C+251505591%2C+272654051%2C+415833560%2C+432522912%2C+442102507%2C+457267375%2C+461204018%2C+478092915%2C234399132%2C+272538822%2C+312400007%2C+356000128%2C+401373593%2C+420662853%2C+465101998%2C+470152536%2C+664406165%2C248267260%2C+326375721%2C+334070433%2C+335991761%2C+348863117%2C+373114088%2C+385849576%2C+389900626%2C+392105392%2C+404412192%2C+424403456%2C+514631886%2C+578328344%2C+671471666%2C+728228197%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</si>
  <si>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573772189%2C+678786037%2C+808587706%2C+209544126%2C+220100140%2C+262323261%2C+280854363%2C+286931873%2C+290579422%2C+296697198%2C+305213028%2C+310131601%2C+328515189%2C+346011535%2C+346237606%2C+348584416%2C+357301605%2C+424314947%2C+427397807%2C+443537730%2C+444106957%2C+444633231%2C+444848680%2C+449084959%2C+459322105%2C+490196393%2C+535821812%2C+692490518%2C+720337441%2C+805525074%2C+807192632%2C+889502662%2C+953340610%2C891859497%2C+971920292%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</si>
  <si>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10h55</t>
  </si>
  <si>
    <t>11h57</t>
  </si>
  <si>
    <t>https://admin.giaohangtietkiem.vn/admin/api/index/limit:100?alias=231865250%2C+272265431%2C+292248389%2C+279174388%2C+293013367%2C+296076197%2C+306895431%2C+324902083%2C+326198441%2C+340049866%2C+341951143%2C+344904190%2C+346474541%2C+346725348%2C+363744000%2C+376945218%2C+394170019%2C+400828912%2C+434741199%2C+435218104%2C+437758636%2C+448537307%2C+478232639%2C+479409540%2C+531489192%2C+633161480%2C+658768547%2C+695263220%2C+831865966%2C+920051535%2C+965958974%2C317733629%2C+328187233%2C+329336152%2C+335198754%2C+346145953%2C+346857260%2C+348190140%2C+354798773%2C+365084008%2C+366888213%2C+381484016%2C+385056094%2C+386979549%2C+389572083%2C+389743373%2C+395656302%2C+400205267%2C+425212497%2C+493342139%2C+494769285%2C+498213592%2C+499513946%2C+633295217%2C+694395234%2C+788598394%2C+797298409%2C+871269941%2C+944507772%2C216327602%2C+264552448%2C+271569292%2C+325816416%2C+336893878%2C+353304726%2C+388762622%2C+395208792%2C+402073992%2C+407348416%2C+410572259%2C+412628369%2C+434880617%2C+445779300%2C+458115216%2C+481190765%2C+487474444%2C+489412951%2C+490749844%2C+524948487%2C+625943304%2C+674880924%2C+683483978%2C+807333666%2C+936578610%2C+944858855%2C212566243%2C+267463876%2C+279758104%2C+280118046%2C+287227818%2C+300945763%2C+304622595%2C+323165370%2C+357456658%2C+357688855%2C+389857269%2C+397067082%2C+422531294%2C+424328028%2C+429612742%2C+441502532%2C+442426730%2C+453909957%2C+466611143%2C+474088075%2C+477937705%2C+478498452%2C+657817141%2C+660597545%2C+750022534%2C+845665823%2C+857941592%2C+863345981%2C+889439662%2C+961423310%2C316606019%2C+327926516%2C+331890162%2C+339440520%2C+345106379%2C+345247230%2C+374079253%2C+378765212%2C+390045970%2C+396736642%2C+397236985%2C+397935461%2C+407636384%2C+409090461%2C+423104046%2C+429698212%2C+466002560%2C+480992477%2C+526190564%2C+568286599%2C+716248237%2C+736756394%2C+846825149%2C+896188167%2C+994764586%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</si>
  <si>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10h05</t>
  </si>
  <si>
    <t>14h19 - 14h58</t>
  </si>
  <si>
    <t>https://admin.giaohangtietkiem.vn/admin?alias=205395851%2C+219052916%2C+225259209%2C+231476053%2C+271379845%2C+274007611%2C+276506623%2C+281799018%2C+302326853%2C+304857194%2C+311152191%2C+337814125%2C+342208502%2C+351153396%2C+369600819%2C+370530450%2C+382321620%2C+390425151%2C+392491473%2C+392584156%2C+393473055%2C+405305121%2C+409707390%2C+412781230%2C+425196880%2C+434078165%2C+438268066%2C+444228369%2C+450307221%2C+454720292%2C+467731684%2C+469256026%2C+469885800%2C+476503889%2C+486293577%2C+532182075%2C+781241676%2C+796706340%2C+799022981%2C+950878782%2C+277022991%2C+303326058%2C+318516451%2C+384968458%2C+396767474%2C+408767387%2C+430486513%2C+437957747%2C+459622276%2C+491428768%2C+611712506%2C+634432294%2C+748200170%2C+781400448%2C+843508906%2C+851677762%2C+858255417%2C+224689037%2C+229392335%2C+292797197%2C+297664533%2C+300558299%2C+309030097%2C+316995318%2C+340952223%2C+343217462%2C+362316758%2C+366996986%2C+376474283%2C+391477468%2C+392667095%2C+417916514%2C+429202820%2C+437871930%2C+466019511%2C+484102925%2C+492558357%2C+497469148%2C+499368015%2C+655279743%2C+745802084%2C+901572375%2C+223069068%2C+238352035%2C+269269323%2C+278156315%2C+351705905%2C+375405903%2C+401289398%2C+448721269%2C+469773968%2C+482133097%2C+769942372%2C+922313420%2C&amp;package_status_id=&amp;package_status_id%5B%5D=3&amp;t_stt=&amp;r_stt=&amp;cr_from=2019-11-04+00%3A00%3A00&amp;cr_to=2019-11-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</si>
  <si>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Giờ xuất phát từ kho</t>
  </si>
  <si>
    <t>11h51</t>
  </si>
  <si>
    <t>12h43</t>
  </si>
  <si>
    <t>13h38</t>
  </si>
  <si>
    <t>https://admin.giaohangtietkiem.vn/admin/api/index/limit:100?alias=242083384%2C+270479259%2C+319387451%2C+345763873%2C+379700493%2C+391953928%2C+420450572%2C+436042769%2C+439317446%2C+444914430%2C+448550488%2C+451836207%2C+458904671%2C+461640566%2C+480248228%2C+499257025%2C+561873565%2C+652585516%2C+694481655%2C+735261016%2C+839364368%2C+910287446%2C+929732622%2C+997170373%2C+319027967%2C+331299792%2C+338612017%2C+338704171%2C+343432307%2C+350474183%2C+373010295%2C+375970825%2C+399302907%2C+425144936%2C+467577494%2C+496394913%2C+753690741%2C+762370220%2C+816368837%2C+895092131%2C+222357971%2C+236010433%2C+255392373%2C+281708835%2C+281733667%2C+300112447%2C+312045109%2C+317747767%2C+351473892%2C+351953343%2C+412607874%2C+413823210%2C+417741581%2C+427422565%2C+439331213%2C+441446263%2C+454787510%2C+456084020%2C+457427249%2C+466284448%2C+467823426%2C+487002894%2C+763369893%2C+780991054%2C+205194577%2C+212456940%2C+245071124%2C+248718797%2C+265934413%2C+299889984%2C+319702389%2C+332700541%2C+351516223%2C+351968445%2C+353190948%2C+358986019%2C+359949151%2C+361261097%2C+364689734%2C+366173668%2C+389593343%2C+409405517%2C+412956975%2C+416822202%2C+439872204%2C+455189334%2C+477314606%2C+478723517%2C+481348321%2C+485797147%2C+486008748%2C+488819458%2C+528854044%2C+545247640%2C+555881028%2C+559121527%2C+605576463%2C+757103723%2C+875882923%2C+884032171%2C+892164704%2C+911783094%2C+942322726%2C+971189471%2C+884293131%2C+249631401%2C+260620395%2C+282786027%2C+317744518%2C+336253247%2C+338859340%2C+354796519%2C+389261667%2C+397597784%2C+424839953%2C+429579905%2C+439245958%2C+441826541%2C+451951256%2C+460320130%2C+481170945%2C+484886037%2C+492766491%2C+498345317%2C+498482381%2C+514452963%2C+658061415%2C+799320882%2C+915987907%2C+953871250%2C+954496117%2C+483796329%2C+350160104%2C+319496305%2C+370887271%2C+341208601%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</si>
  <si>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241398428%2C+277090156%2C+297706690%2C+327005667%2C+338184697%2C+349088647%2C+352121788%2C+357047309%2C+373399769%2C+374587057%2C+426490359%2C+428993221%2C+680391886%2C+&amp;package_status_id=&amp;package_status_id%5B%5D=3&amp;package_status_id%5B%5D=9&amp;t_stt=&amp;r_stt=&amp;cr_from=2019-11-05+00%3A00%3A00&amp;cr_to=2019-11-12+23%3A59%3A59&amp;date_from=&amp;date_to=&amp;delay_pick_from=&amp;delay_pick_to=2019-11-12+22%3A42%3A03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</si>
  <si>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777885769%2C+219448653%2C+241292730%2C+476773316%2C+454475617%2C+338080485%2C+356784110%2C+369200398%2C+519495277%2C+549234834%2C+591002026%2C+908572467%2C+210671457%2C+240053321%2C+243953957%2C+314452370%2C+369052444%2C+372440790%2C+395398509%2C+401075465%2C+444973970%2C+460812403%2C+475098670%2C+477913398%2C+489412951%2C+667837391%2C+954188561%2C+306000367%2C+370461280%2C+502786994%2C+650254472%2C+231290818%2C+233694005%2C+244685428%2C+263342197%2C+269205374%2C+272172930%2C+282468782%2C+305454607%2C+307861400%2C+310744829%2C+340710486%2C+342359901%2C+365297476%2C+386452791%2C+394907506%2C+417957673%2C+431410717%2C+433308839%2C+452009274%2C+455216290%2C+473580376%2C+481781500%2C+491362050%2C+496241916%2C+496824175%2C+575483568%2C+710253927%2C+723709728%2C+739046018%2C+741508613%2C+786119453%2C+878622037%2C+897100008%2C+915687230%2C+991525337%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</si>
  <si>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236989657%2C+349926517%2C+417801679%2C+490083029%2C+629978651%2C+241479765%2C+250613919%2C+256029540%2C+277677838%2C+290989495%2C+305776576%2C+306887331%2C+314157269%2C+314446625%2C+315324605%2C+319948753%2C+327265436%2C+332613997%2C+353277235%2C+357538341%2C+363522201%2C+383157242%2C+395117176%2C+407041903%2C+416672753%2C+420918667%2C+430929645%2C+441330371%2C+452166930%2C+453948179%2C+455499123%2C+456389571%2C+475062112%2C+485761256%2C+505477878%2C+522234704%2C+539234800%2C+580846971%2C+592753965%2C+596744766%2C+617861713%2C+631038574%2C+709140675%2C+807695403%2C+972605193%2C+979759586%2C+999009136%2C+203191044%2C+221094661%2C+248533785%2C+269976595%2C+292440176%2C+301241160%2C+318586706%2C+319496692%2C+346764153%2C+347478439%2C+368882541%2C+370295661%2C+381101239%2C+396857385%2C+413914931%2C+415214330%2C+420820681%2C+429633724%2C+436357327%2C+445757576%2C+462439207%2C+463605877%2C+467332979%2C+469847776%2C+477048391%2C+481323144%2C+490191549%2C+497749187%2C+512639666%2C+515088676%2C+559035506%2C+582867651%2C+603733998%2C+609393389%2C+617592532%2C+634865125%2C+639645902%2C+681894899%2C+768087006%2C+782951795%2C+791061225%2C+806182248%2C+807702661%2C+831691273%2C+865799988%2C+877133684%2C+921747844%2C+924304650%2C+959460658%2C+973383705%2C+979383808%2C+218329782%2C+239862165%2C+272643749%2C+291032642%2C+298785138%2C+312074779%2C+315851032%2C+323746234%2C+334571263%2C+336838742%2C+337349795%2C+338495621%2C+343675479%2C+346257566%2C+358868384%2C+372928475%2C+380064678%2C+388655026%2C+401018386%2C+401095573%2C+428370739%2C+447682530%2C+448659106%2C+448977809%2C+453219998%2C+469888413%2C+470207827%2C+486804005%2C+488936683%2C+491185527%2C+496823639%2C+549404469%2C+595815760%2C+601282772%2C+640749638%2C+699353197%2C+714111619%2C+722787154%2C+753142348%2C+789489745%2C+793814872%2C+894341120%2C+982623008%2C&amp;package_status_id=&amp;package_status_id%5B%5D=3&amp;t_stt=&amp;r_stt=&amp;cr_from=2019-11-05+00%3A00%3A00&amp;cr_to=2019-11-12+23%3A59%3A59&amp;date_from=&amp;date_to=&amp;delay_pick_from=&amp;delay_pick_to=2019-11-12+22%3A42%3A03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</si>
  <si>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201067029%2C+307362928%2C+319649869%2C+340013923%2C+352033218%2C+373667205%2C+443308267%2C+459304245%2C+480054745%2C+564950383%2C+574222095%2C+591277514%2C+632015021%2C+632247108%2C+641482515%2C+642577191%2C+692601079%2C+756475717%2C+920949142%2C+261297212%2C+280277626%2C+303389898%2C+326026033%2C+331662344%2C+337960180%2C+348743478%2C+358185114%2C+389449226%2C+393567629%2C+415191964%2C+429989833%2C+474447986%2C+478443366%2C+485668490%2C+490171056%2C+566140445%2C+614277202%2C+776275933%2C+780638988%2C+437048703%2C+260858132%2C+267637214%2C+299356677%2C+320552316%2C+329176523%2C+357126436%2C+375589030%2C+382577192%2C+383834493%2C+384077486%2C+395147010%2C+397141801%2C+402875019%2C+403887981%2C+418224300%2C+440206184%2C+441682969%2C+442201277%2C+457240531%2C+462731740%2C+478260088%2C+480626015%2C+499924620%2C+558998045%2C+590776665%2C+646196411%2C+672307718%2C+702552880%2C+767742661%2C+771328199%2C+845310962%2C+877156362%2C+877361275%2C+878132432%2C+932992484%2C+979545742%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</si>
  <si>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15h37</t>
  </si>
  <si>
    <t>10h39</t>
  </si>
  <si>
    <t>https://admin.giaohangtietkiem.vn/admin/api/index/limit:50?alias=752534434%2C+273599229%2C+300143725%2C+305554678%2C+317473109%2C+342353657%2C+352276804%2C+400354344%2C+433535563%2C+457415791%2C+475361308%2C+612650668%2C+615344047%2C+942213152%2C+201314898%2C+302766487%2C+315214894%2C+371987896%2C+396689445%2C+401153663%2C+409232306%2C+414934515%2C+455135021%2C+455288831%2C+471090242%2C+476613901%2C+612863885%2C+722984549%2C+781265476%2C+804234839%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</si>
  <si>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286108752%2C+302344985%2C+308754391%2C+328213032%2C+222130103%2C+257686247%2C+261476331%2C+282202247%2C+305903070%2C+308764709%2C+312702892%2C+323080011%2C+327754184%2C+342894392%2C+344699585%2C+357032961%2C+364012188%2C+364326301%2C+380150537%2C+389087949%2C+404143434%2C+404483068%2C+405393894%2C+405700682%2C+408451545%2C+415063521%2C+420706286%2C+423324579%2C+425989654%2C+426325799%2C+431034662%2C+454193907%2C+458901045%2C+460257634%2C+493317925%2C+558395910%2C+580338248%2C+607007471%2C+615527078%2C+672249869%2C+691732524%2C+705211930%2C+709957476%2C+740776852%2C+742816395%2C+849477351%2C+880845248%2C+893515253%2C+992050897%2C+994989270%2C353874139%2C+358937077%2C+441450694%2C+481830377%2C+491662463%2C+600801393%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</si>
  <si>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230394538%2C+279415903%2C+308774176%2C+223873862%2C+228302920%2C+298176732%2C+299428997%2C+318313009%2C+327046707%2C+340049866%2C+351104246%2C+359400038%2C+363648660%2C+374329141%2C+376609242%2C+385425619%2C+420480741%2C+422145995%2C+426717638%2C+438506983%2C+454573186%2C+472481467%2C+499082600%2C+701220970%2C+748761559%2C+796688036%2C+887362140%2C+919402883%2C+923682675%2C+942341606%2C+967858356%2C+973689894%2C449203840%2C224203293%2C+316364714%2C+328196266%2C+347049362%2C+353677515%2C+357055765%2C+360024641%2C+366238719%2C+378911903%2C+379147272%2C+402070023%2C+434497151%2C+440266736%2C+444458533%2C+450709448%2C+454594953%2C+463331855%2C+467305123%2C+470468625%2C+483926947%2C+614783869%2C+618210321%2C+723570565%2C+962972387%2C+978745073%2C985855457%2C224243985%2C+252325836%2C+253954454%2C+308886090%2C+349029293%2C+357725192%2C+400459723%2C+416286650%2C+421435614%2C+493100727%2C+666764643%2C+778110305%2C+858511136%2C+942403528%2C627972646%2C822842203%2C213023752%2C+246459216%2C+253168948%2C+292525513%2C+293487326%2C+308698844%2C+313421961%2C+316151120%2C+333421692%2C+352532529%2C+355309875%2C+368008197%2C+372897585%2C+375722841%2C+382002561%2C+390057021%2C+402752116%2C+403999733%2C+418853250%2C+434284891%2C+434480095%2C+451564900%2C+461085490%2C+480643736%2C+498643212%2C+500510034%2C+510015606%2C+530507611%2C+567883483%2C+616209619%2C+660882686%2C+698156394%2C+742714959%2C+767735650%2C+768832682%2C+802302288%2C+938936408%2C+948662505%2C210607273%2C+238626457%2C+254114062%2C+256705466%2C+257705004%2C+259846783%2C+269100802%2C+269322951%2C+322990934%2C+343707195%2C+351817299%2C+382433409%2C+386121780%2C+400877677%2C+402566645%2C+404671140%2C+418584218%2C+426310209%2C+427608195%2C+454510850%2C+471615979%2C+476404150%2C+481261270%2C+496780446%2C+532626630%2C+544988936%2C+566748399%2C+694899899%2C+766127164%2C+767680422%2C+840597991%2C+843455715%2C+880649857%2C+982776465%2C323236249%2C+363356422%2C+402568140%2C+406940866%2C+407955284%2C+426233975%2C+432759798%2C+437872100%2C+447782579%2C+480872033%2C+495899322%2C+498418349%2C+499761348%2C+646885841%2C+756254121%2C+853789967%2C+879425996%2C+885758661%2C299408262%2C+313093687%2C+314650155%2C+362940761%2C+385607782%2C+396162320%2C+419615201%2C+423354805%2C+426178747%2C+455704212%2C+460864854%2C+463959089%2C+472747409%2C+474887401%2C+495950202%2C+499775277%2C+531799712%2C+635211170%2C+682648964%2C+708179530%2C+727004034%2C+851529326%2C+911232247%2C+912689305%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</si>
  <si>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849765406%2C+256029540%2C+267636801%2C+277427817%2C+286501591%2C+306300462%2C+334122460%2C+335434385%2C+342003898%2C+343614272%2C+346328787%2C+348004745%2C+349481478%2C+370479103%2C+384392978%2C+391170309%2C+405657983%2C+437502540%2C+440542400%2C+478093937%2C+603077323%2C+789507458%2C+792410599%2C+804863235%2C+849048096%2C+906940593%2C+955775548%2C+407395908%2C++242507036%2C+390525014%2C+393751454%2C+441780840%2C+610393803%2C+718915164%2C+744861369%2C+990076230%2C+893223112%2C+572157480%2C+722433819%2C+551819936%2C+643231288%2C+397478668%2C+792930678%2C+456733734%2C+325782988%2C+410307672%2C+482439116%2C+910043962%2C+212628247%2C+229211830%2C+233941182%2C+247333320%2C+261511029%2C+293631414%2C+310414741%2C+315354065%2C+321484774%2C+332343837%2C+340472559%2C+341125105%2C+354171650%2C+357438185%2C+358857514%2C+383737716%2C+386097224%2C+396857385%2C+399399559%2C+402085104%2C+403545353%2C+409053234%2C+411068982%2C+426715956%2C+433742094%2C+443098885%2C+456734493%2C+459940615%2C+470708299%2C+491671663%2C+497041104%2C+747166560%2C+805220598%2C+819867734%2C+864780756%2C+890913717%2C+916893128%2C+436311141%2C+519295777%2C+340346560%2C+473205839%2C+439900664+213334043%2C+688439910%2C+212518446%2C+245648932%2C+250361535%2C+263779389%2C+272643749%2C+277407653%2C+327005667%2C+334431594%2C+334751293%2C+339098769%2C+352817180%2C+356013758%2C+379904655%2C+416647716%2C+418002526%2C+459602617%2C+466472395%2C+472905598%2C+494700487%2C+632207341%2C+697433467%2C+717934721%2C+784977592%2C+860042361%2C+886029338%2C&amp;package_status_id=&amp;package_status_id%5B%5D=4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</si>
  <si>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233898547%2C+273830628%2C+330656651%2C+344602779%2C+368319547%2C+377649095%2C+385639589%2C+385975474%2C+392538869%2C+394087102%2C+414075473%2C+445971966%2C+449270668%2C+469041283%2C+481659496%2C+532907710%2C+547654336%2C+559849923%2C+570947787%2C+668572937%2C+289699981%2C+307129651%2C+313551954%2C+313830513%2C+321709410%2C+355014875%2C+367379428%2C+393238917%2C+406884675%2C+407705839%2C+412319997%2C+413441389%2C+435896423%2C+437907656%2C+442206559%2C+448158545%2C+465876021%2C+469612154%2C+478204477%2C+486130308%2C+552943814%2C+567171367%2C+646892060%2C+722784176%2C+747295411%2C+807210386%2C+807434276%2C+832375483%2C+972247471%2C+994404487%2C+726399870%2C+275831384%2C+317164193%2C+319301183%2C+342992391%2C+378872922%2C+412753999%2C+725079768%2C+220385006%2C+320382744%2C+320819969%2C+325123996%2C+337537944%2C+386415787%2C+409102708%2C+426760616%2C+432404643%2C+458404586%2C+499946160%2C+745404653%2C+934199031%2C&amp;package_status_id=&amp;package_status_id%5B%5D=4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</si>
  <si>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9h28</t>
  </si>
  <si>
    <t>13h19</t>
  </si>
  <si>
    <t>https://admin.ghtk.vn/admin?alias=222743705%2C+240130468%2C+350233674%2C+356917260%2C+415541319%2C+417292482%2C+427779473%2C+443290442%2C+447823512%2C+449383652%2C+459863100%2C+470093992%2C+471929448%2C+484216948%2C+489164933%2C+654648981%2C+701039755%2C+827586836%2C+967148117%2C+264993018%2C+314295021%2C+406398049%2C+424304031%2C+443930585%2C+468442375%2C+477766217%2C+555487635%2C+710151811%2C+753745244%2C+784736258%2C+827089205%2C++210920616%2C+243547100%2C+272624531%2C+299852429%2C+310570710%2C+312228982%2C+313266367%2C+316624673%2C+343714895%2C+347142724%2C+386636318%2C+400235886%2C+408742289%2C+409709407%2C+414400818%2C+417172983%2C+422797719%2C+427828261%2C+479004594%2C+483221461%2C+495456980%2C+502629750%2C+525720775%2C+694713885%2C+729674088%2C+830792806%2C+833565352%2C+840466999%2C+846120031%2C+955597088%2C+965187699%2C+994691988%2C+994938899%2C+383689010%2C+395134515%2C+497633178%2C+388195911%2C+437360765%2C+235667209%2C+265287895%2C+301904902%2C+320792737%2C+321793188%2C+324657749%2C+332121309%2C+337495847%2C+342891573%2C+348936601%2C+352010575%2C+363613202%2C+381964272%2C+390871302%2C+392553756%2C+403024810%2C+416348462%2C+424781793%2C+430562462%2C+433532766%2C+449480709%2C+455805259%2C+465110715%2C+477275917%2C+487761843%2C+714232436%2C+731100469%2C+761396082%2C+776909722%2C+819567081%2C+997456354%2C&amp;package_status_id=&amp;package_status_id%5B%5D=3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</si>
  <si>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13h08</t>
  </si>
  <si>
    <t>16h08</t>
  </si>
  <si>
    <t>https://admin.ghtk.vn/admin?alias=+331377942%2C978098125%2C++331234687%2C+306877010%2C+367914426%2C+209660205%2C+214361577%2C+226028853%2C+268808753%2C+291730571%2C+300125302%2C+305200400%2C+305871650%2C+306816896%2C+325731897%2C+325859255%2C+326206234%2C+331288040%2C+332772735%2C+348960109%2C+360233410%2C+363194085%2C+375751626%2C+377278805%2C+386361732%2C+389921950%2C+390034880%2C+394508124%2C+398212213%2C+408822029%2C+414703359%2C+422257937%2C+424750800%2C+446709539%2C+452812005%2C+460438379%2C+463605502%2C+471478678%2C+478044651%2C+479795103%2C+488003628%2C+495960952%2C+496411774%2C+515851820%2C+525438606%2C+638124187%2C+673197090%2C+687793909%2C+702587779%2C+752011863%2C+785398264%2C+788456299%2C+790867853%2C+807403769%2C+891285509%2C+898095820%2C+902357819%2C+907290867%2C+914646134%2C+935247311%2C+954087401%2C+956043856%2C+204288207%2C+236512842%2C+241374752%2C+252926053%2C+272398440%2C+300413934%2C+308244800%2C+322060070%2C+335385747%2C+340672585%2C+345939118%2C+353376172%2C+354341110%2C+361209899%2C+368297984%2C+373633311%2C+379983419%2C+384795710%2C+387747095%2C+388121680%2C+392169634%2C+407370740%2C+444939244%2C+451061315%2C+495124708%2C+505326468%2C+545843986%2C+579254695%2C+635649409%2C+733375896%2C+978558595%2C+996993822%2C&amp;package_status_id=&amp;package_status_id%5B%5D=4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</si>
  <si>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244685428%2C+268656423%2C+299925295%2C+307590091%2C+343225191%2C455608829%2C213514044%2C256737215%2C+296843722%2C+313865906%2C+317747767%2C+336253247%2C+369784707%2C+380150537%2C+398505262%2C+398545549%2C+434284891%2C+438450889%2C+450348704%2C+483926947%2C+498482381%2C+520192630%2C+559855424%2C+618210321%2C+675959922%2C+783494957%2C+790914754%2C+834200667%2C343568465%2C790502842%2C273248509%2C+392807573%2C289823619%2C+302984043%2C+317194384%2C+340241620%2C+353555209%2C+360519828%2C+372803339%2C+382083970%2C+424839953%2C+435222203%2C+463443835%2C+495899322%2C+936781223%2C+956153481%2C351953343%2C+370067605%2C+373129784%2C+374836667%2C+379588888%2C+397597784%2C+399149172%2C+403568121%2C+421193704%2C+431450475%2C+435360885%2C+438506983%2C+454932518%2C+460928292%2C+467823426%2C+474258629%2C+476897835%2C+483850871%2C+498238072%2C+523338060%2C+624257036%2C+910488558%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</si>
  <si>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15h14</t>
  </si>
  <si>
    <t>Miếu Nổi có điền số khống không vậy? 13 giờ check mà đã có số liệu của 2 ca cuối rồi?</t>
  </si>
  <si>
    <t>Tối Miếu Nổi mới cập nhật số liệu mà, đâu ra 13h check đã có số liệu vậy bạn?</t>
  </si>
  <si>
    <t>Bị dư 1 bảng nên điền nhầm ngày, còn BC MN ngày nào cũng tầm 6h đến 9h tối mới cập nhật bảng nha bạn.</t>
  </si>
  <si>
    <t>https://admin.giaohangtietkiem.vn/admin/api/index/limit:100?alias=325775125%2C333410200%2C375778175%2C+420560672%2C+938456403%2C309031342%2C439019019%2C784854709%2C307744726%2C+382344554%2C+410297962%2C+419611680%2C+430713946%2C+463331855%2C+915171440%2C232870431%2C+265934413%2C+273599229%2C+301899870%2C+315214894%2C+317835973%2C+326548590%2C+333884128%2C+355862761%2C+380717112%2C+396727498%2C+404033800%2C+411447973%2C+425835127%2C+428151330%2C+431122647%2C+433224239%2C+444458533%2C+451081094%2C+452009274%2C+455189334%2C+455377682%2C+461640566%2C+462496147%2C+474424253%2C+477072052%2C+477496603%2C+479303472%2C+491791111%2C+561873565%2C+594726550%2C+752687031%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</si>
  <si>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12h21</t>
  </si>
  <si>
    <t>15h09</t>
  </si>
  <si>
    <t>https://admin.ghtk.vn/admin?alias=+204229873%2C+207029113%2C+207718389%2C+236359210%2C+253680497%2C+274026234%2C+283406558%2C+298132499%2C+301246856%2C+313136688%2C+317488640%2C+323653341%2C+329796549%2C+331048499%2C+334037679%2C+341590888%2C+346061115%2C+348458116%2C+352198055%2C+358914676%2C+359432295%2C+361906276%2C+363457136%2C+365816767%2C+369105007%2C+374234481%2C+383669006%2C+385731980%2C+397375577%2C+400580694%2C+400810243%2C+405049732%2C+407996654%2C+413386769%2C+425108356%2C+433711479%2C+445153449%2C+447426462%2C+461493975%2C+469029360%2C+472456726%2C+472574062%2C+475773508%2C+480672430%2C+484575335%2C+487511559%2C+491582742%2C+491978118%2C+515360244%2C+521059672%2C+567481065%2C+569503196%2C+590140744%2C+610352732%2C+621480778%2C+624088223%2C+625315882%2C+647245101%2C+663466329%2C+666989886%2C+678882329%2C+680287736%2C+681377318%2C+690678155%2C+697041515%2C+709971781%2C+714519730%2C+754762032%2C+760114441%2C+763890735%2C+769542375%2C+782109771%2C+815499211%2C+816128087%2C+823925410%2C+850302456%2C+851462139%2C+875578418%2C+895724179%2C+896994330%2C+924817028%2C+982667470%2C+986477491%2C+986817661%2C+992317233%2C+916005223%2C++412897748%2C+356300968%2C+371414738%2C+415947037+494715351%2C+954504928%2C++428841750%2C+710538025%2C+274481156%2C+284487873%2C+301982360%2C+784977592%2C+803023105%2C+913047890%2C+619447487%2C+482439116%2C+484699555%2C+457755200%2C+331989182%2C++717958384&amp;package_status_id=&amp;package_status_id%5B%5D=4&amp;t_stt=&amp;r_stt=&amp;cr_from=2019-11-07+00%3A00%3A00&amp;cr_to=2019-11-14+23%3A59%3A59&amp;date_from=&amp;date_to=&amp;delay_pick_from=&amp;delay_pick_to=2021-01-02+16%3A00%3A00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</si>
  <si>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213794765%2C+307060115%2C+355893188%2C+487813984%2C+595594630%2C+659158419%2C+979065225%2C227537125%2C+235475976%2C+237421793%2C+251696210%2C+256739346%2C+279889569%2C+283536934%2C+302088826%2C+302773174%2C+303717223%2C+318753340%2C+321332815%2C+330728980%2C+336703732%2C+340904595%2C+343166593%2C+364005805%2C+372190864%2C+376523036%2C+396606532%2C+398073447%2C+403595224%2C+408629512%2C+415748628%2C+417990592%2C+420598355%2C+423347502%2C+425509530%2C+430514030%2C+453731415%2C+477461029%2C+480265255%2C+488790425%2C+495479822%2C+502616568%2C+528969945%2C+533987541%2C+534095358%2C+550410450%2C+566221496%2C+589167334%2C+605258861%2C+623150955%2C+639767201%2C+659995928%2C+670109650%2C+677997019%2C+695541259%2C+698475741%2C+699164844%2C+715972584%2C+722990310%2C+723817083%2C+820658237%2C+842740529%2C+855177569%2C+883264061%2C+885385822%2C+894415963%2C+919727071%2C+959917753%2C+971194384%2C+980528278%2C+997602860%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</si>
  <si>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491789170%2C+380340286%2C+284703478%2C+238505240%2C+296679869%2C+342067916%2C+349222320%2C+411854937%2C+422756636%2C+424222901%2C+452931102%2C+453036159%2C+483416046%2C+527110691%2C+553681445%2C+655984813%2C+750368165%2C+772462368%2C+781162045%2C+826007203%2C+948192386%2C+967159266%2C+231878301%2C+278720285%2C+311800520%2C+345073809%2C+364324486%2C+371155007%2C+381643546%2C+390832171%2C+397037418%2C+401329493%2C+422341831%2C+426624881%2C+427124790%2C+431471891%2C+452351991%2C+457758700%2C+470917955%2C+476299269%2C+494174542%2C+497930154%2C+518389932%2C+611134331%2C+702187053%2C+801506785%2C+845119153%2C+858205465%2C+910419681%2C+949194099%2C+979292756%2C+986708219%2C+312325010%2C+344084946%2C+347333430%2C+350372335%2C+364718375%2C+378182869%2C+382534756%2C+383141089%2C+396721709%2C+431391888%2C+457926201%2C+461147927%2C+492951382%2C+881996024%2C+925672743%2C+976060768%2C&amp;package_status_id=&amp;t_stt=&amp;r_stt=&amp;cr_from=2019-11-07+00%3A00%3A00&amp;cr_to=2019-11-13+23%3A59%3A59&amp;date_from=&amp;date_to=&amp;delay_pick_from=&amp;delay_pick_to=2021-01-02+16%3A00%3A00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</si>
  <si>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+314482394%2C+320709077%2C+359068507%2C+360613218%2C+396199856%2C+398547478%2C+411165193%2C+412738312%2C+431760950%2C+460227370%2C+482577919%2C+485449551%2C+492414898%2C+493859085%2C+537256101%2C+604104028%2C+640257835%2C+651029953%2C+753299786%2C+838280860%2C+854526071%2C+893188884%2C+934021292%2C&amp;package_status_id=&amp;t_stt=&amp;r_stt=&amp;cr_from=2019-11-07+00%3A00%3A00&amp;cr_to=2019-11-13+23%3A59%3A59&amp;date_from=&amp;date_to=&amp;delay_pick_from=&amp;delay_pick_to=2021-01-02+16%3A00%3A00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</si>
  <si>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210961967%2C+254114062%2C+256202739%2C+305909930%2C+316835527%2C+357634108%2C+392112373%2C+393791662%2C+403362366%2C+403604312%2C+442234892%2C+445384471%2C+449343184%2C+456944153%2C+478409849%2C+484927987%2C+761000440%2C+762224341%2C+860536034%2C+925423862%2C05349960%2C+222149894%2C+252108649%2C+253868106%2C+261588822%2C+314941895%2C+360772679%2C+371103599%2C+411440482%2C+412623874%2C+428073036%2C+444065745%2C+463284654%2C+479848698%2C+490328611%2C+494464859%2C+500500781%2C+506319396%2C+617701506%2C+657581138%2C+730346221%2C+784946422%2C+805280346%2C+825990891%2C+932735414%2C+974370837%2C233013493%2C+300550846%2C+326461182%2C+335039301%2C+336764142%2C+337423601%2C+342723397%2C+384386480%2C+389462640%2C+389547132%2C+404401905%2C+420372115%2C+443286546%2C+451528845%2C+460063468%2C+463649898%2C+480513954%2C+496385521%2C+499724157%2C220661287%2C+230046159%2C+291808734%2C+296014369%2C+335492137%2C+369785393%2C+397232891%2C+399818781%2C+439631321%2C+440533653%2C+454334927%2C+462606337%2C+466516917%2C+467376178%2C+474485308%2C+481257762%2C+549466852%2C+626650632%2C+790393351%2C+824270359%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</si>
  <si>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203225951%2C+220685704%2C+225848122%2C+276934958%2C+321300058%2C+329070136%2C+339471909%2C+358990440%2C+363670043%2C+371439076%2C+375331861%2C+376094959%2C+377369364%2C+394701692%2C+415914870%2C+430039248%2C+437729551%2C+438064726%2C+451138039%2C+460493028%2C+468127700%2C+472365434%2C+478334410%2C+492988112%2C+495612757%2C+609680404%2C+682966612%2C+739124043%2C+752003019%2C+893614505%2C+945489279%2C+989850775%2C+749109203%2C++312780793%2C+462646553%2C+483957088%2C+642158560%2C+859063603%2C+402777670%2C+632034400%2C++866672032%2C+330678267%2C+911313361%2C+225050789%2C+246874576%2C+281064061%2C+326225333%2C+346121522%2C+348691560%2C+350123149%2C+350487805%2C+386495561%2C+392498881%2C+396373526%2C+403779521%2C+409310354%2C+419566428%2C+441138733%2C+468878660%2C+494552970%2C+498981395%2C+528278678%2C+644133419%2C+698418773%2C+724739703%2C+753905791%2C+863907288%2C+920484172%2C+959261749%2C+271211982%2C+973156368%2C+337111506%2C+472369494%2C++214164823%2C+529920299%2C+&amp;package_status_id=&amp;t_stt=&amp;r_stt=&amp;cr_from=2019-11-07+00%3A00%3A00&amp;cr_to=2019-11-13+23%3A59%3A59&amp;date_from=&amp;date_to=&amp;delay_pick_from=&amp;delay_pick_to=2021-01-02+16%3A00%3A00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</si>
  <si>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220320102%2C+226081867%2C+228701032%2C+233777248%2C+215795528%2C+222666656%2C+231085466%2C+285924370%2C+296056120%2C+314884575%2C+322515042%2C+327193267%2C+356406164%2C+357779238%2C+367177914%2C+368432717%2C+412861949%2C+414718296%2C+437586893%2C+441021813%2C+488472426%2C+522466912%2C+622544050%2C+756560052%2C+833183658%2C+844923587%2C+850783473%2C+858680361%2C+877307761%2C+952700896%2C+997828935%2C234999353%2C+219798604%2C+243722027%2C+265840956%2C+297516745%2C+314122843%2C+333337628%2C+340100777%2C+344041695%2C+344307794%2C+346290754%2C+374290797%2C+378039352%2C+382647161%2C+384439396%2C+389777912%2C+399428054%2C+403694479%2C+409945202%2C+424961686%2C+427034173%2C+445799560%2C+484559701%2C+491615305%2C+493642474%2C+526215308%2C+561265848%2C+566626808%2C+604079405%2C+623389653%2C+723222482%2C+727291586%2C+897938577%2C236758880%2C+245016109%2C+292834195%2C+295689740%2C+298301682%2C+303190821%2C+316918698%2C+321759710%2C+324735425%2C+328492956%2C+331102884%2C+340395805%2C+342172670%2C+347284818%2C+352368279%2C+356522615%2C+372239098%2C+373410556%2C+378014652%2C+381123139%2C+385347602%2C+390686428%2C+393584929%2C+396437521%2C+400959668%2C+402815502%2C+407744343%2C+431021611%2C+434717414%2C+438822000%2C+441772754%2C+445743483%2C+447771233%2C+450425574%2C+455387644%2C+467814297%2C+470049066%2C+477454109%2C+477507220%2C+478449200%2C+489969368%2C+494131507%2C+495585791%2C+553351871%2C+561745474%2C+569393269%2C+662121237%2C+747633534%2C+799344754%2C+866832520%2C+963334298%2C+976126225%2C&amp;package_status_id=&amp;t_stt=&amp;r_stt=&amp;cr_from=2019-10-17+00%3A00%3A00&amp;cr_to=2019-10-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</si>
  <si>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15h23</t>
  </si>
  <si>
    <t>https://admin.giaohangtietkiem.vn/admin/api/index/limit:100?alias=317496237%2C+318536405%2C+329786255%2C+353819453%2C+367160645%2C+202679980%2C+205459768%2C+240836585%2C+257555357%2C+265980663%2C+277987170%2C+290944425%2C+292299871%2C+311024311%2C+323772084%2C+334265408%2C+355893293%2C+360995749%2C+375612565%2C+375816921%2C+381936530%2C+385625346%2C+387428532%2C+389699608%2C+408287270%2C+424432082%2C+429563710%2C+438934559%2C+446869420%2C+451301546%2C+451559825%2C+455856313%2C+457932395%2C+462137993%2C+468844761%2C+469445931%2C+473165713%2C+481841369%2C+484018965%2C+484635567%2C+494399242%2C+663541236%2C+676413932%2C+768513039%2C+783558965%2C+788101787%2C+808577155%2C+865445665%2C+910694947%2C+931591266%2C+931857789%2C209843443%2C+234440756%2C+281523779%2C+281726553%2C+289013808%2C+294324001%2C+312507465%2C+319226324%2C+325889610%2C+341530088%2C+345605361%2C+345762789%2C+349498524%2C+353269675%2C+356845612%2C+383082210%2C+393044056%2C+405106786%2C+408295696%2C+433345819%2C+435480902%2C+449923712%2C+476830588%2C+480977368%2C+488684418%2C+543870344%2C+561198255%2C+561470201%2C+561789224%2C+680936638%2C+801371440%2C+873954250%2C+979804035%2C625459835%2C369340437%2C+445211167%2C+460153448%2C+465694289%2C+484930499%2C+664797025%2C+775458113%2C&amp;package_status_id=&amp;t_stt=&amp;r_stt=&amp;cr_from=2019-10-17+00%3A00%3A00&amp;cr_to=2019-10-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</si>
  <si>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14h10</t>
  </si>
  <si>
    <t>15h29</t>
  </si>
  <si>
    <t>13h17</t>
  </si>
  <si>
    <t>16h54</t>
  </si>
  <si>
    <t>https://admin.ghtk.vn/admin?alias=+582043056%2C++349290492%2C+406558659%2C+401385313%2C+480583814%2C+490987805%2C+613683056%2C+958805682%2C+980854805%2C+402640456%2C+606059201%2C+924465321%2C+939714139%2C+227496823%2C+477257137%2C+211328014%2C+278007895%2C+283914885%2C+312588431%2C+332446353%2C+335146230%2C+354800681%2C+358565071%2C+360245859%2C+377369364%2C+420370508%2C+422223680%2C+424522503%2C+456972875%2C+486309084%2C+491671663%2C+499855490%2C+530686501%2C+546132508%2C+569884977%2C+589133042%2C+696841635%2C+720268901%2C+734451501%2C+836323193%2C+862123616%2C+960697800%2C+988618939%2C+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</si>
  <si>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535282857%2C+322354256%2C+615936121%2C+895395742%2C+200915556%2C+209477266%2C+225808638%2C+257845559%2C+314078099%2C+315260569%2C+324788866%2C+340472559%2C+364569000%2C+375342654%2C+380710872%2C+385731980%2C+449565160%2C+466823250%2C+473806490%2C+478692620%2C+600571436%2C+690551568%2C+257626662%2C+323068808%2C+329405579%2C+337543688%2C+346519306%2C+349462598%2C+356396625%2C+360883239%2C+361586250%2C+363944489%2C+364016910%2C+374487591%2C+386291621%2C+396951216%2C+407393648%2C+417491072%2C+456750615%2C+458131023%2C+463324504%2C+467265830%2C+557590434%2C+757167907%2C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</si>
  <si>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298901645%2C+987379923%2C+211886674%2C+276801311%2C+289852696%2C+298323954%2C+302266104%2C+321663787%2C+333284583%2C+351199343%2C+358902992%2C+366763826%2C+368858244%2C+369317152%2C+373720478%2C+378176290%2C+390986572%2C+402861654%2C+444168713%2C+448900899%2C+487400929%2C+737729858%2C+760455018%2C+865680616%2C+963973785%2C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</si>
  <si>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229789983%2C+276934958%2C+300829476%2C+352009670%2C+362082598%2C+405102022%2C+409743083%2C+414439725%2C+415736129%2C+426913636%2C+440253833%2C+466633273%2C+468242096%2C+469627642%2C+483399196%2C+492988112%2C+677605208%2C+787547838%2C+822773837%2C+914576771%2C+935575485%2C+242137738%2C+279246538%2C+300827289%2C+318999787%2C+325444487%2C+356917260%2C+360166460%2C+380286614%2C+380291106%2C+394013740%2C+394183480%2C+395802827%2C+400758906%2C+427805454%2C+457446017%2C+458357416%2C+773042833%2C+892804358%2C+957186267%2C+979964032%2C+275602013%2C+293829130%2C+311562121%2C+338502278%2C+343919994%2C+352664521%2C+379333736%2C+400093513%2C+403137126%2C+410850720%2C+425409313%2C+451138039%2C+457584473%2C+492608368%2C+502265764%2C+527423567%2C+598661761%2C+723247331%2C+805775238%2C+874345378%2C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</si>
  <si>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iaohangtietkiem.vn/admin?alias=804297142%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</si>
  <si>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10h47</t>
  </si>
  <si>
    <t>https://admin.giaohangtietkiem.vn/admin/api/index/limit:100?alias=204974043%2C+270964319%2C+327183902%2C+345314398%2C+355359384%2C+361635196%2C+368393890%2C+375037461%2C+383907908%2C+399763772%2C+410557957%2C+456825907%2C+460070202%2C+474473309%2C+480644340%2C+492473974%2C+493240431%2C+496142289%2C+963331840%2C+338593027%2C+912348929%2C+432458473%2C+902826738%2C+234774673%2C+282996248%2C+286299167%2C+305843036%2C+309334986%2C+317747767%2C+324122302%2C+326418503%2C+422536568%2C+438149047%2C+443142347%2C+467444232%2C+632754566%2C+666389591%2C+810439361%2C+810931891%2C+880459062%2C+920953899%2C+973643961%2C+402766377%2C+206853050%2C+300122136%2C+313971955%2C+318241535%2C+318608366%2C+332941687%2C+374628422%2C+389424795%2C+406082586%2C+462144025%2C+470224227%2C+473104802%2C+495590682%2C+606079216%2C+815169726%2C+874805486%2C+929816823%2C+448118874%2C+405494850%2C+231856433%2C+252325836%2C+289274620%2C+308168975%2C+308745586%2C+319445841%2C+337146434%2C+338080485%2C+338860091%2C+344700041%2C+365650482%2C+381936530%2C+389319344%2C+394373035%2C+395875194%2C+400190468%2C+400683043%2C+402932221%2C+408880336%2C+409897862%2C+424163264%2C+437906243%2C+444310582%2C+445799560%2C+451523340%2C+459238853%2C+460313447%2C+463790966%2C+472493244%2C+502801690%2C+508153077%2C+576019477%2C+450024800%2C+314349933%2C+370728321%2C+414053536%2C+344092882%2C+230529996%2C+256822168%2C+321581287%2C+327874843%2C+351102276%2C+354476738%2C+368185998%2C+369959497%2C+370642678%2C+371103599%2C+448983602%2C+449845089%2C+465762880%2C+466043376%2C+747633534%2C+390091525%2C+467784924%2C+262554328%2C+290235596%2C+291511801%2C+313658873%2C+330301082%2C+351255987%2C+357634108%2C+369586391%2C+404047119%2C+426990559%2C+428555168%2C+465694289%2C+784555186%2C+815907575%2C+566068851%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</si>
  <si>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209919923%2C+277802938%2C+299645261%2C+330782300%2C+331433544%2C+356157762%2C+360338400%2C+407704843%2C+407866714%2C+435103850%2C+443258031%2C+489515252%2C+574913029%2C+709933422%2C+741856142%2C+750653777%2C+757479655%2C+810135614%2C+947711287%2C+956994156%2C+231085804%2C+233591426%2C+240562694%2C+243244139%2C+273407275%2C+277217393%2C+301465633%2C+322356078%2C+326838024%2C+367107424%2C+375014186%2C+381569887%2C+392088637%2C+417307743%2C+418635244%2C+436707308%2C+443717875%2C+457004097%2C+469972431%2C+483999554%2C+496259493%2C+575547122%2C+583218545%2C+618672142%2C+636526328%2C+664453768%2C+689699262%2C+712577328%2C+735039927%2C+748074064%2C+377536493%2C+395276090%2C+476534408%2C+820140607%2C+201731424%2C+211881766%2C+224015532%2C+235307936%2C+251126973%2C+307464734%2C+319947005%2C+321836056%2C+325031658%2C+331899352%2C+342778498%2C+343282701%2C+344415840%2C+346271659%2C+346811674%2C+350462906%2C+389802608%2C+393556236%2C+413849390%2C+419230683%2C+440225415%2C+448452430%2C+455035472%2C+485382627%2C+486881927%2C+538522171%2C+688642078%2C+716908491%2C+888974577%2C+939083587%2C+949010445%2C+967195004%2C+470497600%2C+378378786%2C+443881448%2C+768813591%2C+357889886%2C+790218671%2C+453657176%2C+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</si>
  <si>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iaohangtietkiem.vn/admin?alias=450050413%2C+227598312%2C+239974008%2C+333087152%2C+334187840%2C+342832904%2C+350972663%2C+354122142%2C+363088177%2C+380533646%2C+417232796%2C+435616262%2C+443682161%2C+457173090%2C+468046160%2C+472297282%2C+485930809%2C+490285017%2C+492331188%2C+494947345%2C+496513119%2C+513028977%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</si>
  <si>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236263277%2C+258424668%2C+304165977%2C+304646881%2C+315242210%2C+316266440%2C+317943515%2C+318603544%2C+329166480%2C+345492392%2C+346075369%2C+354873567%2C+409625570%2C+420625468%2C+428254232%2C+432983586%2C+443438446%2C+444411287%2C+474905330%2C+480517276%2C+483192311%2C+497481118%2C+499411185%2C+570767083%2C+574182970%2C+604595156%2C+636002425%2C+658402410%2C+710419686%2C+893357515%2C+952384778%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</si>
  <si>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268752302%2C+295487528%2C+297110655%2C+297372920%2C+307972899%2C+342064633%2C+351380327%2C+364520939%2C+378697945%2C+406215119%2C+451627264%2C+488392457%2C+646986975%2C+663306183%2C+811860445%2C+906791564%2C+951351721%2C+277873179%2C+296566646%2C+333351826%2C+336142640%2C+337559199%2C+341673621%2C+355678000%2C+365759991%2C+387724736%2C+407122869%2C+418050337%2C+441373628%2C+448784517%2C+492402370%2C+565460111%2C+601238696%2C+616881737%2C+693256853%2C+713028877%2C+752589099%2C+784402406%2C+840314869%2C+879898133%2C+887439685%2C+898101066%2C+905394911%2C+908713768%2C+969232365%2C+231397117%2C+237998164%2C+244959350%2C+266632329%2C+286609492%2C+297595363%2C+298542149%2C+306547281%2C+314436165%2C+316351248%2C+317494247%2C+322346366%2C+339387280%2C+342377912%2C+348592439%2C+356038007%2C+382247482%2C+385696658%2C+390313649%2C+392052166%2C+403277173%2C+405461273%2C+413941817%2C+418738063%2C+418917732%2C+423632441%2C+457737433%2C+459133563%2C+459428504%2C+471474015%2C+476520719%2C+483109898%2C+492403960%2C+499955657%2C+691805818%2C+755122092%2C+823662912%2C+850696876%2C+928754845%2C+997567181%2C+208374865%2C+300286268%2C+307983618%2C+308258819%2C+322194178%2C+328548631%2C+337961994%2C+339521512%2C+357887477%2C+385206158%2C+387206108%2C+390268664%2C+406238254%2C+412964399%2C+417544678%2C+421871108%2C+445622906%2C+482604541%2C+490339625%2C+491949753%2C+551828428%2C+587874154%2C+618899524%2C+619769456%2C+778774177%2C+779570560%2C+788580976%2C+877643304%2C+935661001%2C+969866815%2C+213438183%2C+287773922%2C+420640644%2C+438902471%2C+473244671%2C+502832865%2C+537658464%2C+626984885%2C+712699563%2C+881112339%2C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</si>
  <si>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iaohangtietkiem.vn/admin/api/index/limit:100?alias=245871511%2C+263525432%2C+270113997%2C+272843001%2C+288101644%2C+288670766%2C+313481276%2C+344274313%2C+345626548%2C+370194093%2C+372022080%2C+375902998%2C+385690788%2C+386983972%2C+390249528%2C+397957339%2C+398451810%2C+400639643%2C+415088891%2C+432624287%2C+439291407%2C+447217669%2C+459152540%2C+469242644%2C+473595604%2C+484905852%2C+486655841%2C+527402167%2C+759318396%2C+772882053%2C+957078810%2C+311684539%2C+342966392%2C+346244142%2C+374538761%2C+411580229%2C+429198468%2C+523880947%2C+250930576%2C+268420293%2C+304331489%2C+330468329%2C+331898171%2C+344587491%2C+359414780%2C+362086618%2C+369994855%2C+372240112%2C+386865772%2C+388088615%2C+388570024%2C+409515648%2C+418015972%2C+442174716%2C+460001540%2C+465489568%2C+470736968%2C+477136644%2C+487098785%2C+487811169%2C+612345878%2C+636320809%2C+686003833%2C+799475655%2C+863690256%2C+885232761%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</si>
  <si>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12h07</t>
  </si>
  <si>
    <t>13h54</t>
  </si>
  <si>
    <t>https://admin.giaohangtietkiem.vn/admin/api/index/limit:100?alias=309977706%2C+318512479%2C+324860076%2C+365869355%2C+378032084%2C+391338427%2C+394272707%2C+412434411%2C+431671813%2C+431717075%2C+440906530%2C+446538846%2C+623455615%2C+803912677%2C+266281414%2C+276931205%2C+278943124%2C+282899371%2C+304319284%2C+304736786%2C+314441510%2C+314648451%2C+326244187%2C+335063884%2C+345489489%2C+352717413%2C+353780411%2C+356334014%2C+359381606%2C+376072125%2C+385198383%2C+388580466%2C+390616700%2C+394855057%2C+400895381%2C+402149838%2C+402217311%2C+406619619%2C+407537277%2C+410461988%2C+418038763%2C+418557625%2C+419249545%2C+422492894%2C+430042951%2C+430545422%2C+468966509%2C+474283662%2C+476578916%2C+499795877%2C+603048685%2C+727215632%2C+748960900%2C+757851469%2C+764559647%2C+795384384%2C+801473419%2C+825696535%2C+844438227%2C+851244270%2C+874729026%2C+908451082%2C+935829033%2C+979435359%2C+270656425%2C+284889194%2C+293419674%2C+295491935%2C+314277600%2C+321303490%2C+325672278%2C+327767114%2C+333496748%2C+337577015%2C+351189849%2C+372046291%2C+379800275%2C+385820319%2C+388736612%2C+405495906%2C+413676821%2C+421912170%2C+426760712%2C+446981342%2C+458320421%2C+468182339%2C+493632947%2C+497846139%2C+533622993%2C+551482998%2C+574308050%2C+575957137%2C+577869801%2C+649564188%2C+664682871%2C+703131552%2C+757612510%2C+927324502%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</si>
  <si>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18h01</t>
  </si>
  <si>
    <t xml:space="preserve">Ca cuối app lỗi, không nhập kho được, COD thao tác delay là chính. </t>
  </si>
  <si>
    <t>https://admin.giaohangtietkiem.vn/admin/api/index/limit:100?alias=327954645%2C+397275390%2C+756249534%2C+483744030%2C+327385012%2C+334810732%2C+363590989%2C+384005135%2C+391032599%2C+407037814%2C+619317549%2C+750951785%2C+875954705%2C+883709176%2C+887956952%2C+270664563%2C+319438492%2C+320258384%2C+356167257%2C+368546058%2C+384792043%2C+403945992%2C+406085883%2C+410939873%2C+422891515%2C+428780302%2C+458363914%2C+459461007%2C+463307038%2C+471874705%2C+472592259%2C+475169499%2C+497161327%2C+519541542%2C+623415324%2C+645723618%2C+684685493%2C+717919039%2C+788565210%2C+791916955%2C+827598987%2C+832603292%2C+856334706%2C+866914464%2C+891999844%2C+944268942%2C+950561554%2C+959983678%2C+963048890%2C+979680601%2C+630108201%2C+523610483%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</si>
  <si>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9h47</t>
  </si>
  <si>
    <t>11h43</t>
  </si>
  <si>
    <t>17h54</t>
  </si>
  <si>
    <t>11h44</t>
  </si>
  <si>
    <t>11h32</t>
  </si>
  <si>
    <t>16h32</t>
  </si>
  <si>
    <t>Hàng sai tuyến</t>
  </si>
  <si>
    <t>https://admin.ghtk.vn/admin?alias=233448102%2C+288954009%2C+294706502%2C+302080942%2C+317917815%2C+349199240%2C+353766610%2C+376606455%2C+392999040%2C+396376468%2C+406478738%2C+437539757%2C+444544984%2C+446912989%2C+457457598%2C+465510102%2C+496408882%2C+497223532%2C+497699820%2C+615121727%2C+627121452%2C+784839322%2C+798513310%2C+876901723%2C+976147833%2C+218440092%2C+221721427%2C+222826181%2C+274821184%2C+276771905%2C+317915032%2C+353191321%2C+360879371%2C+365920806%2C+406604167%2C+409084735%2C+458170959%2C+474959760%2C+478999874%2C+490867138%2C+496641824%2C+497120327%2C+512722506%2C+853962908%2C+884441988%2C+212624053%2C+225374117%2C+253648456%2C+255508675%2C+256011474%2C+259239855%2C+278392612%2C+286536177%2C+296199911%2C+300370329%2C+301843690%2C+302078186%2C+302669281%2C+314606430%2C+326998984%2C+364765893%2C+387662318%2C+388666803%2C+406282941%2C+407448208%2C+408595480%2C+429522335%2C+431327074%2C+456507108%2C+494995645%2C+535599160%2C+580143099%2C+640151659%2C+871338944%2C+985705189%2C+226556172%2C+305053011%2C+312144378%2C+323526693%2C+337241725%2C+351170580%2C+358357708%2C+362405428%2C+414365233%2C+474994314%2C+499576204%2C+523530250%2C+575153568%2C+751164963%2C+778078011%2C&amp;package_status_id=&amp;t_stt=&amp;r_stt=&amp;cr_from=2019-11-11+00%3A00%3A00&amp;cr_to=2019-11-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</si>
  <si>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Giờ xe xuất phát</t>
  </si>
  <si>
    <t>https://admin.giaohangtietkiem.vn/admin/api/index/limit:100?alias=458636443%2C+457856219%2C+211264919%2C+253345840%2C+253429686%2C+310010630%2C+320455171%2C+348148903%2C+364322333%2C+370194093%2C+384439396%2C+395077899%2C+405970517%2C+415088891%2C+433797486%2C+447217669%2C+452677790%2C+898745229%2C+994741473%2C+281458139%2C+287663128%2C+302953500%2C+314648451%2C+315346729%2C+318209441%2C+321529492%2C+322571575%2C+324193187%2C+326244187%2C+333087503%2C+334677667%2C+355538016%2C+361593640%2C+368381198%2C+369994855%2C+370786533%2C+374173800%2C+388580466%2C+419966980%2C+432983586%2C+468763726%2C+705429634%2C+747329000%2C+795393708%2C+660267780%2C+481245421%2C+216460038%2C+404720984%2C+487662860%2C+590442642%2C+790502842%2C+948944263%2C+261411192%2C+290399901%2C+335418664%2C+337577015%2C+338677006%2C+351025449%2C+351621607%2C+352505733%2C+369493750%2C+378309861%2C+381707018%2C+422344926%2C+429695484%2C+444975184%2C+448266854%2C+450437812%2C+473912167%2C+484011179%2C+487190733%2C+494609467%2C+782088636%2C+883309550%2C+905627188%2C+967664161%2C+978041342%2C+204111235%2C+212574483%2C+241282724%2C+244052240%2C+262357935%2C+298533379%2C+306588005%2C+313481276%2C+325489434%2C+329416259%2C+336200434%2C+340753277%2C+382073180%2C+383137245%2C+384675970%2C+387695613%2C+390352284%2C+393457068%2C+414794220%2C+428434342%2C+452337078%2C+458762798%2C+471434284%2C+471436077%2C+482127639%2C+482165714%2C+487780880%2C+496472411%2C+547043389%2C+616046258%2C+645723618%2C+674522065%2C+694286703%2C+840244175%2C+911684247%2C+952764781%2C+971688308%2C+221864899%2C+225618687%2C+234004318%2C+254415802%2C+272924876%2C+274728505%2C+301908945%2C+318283733%2C+323465189%2C+323610596%2C+332941687%2C+345489489%2C+385849603%2C+392920477%2C+393277391%2C+398451810%2C+412247012%2C+415653972%2C+428555168%2C+448644799%2C+455448432%2C+471874705%2C+484898485%2C+486508124%2C+488014967%2C+494058671%2C+727964795%2C+870444482%2C+890695361%2C+896619241%2C+962814026%2C+987466474%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</si>
  <si>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10h56</t>
  </si>
  <si>
    <t>https://admin.giaohangtietkiem.vn/admin?alias=472680361%2C+492481394%2C+649882012%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</si>
  <si>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362137397%2C+748575933%2C+410980536%2C+376195909%2C+458726489%2C+232138085%2C+236256654%2C+280880887%2C+306657642%2C+309261078%2C+309496988%2C+319393715%2C+324463420%2C+329282235%2C+332882964%2C+338635411%2C+341446422%2C+343331986%2C+353456685%2C+369583818%2C+373789370%2C+387240326%2C+392106612%2C+393455838%2C+404921414%2C+406343287%2C+417373137%2C+417434685%2C+420413399%2C+421495533%2C+422289482%2C+434638560%2C+437619479%2C+445954497%2C+446316662%2C+447890887%2C+448054428%2C+463475079%2C+466484681%2C+486497004%2C+487763181%2C+489681583%2C+491894010%2C+496897239%2C+592563677%2C+674500061%2C+889934057%2C+922208904%2C+940901411%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</si>
  <si>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100?alias=379862774%2C+204787803%2C+306164106%2C+311664324%2C+345550994%2C+348293232%2C+379614820%2C+383401702%2C+431083158%2C+439725289%2C+448263986%2C+449756470%2C+459287050%2C+469442426%2C+473948579%2C+606090110%2C+736824068%2C+821427549%2C+927526625%2C+942562624%2C+968555146%2C+237892275%2C+246728271%2C+249983514%2C+287844199%2C+290643290%2C+305885728%2C+310605499%2C+323559704%2C+324424754%2C+324782897%2C+326402461%2C+326454392%2C+330622905%2C+331024706%2C+348415537%2C+365204586%2C+376045641%2C+402359615%2C+418093465%2C+419942512%2C+424276122%2C+427861142%2C+439914153%2C+447708605%2C+447789846%2C+451734451%2C+463318500%2C+471193889%2C+476776883%2C+482872650%2C+488327096%2C+494794893%2C+505101966%2C+798414770%2C+939499199%2C+463674354%2C+271432810%2C+301895315%2C+304909388%2C+325689022%2C+334235339%2C+342696808%2C+348173421%2C+349330796%2C+366491444%2C+374451892%2C+377828323%2C+382125475%2C+387611384%2C+390760712%2C+402604825%2C+407121463%2C+421503599%2C+422928688%2C+436441693%2C+447754126%2C+453991746%2C+455171512%2C+457785450%2C+465016497%2C+467944630%2C+473593870%2C+486338380%2C+495710800%2C+498057575%2C+498175954%2C+499849229%2C+629345420%2C+674536936%2C+693917595%2C+769485446%2C+825726666%2C+860478267%2C+951897776%2C+971332417%2C+428990166%2C+576758177%2C+781793225%2C+787334000%2C+214501501%2C+302586640%2C+308277701%2C+344165323%2C+412017496%2C+412868745%2C+441379465%2C+461543924%2C+462467984%2C+476186074%2C+722069209%2C+771014080%2C+786143557%2C+204101966%2C+262450540%2C+312791180%2C+321472160%2C+332666519%2C+357394300%2C+360253953%2C+366110953%2C+375933959%2C+407512365%2C+410109066%2C+412418669%2C+417369885%2C+422554859%2C+485022597%2C+485731510%2C+489785492%2C+542935390%2C+609950075%2C+622573012%2C+635045628%2C+648106040%2C+847534712%2C+878265754%2C&amp;package_status_id=&amp;t_stt=&amp;r_stt=&amp;cr_from=2019-11-11+00%3A00%3A00&amp;cr_to=2019-11-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</si>
  <si>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iaohangtietkiem.vn/admin/api/index/limit:50?alias=228190410%2C+302562079%2C+304726821%2C+322642465%2C+365558362%2C+400536005%2C+420410337%2C+472137892%2C+482255983%2C+493901117%2C+494891842%2C+607952605%2C+661821705%2C+702958312%2C+782696864%2C+803872755%2C+263455757%2C+201338912%2C+215253349%2C+240057473%2C+281444244%2C+296686445%2C+318490660%2C+327320742%2C+366659104%2C+369618985%2C+375436468%2C+377396507%2C+433554181%2C+443494411%2C+448210981%2C+452873990%2C+453765444%2C+473028391%2C+488089916%2C+489951432%2C+513886470%2C+541830093%2C+557960237%2C+578554775%2C+611994734%2C+633511572%2C+680493495%2C+829014881%2C+834613173%2C+856650557%2C+986753487%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</si>
  <si>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16h02</t>
  </si>
  <si>
    <t>https://admin.giaohangtietkiem.vn/admin/api/index/limit:100?alias=475035768%2C+315209432%2C+329934675%2C+330719604%2C+335258592%2C+352647814%2C+353135595%2C+355230633%2C+361457581%2C+365222918%2C+375268727%2C+379374007%2C+380813380%2C+414374075%2C+429935959%2C+479183197%2C+488442350%2C+493562349%2C+497324487%2C+676637056%2C+870174174%2C+893589327%2C+905406440%2C+256361458%2C+280765183%2C+294534167%2C+302454301%2C+311249589%2C+323723704%2C+324782122%2C+343535487%2C+345046084%2C+349795535%2C+369551140%2C+370334866%2C+374365739%2C+380115954%2C+388656249%2C+394685137%2C+411592153%2C+429842240%2C+431028400%2C+433425122%2C+438549363%2C+456064228%2C+468624850%2C+470052715%2C+495592844%2C+724355885%2C+736789701%2C+872725330%2C+902326129%2C+974203705%2C+200011351%2C+292974705%2C+297764309%2C+315297298%2C+326140127%2C+331096312%2C+344960040%2C+366712167%2C+369263066%2C+370398616%2C+370985270%2C+380982119%2C+395691866%2C+411602380%2C+427291046%2C+427804931%2C+434998097%2C+439086485%2C+466770206%2C+466898920%2C+473805896%2C+496837543%2C+585157085%2C+660163592%2C+724490500%2C+813844914%2C+884450486%2C+897422023%2C+918248399%2C+206960919%2C+256425999%2C+282321247%2C+282511142%2C+306632338%2C+340128471%2C+347353714%2C+352462298%2C+361709341%2C+382713853%2C+399412071%2C+408204885%2C+438380198%2C+449185641%2C+486630314%2C+513981897%2C+571280031%2C+842782807%2C+852085620%2C+983910754%2C+853493855%2C+210541729%2C+220011774%2C+247691179%2C+301649223%2C+322360535%2C+324777320%2C+326188593%2C+337383486%2C+344886800%2C+370865131%2C+388575485%2C+417171887%2C+426733296%2C+428029445%2C+432863389%2C+449062801%2C+473818718%2C+619699381%2C+203518538%2C+295222588%2C+304846769%2C+354933454%2C+385686081%2C+387350574%2C+397128941%2C+408226440%2C+409362195%2C+425370824%2C+496394913%2C+538953928%2C+639003275%2C+780324612%2C+222955354%2C+274417041%2C+286351542%2C+322659099%2C+328024835%2C+333797060%2C+337155393%2C+341334225%2C+349516503%2C+358025299%2C+359778157%2C+367309633%2C+375855698%2C+379611142%2C+384515772%2C+389910293%2C+394912018%2C+399805241%2C+408419549%2C+409774345%2C+429523966%2C+430876301%2C+454247680%2C+461487811%2C+464215318%2C+467197454%2C+467275328%2C+467517643%2C+477331419%2C+478371657%2C+483692949%2C+492093687%2C+499713659%2C+605493462%2C+872962671%2C+955218263%2C+801955409%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</si>
  <si>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200194839%2C+229368666%2C+336401168%2C+342861394%2C+382168771%2C+436092148%2C+443850231%2C+449972877%2C+465579520%2C+467881953%2C+475063393%2C+498449520%2C+637692848%2C+815575842%2C+854613025%2C+873135748%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</si>
  <si>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16h16</t>
  </si>
  <si>
    <t>https://admin.ghtk.vn/admin?alias=+216320623%2C+227650535%2C+275635186%2C+290374217%2C+290424462%2C+301848820%2C+302682709%2C+315405036%2C+318207925%2C+326308953%2C+330163799%2C+332697602%2C+339346709%2C+347663075%2C+351313605%2C+361799740%2C+369872695%2C+370622660%2C+376682615%2C+377228514%2C+378940975%2C+388621249%2C+389061930%2C+390794531%2C+395322290%2C+406922180%2C+420229775%2C+422405642%2C+439417349%2C+456015247%2C+462597406%2C+464210600%2C+465188873%2C+482307505%2C+483181982%2C+662284676%2C+702287874%2C+742537566%2C+795890956%2C+813012248%2C+997743799%2C+247435799%2C+265721625%2C+303767004%2C+324611718%2C+325157289%2C+352305592%2C+353402138%2C+361990133%2C+370454008%2C+380408754%2C+384420605%2C+391277220%2C+391362613%2C+414388428%2C+420885492%2C+432839607%2C+483656520%2C+656526380%2C+695729903%2C+943365117%2C+236837440%2C+274307321%2C+274704752%2C+285433085%2C+315742152%2C+347161968%2C+399300460%2C+418857191%2C+445879977%2C+468950594%2C+476718773%2C+487117841%2C+718049044%2C+769959226%2C+802575396%2C+911823749%2C+224141251%2C+231917144%2C+243598858%2C+326013819%2C+489198735%2C+541653232%2C+789176436%2C&amp;package_status_id=&amp;package_status_id%5B%5D=3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</si>
  <si>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10h41</t>
  </si>
  <si>
    <t>11h42</t>
  </si>
  <si>
    <t>16h42</t>
  </si>
  <si>
    <t>https://admin.ghtk.vn/admin?alias=205020407%2C+209909734%2C+226623950%2C+226777617%2C+253023358%2C+286637917%2C+302071472%2C+324217631%2C+325545107%2C+334273135%2C+338658189%2C+343559810%2C+348451944%2C+351433132%2C+358159256%2C+359542039%2C+364386867%2C+366121372%2C+376677981%2C+380991901%2C+385556195%2C+385926382%2C+393206380%2C+396550760%2C+408505829%2C+419310102%2C+422223680%2C+434230701%2C+436353991%2C+448629801%2C+450173669%2C+454292911%2C+458880426%2C+459609634%2C+461090852%2C+472000955%2C+474961408%2C+482785494%2C+497801968%2C+542939136%2C+551954374%2C+605670732%2C+694494772%2C+785684942%2C+910893932%2C+943014172%2C+993853860%2C+994783405%2C&amp;package_status_id=&amp;package_status_id%5B%5D=3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</si>
  <si>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13h23</t>
  </si>
  <si>
    <t>https://admin.giaohangtietkiem.vn/admin/api/index/limit:100?alias=284144106%2C+295416355%2C+301457511%2C+337155393%2C+340878685%2C+343349530%2C+346196588%2C+349141279%2C+368300828%2C+374109067%2C+386018970%2C+388664268%2C+391192553%2C+405838691%2C+407508422%2C+419023358%2C+433861838%2C+438722591%2C+445880884%2C+468415404%2C+491944187%2C+723644191%2C+972937147%2C+236977298%2C+262897335%2C+274882591%2C+277382484%2C+287910124%2C+299511819%2C+327538866%2C+337885832%2C+342630902%2C+387954868%2C+389403092%2C+416791861%2C+436494707%2C+493018669%2C+497466378%2C+528901804%2C+574845185%2C+584634030%2C+619331318%2C+926990376%2C+238251431%2C+272173291%2C+306632338%2C+309977706%2C+318603544%2C+340128471%2C+354301179%2C+355456242%2C+355721862%2C+359944940%2C+360191408%2C+361709341%2C+375141403%2C+379436040%2C+379611142%2C+385924919%2C+410238963%2C+416362420%2C+422931868%2C+433795209%2C+445078506%2C+449755732%2C+455420106%2C+459751690%2C+477504031%2C+488610084%2C+509054258%2C+570080397%2C+971002645%2C+983910754%2C+585977604%2C+464737410%2C+710820710%2C+587911883%2C+457162991%2C+596009725%2C+842249600%2C+368380820%2C+336895614%2C+234372339%2C+362137397%2C+307076504%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</si>
  <si>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10h35</t>
  </si>
  <si>
    <t>15h06</t>
  </si>
  <si>
    <t xml:space="preserve">Ca 5 không có xe </t>
  </si>
  <si>
    <t>10h03</t>
  </si>
  <si>
    <t>14h23</t>
  </si>
  <si>
    <t>https://admin.giaohangtietkiem.vn/admin?alias=561764974%2C+216192844%2C+244953666%2C+267165257%2C+272972206%2C+318384260%2C+321173795%2C+339414513%2C+368652619%2C+380211926%2C+395781999%2C+395842590%2C+399811724%2C+409706950%2C+422304433%2C+432954216%2C+441426407%2C+447172802%2C+489505357%2C+491238278%2C+495625449%2C+638283803%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</si>
  <si>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14h37</t>
  </si>
  <si>
    <t>16h38</t>
  </si>
  <si>
    <t>https://admin.giaohangtietkiem.vn/admin/api/index/limit:50?alias=201104931%2C+240892024%2C+301289557%2C+323762880%2C+376166622%2C+400695412%2C+418618481%2C+419790926%2C+426481062%2C+438045217%2C+439348718%2C+457728575%2C+487994938%2C+852230822%2C+897925968%2C+935072973%2C+996444932%2C+222732076%2C+316708208%2C+326378493%2C+334320713%2C+381858062%2C+383272631%2C+386639025%2C+391192417%2C+408243288%2C+425681222%2C+429328824%2C+433036481%2C+457045958%2C+467906956%2C+470936107%2C+477715208%2C+479128856%2C+487074123%2C+765935696%2C+862654528%2C+958518979%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</si>
  <si>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456275178%2C+406348719%2C+684405740%2C+262423548%2C+272328845%2C+311987787%2C+319027967%2C+335344481%2C+339328061%2C+345281740%2C+347019112%2C+352662271%2C+373804568%2C+376312753%2C+376681375%2C+379522510%2C+382395522%2C+383636318%2C+391496129%2C+403064516%2C+405176685%2C+406996003%2C+410951109%2C+420490169%2C+425755095%2C+430033266%2C+440531791%2C+440665799%2C+448234089%2C+451975640%2C+452652471%2C+455964095%2C+460323228%2C+467241348%2C+475877768%2C+481709529%2C+491286447%2C+499954972%2C+505874000%2C+649264948%2C+754075737%2C+908002588%2C+913550878%2C+525124248%2C+499903640%2C+209412387%2C+239628161%2C+262875472%2C+273648056%2C+292036803%2C+304846769%2C+338982597%2C+345428072%2C+356654911%2C+359570615%2C+385343305%2C+393471139%2C+393903319%2C+399799793%2C+401660087%2C+425398940%2C+443750007%2C+451475307%2C+469864667%2C+483681331%2C+484084601%2C+484447124%2C+487233762%2C+494874845%2C+520683420%2C+569586400%2C+587441778%2C+595500293%2C+677546546%2C+798978677%2C+833209641%2C+875240928%2C+306967718%2C+336269936%2C+344453451%2C+346175181%2C+409685843%2C+438537867%2C+464233165%2C+834864517%2C+234628600%2C+262523845%2C+305474702%2C+338682587%2C+343589665%2C+388995772%2C+392113665%2C+395573221%2C+430917754%2C+800446036%2C+939187555%2C+217769557%2C+264504110%2C+283824609%2C+356551915%2C+405635946%2C+427153088%2C+447141135%2C+464778825%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</si>
  <si>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957164748%2C+219045813%2C+295113693%2C+325909074%2C+332168793%2C+342993991%2C+411853643%2C+433906684%2C+451722546%2C+487686263%2C+821948056%2C+899859169%2C+289940368%2C+300591089%2C+312249745%2C+312299880%2C+319629811%2C+334004555%2C+334158446%2C+335402065%2C+339190137%2C+342202281%2C+343977216%2C+356979616%2C+372435518%2C+383067497%2C+388917153%2C+397456029%2C+432209033%2C+451231302%2C+466795761%2C+475003603%2C+556918364%2C+657981274%2C+663181430%2C+807085428%2C+813881827%2C+817208494%2C+864920758%2C+895012418%2C+899374254%2C+970092898%2C+214049780%2C+223468810%2C+278398346%2C+296781795%2C+312214655%2C+322869599%2C+337769849%2C+344731505%2C+346282998%2C+353207691%2C+369893085%2C+384081737%2C+389712707%2C+396489970%2C+396974183%2C+407365137%2C+420874705%2C+430827560%2C+431524393%2C+448100022%2C+457098231%2C+472559664%2C+478920429%2C+481156700%2C+484188248%2C+484438295%2C+527192490%2C+572494084%2C+860624755%2C+869970010%2C+983432766%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</si>
  <si>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9h49</t>
  </si>
  <si>
    <t>13h12</t>
  </si>
  <si>
    <t>15h26</t>
  </si>
  <si>
    <t>13h04</t>
  </si>
  <si>
    <t>9h51</t>
  </si>
  <si>
    <t>11h36</t>
  </si>
  <si>
    <t>14h08</t>
  </si>
  <si>
    <t>15h54</t>
  </si>
  <si>
    <t>11h52</t>
  </si>
  <si>
    <t>https://admin.giaohangtietkiem.vn/admin/api/index/limit:100?alias=357933050%2C+378746936%2C+462954025%2C+234592377%2C+286132105%2C+296265689%2C+302523142%2C+304770687%2C+305723281%2C+312483243%2C+316152350%2C+321119688%2C+323291017%2C+330371372%2C+337255981%2C+345862585%2C+383070121%2C+391369932%2C+395187992%2C+407930645%2C+445690502%2C+446464512%2C+450197720%2C+457650908%2C+466019464%2C+477437459%2C+492210322%2C+859823041%2C+871115923%2C+250528838%2C+252424879%2C+258926410%2C+270366295%2C+310705451%2C+312046135%2C+314320559%2C+353824428%2C+363552411%2C+374469198%2C+381343615%2C+382073180%2C+383067497%2C+398479113%2C+409411186%2C+412690926%2C+434047316%2C+441196096%2C+442726389%2C+447441554%2C+466213121%2C+481960969%2C+484487209%2C+515899399%2C+960264931%2C+319027967%2C+319570717%2C+394637398%2C+397456029%2C+442183041%2C+456316425%2C+496394913%2C+811503399%2C+203760959%2C+367109733%2C+402672320%2C+435398267%2C+475853064%2C+476539407%2C+484262813%2C+235043641%2C+239543054%2C+268304629%2C+303594867%2C+304496384%2C+307640857%2C+335572662%2C+340836336%2C+350106820%2C+350730745%2C+353946906%2C+362515266%2C+367125599%2C+372623604%2C+383139876%2C+383960137%2C+394272227%2C+411592153%2C+419640569%2C+422978121%2C+424291572%2C+432890720%2C+452364382%2C+455181808%2C+460123523%2C+466190750%2C+471546742%2C+480286634%2C+485010653%2C+488610084%2C+490413366%2C+501291503%2C+798476748%2C+234262424%2C+267901209%2C+277882874%2C+365565742%2C+409496930%2C+423866620%2C+445527236%2C+446662373%2C+449245564%2C+460933373%2C+462907721%2C+478305905%2C+483862624%2C+498565573%2C+880842678%2C+258752825%2C+298533379%2C+312470566%2C+339414513%2C+351288946%2C+356706067%2C+359965181%2C+360454183%2C+363437845%2C+363648660%2C+367088835%2C+367727843%2C+371229265%2C+378743279%2C+381301887%2C+391192417%2C+391737524%2C+394130088%2C+408928270%2C+443139901%2C+445210884%2C+477926477%2C+495818007%2C+834154615%2C+603324354%2C+324203479%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</si>
  <si>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388128790%2C+343524063%2C+461118283%2C+218564805%2C+226470562%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</si>
  <si>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15h03</t>
  </si>
  <si>
    <t>9h54</t>
  </si>
  <si>
    <t>https://admin.giaohangtietkiem.vn/admin/api/index/limit:100?alias=639494892%2C+302005587%2C+312292802%2C+317511566%2C+381634467%2C+390290454%2C+426214053%2C+477629929%2C+495657213%2C+652594907%2C+660427716%2C+923928873%2C+936168546%2C+972290739%2C+203744507%2C+225837091%2C+233285345%2C+240188072%2C+241520089%2C+272823740%2C+285631694%2C+300751509%2C+346434560%2C+349873560%2C+351270053%2C+356108048%2C+360868180%2C+376158813%2C+379441258%2C+385221142%2C+385695984%2C+393186798%2C+395774589%2C+395786912%2C+398857046%2C+399115090%2C+404870827%2C+406934369%2C+413103274%2C+414570183%2C+417843112%2C+421232306%2C+434708967%2C+447205721%2C+447837607%2C+449925064%2C+475674058%2C+479771336%2C+482451520%2C+486868735%2C+492171332%2C+576785770%2C+642034736%2C+661775682%2C+813771795%2C+954959379%2C+981037184%2C+205153390%2C+294016031%2C+296380370%2C+304320409%2C+309595616%2C+331406857%2C+356895932%2C+368214952%2C+384925238%2C+425899021%2C+428600114%2C+428646877%2C+430176753%2C+431606684%2C+435526687%2C+436742162%2C+437716878%2C+443948877%2C+461524526%2C+835320888%2C+882397923%2C+925557584%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</si>
  <si>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16h34</t>
  </si>
  <si>
    <t>https://admin.giaohangtietkiem.vn/admin/api/index/limit:50?alias=319151608%2C+340153060%2C+360199074%2C+361828380%2C+364279585%2C+374724298%2C+377487012%2C+390195643%2C+394901329%2C+410662184%2C+278468274%2C+338020098%2C+348354940%2C+366839833%2C+374802478%2C+382458747%2C+398663795%2C+402519801%2C+406661280%2C+434408769%2C+435529325%2C+476357065%2C+537650224%2C+580038684%2C+762284227%2C+987349916%2C+498737831%2C+944386692%2C+978006096%2C+204702901%2C+290045872%2C+290958034%2C+292768712%2C+304619978%2C+311924619%2C+344136628%2C+384712020%2C+391065247%2C+408955145%2C+434643731%2C+454629623%2C+464044573%2C+464852162%2C+477160850%2C+492535499%2C+553137715%2C+576699709%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</si>
  <si>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+331626986%2C+263941181%2C+223464909%2C+454841813%2C+446907010%2C+482414638%2C+323148997%2C+394685127%2C+882000223%2C+411168497+246627667%2C+293932301%2C+310209951%2C+323797143%2C+324472421%2C+325661075%2C+341396639%2C+349127273%2C+353681117%2C+355947295%2C+356727365%2C+372998730%2C+375646406%2C+380671037%2C+389511721%2C+401462483%2C+406955761%2C+438640736%2C+449625527%2C+460330485%2C+478136595%2C+480393805%2C+499288892%2C+520951159%2C+622543561%2C+792948391%2C+794157728%2C+797329827%2C+&amp;package_status_id=&amp;package_status_id%5B%5D=3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</si>
  <si>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iaohangtietkiem.vn/admin/api/index/limit:100?alias=617614937%2C+204753969%2C+209150858%2C+243164219%2C+307705632%2C+322613961%2C+346306697%2C+347224002%2C+355413121%2C+372010232%2C+377542140%2C+459461007%2C+480607033%2C+490296962%2C+673616945%2C+784951418%2C+815604861%2C+899208517%2C+909829753%2C+978918135%2C+221589237%2C+267916695%2C+271229725%2C+287936247%2C+294224683%2C+299981307%2C+303708348%2C+304143456%2C+304354599%2C+307838980%2C+315691480%2C+327803044%2C+334952897%2C+340845419%2C+341974807%2C+353307756%2C+353340069%2C+368743158%2C+376854878%2C+393368405%2C+432262683%2C+470399579%2C+495827006%2C+498463068%2C+499829501%2C+609210263%2C+677903873%2C+700087750%2C+799838335%2C+926782246%2C+263412753%2C+266186666%2C+297375445%2C+307364759%2C+320562357%2C+321038641%2C+322952966%2C+324008927%2C+364287177%2C+405847632%2C+406590606%2C+421171524%2C+478069595%2C+481156700%2C+557876681%2C+600918518%2C+685259769%2C+777178500%2C+788423010%2C+804319157%2C+441750533%2C+442892965%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</si>
  <si>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+485243649%2C+278651304%2C+301208507%2C+309129670%2C+320631829%2C+366163722%2C+367564820%2C+395365296%2C+407485321%2C+428113560%2C+438612245%2C+443411021%2C+468359748%2C+470064807%2C+662496673%2C+656250644%2C+322139003%2C+310212902+202308334%2C+275781052%2C+305462912%2C+320337311%2C+321375312%2C+337596949%2C+375280666%2C+383785229%2C+399312161%2C+403589018%2C+406904401%2C+453546421%2C+481732949%2C+778134820%2C+807364965%2C+947576562%2C+212053205%2C+216973823%2C+224116759%2C+266307350%2C+272691835%2C+299535530%2C+313252567%2C+324285715%2C+324413922%2C+330503463%2C+343387107%2C+344926489%2C+356698519%2C+357263451%2C+357419497%2C+360717332%2C+367419063%2C+368456627%2C+379873210%2C+399461051%2C+401041721%2C+406571499%2C+415840322%2C+430724930%2C+431923553%2C+440262227%2C+450579082%2C+454731825%2C+455237886%2C+458596944%2C+461344116%2C+562583364%2C+832723713%2C+892815654%2C+946777015%2C+947880601%2C+211663635%2C+272917489%2C+292280684%2C+295746570%2C+330212691%2C+384552220%2C+434602745%2C+443822133%2C+456284801%2C+864680025%2C+991975909%2C+261471513%2C+291689040%2C+294185880%2C+321990011%2C+324273163%2C+362387587%2C+365054780%2C+423804054%2C+433616966%2C+436460693%2C+453167063%2C+538449962%2C+627060359%2C+704314536%2C+746828889%2C+889854006%2C+959092437%2C+214235841%2C+216242854%2C+247451910%2C+255069114%2C+258979296%2C+279694694%2C+300733648%2C+304483548%2C+325129337%2C+342716642%2C+343530026%2C+345548608%2C+356520788%2C+357383533%2C+364286254%2C+364902334%2C+387660093%2C+391832824%2C+399947623%2C+405304799%2C+407756265%2C+410488567%2C+413567911%2C+418486883%2C+426000704%2C+428754646%2C+439293736%2C+441018128%2C+446587918%2C+448032655%2C+448707107%2C+471888411%2C+472854973%2C+475913979%2C+507494804%2C+514308535%2C+518464583%2C+651007036%2C+660473785%2C+663331399%2C+765399870%2C+798266190%2C+923367570%2C+939903637%2C+940364920%2C+948865367%2C+996962467%2C&amp;package_status_id=&amp;package_status_id%5B%5D=3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</si>
  <si>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iaohangtietkiem.vn/admin/api/index/limit:100?alias=433067309%2C+375204173%2C+477896711%2C+632576425%2C+727615806%2C+308273205%2C+369833165%2C+399214799%2C+228522817%2C+342971473%2C+364909663%2C+403239619%2C+440356871%2C+451816538%2C+465554537%2C+496896365%2C+573795161%2C+717569533%2C+868204696%2C+993292266%2C+255472628%2C+415550417%2C+485514567%2C+233236988%2C+279215895%2C+304095959%2C+315314729%2C+317747771%2C+325221380%2C+326412965%2C+337816572%2C+343471439%2C+346826553%2C+349900273%2C+353090729%2C+353567954%2C+359048664%2C+362295350%2C+388086455%2C+389616158%2C+434736865%2C+444893468%2C+448839000%2C+450305061%2C+459334141%2C+460653287%2C+468361561%2C+468744919%2C+478957127%2C+489376838%2C+527306507%2C+534939962%2C+569586933%2C+640070766%2C+687982244%2C+741774356%2C+800076697%2C+920753539%2C+960960415%2C+301147072%2C+301454641%2C+306797819%2C+316799802%2C+326395082%2C+330515844%2C+342514772%2C+344454916%2C+346494457%2C+349931781%2C+361087447%2C+402188690%2C+414177068%2C+429933462%2C+474211825%2C+490992826%2C+590544899%2C+665440524%2C+750205742%2C+879556782%2C+914150878%2C+233118467%2C+234230750%2C+251350297%2C+310239261%2C+320475820%2C+321884478%2C+323623076%2C+327425235%2C+331826845%2C+342745834%2C+357571204%2C+368225768%2C+372687602%2C+380794579%2C+381368482%2C+384816598%2C+405935905%2C+412367802%2C+431019768%2C+434711356%2C+454475362%2C+458150959%2C+464249257%2C+482818897%2C+592517251%2C+653890616%2C+723050278%2C+786748874%2C+787720906%2C+882355627%2C+371161311%2C+221826188%2C+280499471%2C+293747195%2C+304184897%2C+307343836%2C+311249589%2C+318926097%2C+321686829%2C+322818363%2C+326212884%2C+335817262%2C+337549128%2C+337656428%2C+339009706%2C+344754147%2C+347169645%2C+352122405%2C+355494146%2C+359307497%2C+366388805%2C+366623411%2C+367890350%2C+370215372%2C+371801604%2C+375654519%2C+376309722%2C+383850362%2C+386670357%2C+394184808%2C+394498378%2C+394846612%2C+416505434%2C+420976418%2C+428276945%2C+432530416%2C+441845621%2C+455542641%2C+456108683%2C+457564526%2C+465979900%2C+466043929%2C+473012501%2C+474729126%2C+478604403%2C+484807959%2C+496996622%2C+529405472%2C+585216471%2C+600560422%2C+641212907%2C+678332498%2C+700537737%2C+752598114%2C+752835476%2C+789914533%2C+796233438%2C+860609329%2C+874513122%2C+928970810%2C+991080983%2C+291211331%2C+306031689%2C+307839452%2C+310637864%2C+332618642%2C+333715907%2C+431781031%2C+438007973%2C+455595213%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</si>
  <si>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9h57</t>
  </si>
  <si>
    <t>9h41</t>
  </si>
  <si>
    <t>10h52</t>
  </si>
  <si>
    <t>14h26</t>
  </si>
  <si>
    <t>15h21</t>
  </si>
  <si>
    <t>https://admin.ghtk.vn/admin?alias=488492043%2C+275781052%2C+297844937%2C+299535530%2C+305704053%2C+334999579%2C+367812997%2C+369677774%2C+383785229%2C+409059832%2C+413092106%2C+450579082%2C+461344116%2C+474342537%2C+499275699%2C+539300708%2C+814632242%2C+823312770%2C+908729004%2C+256127994%2C+292280684%2C+308749016%2C+328345979%2C+331102398%2C+373866791%2C+384552220%2C+438030952%2C+443452169%2C+448032655%2C+526681572%2C+587745635%2C+985163385%2C+383674044%2C+372931622%2C+202037163%2C+438576380%2C+485243649%2C+755219069++366163722%2C+&amp;package_status_id=&amp;package_status_id%5B%5D=3&amp;t_stt=&amp;r_stt=&amp;cr_from=2019-11-19+00%3A00%3A00&amp;cr_to=2019-11-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</si>
  <si>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iaohangtietkiem.vn/admin/api/index/limit:100?alias=202216735%2C+242022212%2C+307517876%2C+345137904%2C+354097639%2C+364909663%2C+367700190%2C+381954033%2C+410556839%2C+440356871%2C+448036164%2C+469230867%2C+475484030%2C+485289520%2C+497100008%2C+581282388%2C+669916195%2C+912496369%2C+318535869%2C+467581999%2C+220626653%2C+252066939%2C+261542431%2C+297229607%2C+307626621%2C+326212884%2C+335169244%2C+350730745%2C+351232131%2C+352261657%2C+369238399%2C+377886577%2C+392234019%2C+393451652%2C+405247999%2C+412825554%2C+416507397%2C+418082452%2C+425960317%2C+428045141%2C+445527236%2C+445609487%2C+477611820%2C+479161633%2C+490275494%2C+737430190%2C+813292956%2C+875491287%2C+952950122%2C+987349916%2C+270525829%2C+565844176%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</si>
  <si>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10h58</t>
  </si>
  <si>
    <t>https://admin.giaohangtietkiem.vn/admin/api/index/limit:100?alias=345170448%2C+281496965%2C+289460428%2C+639494892%2C+949233832%2C+344209865%2C+436458706%2C+466355278%2C+508102790%2C+555564427%2C+233236988%2C+234230750%2C+253871998%2C+332665287%2C+364399889%2C+420022195%2C+431271040%2C+582870686%2C+816913760%2C+391921285%2C+292774051%2C+828065883%2C+383955053%2C+379954319%2C+444000837%2C+216383422%2C+247995360%2C+249247594%2C+294224683%2C+304988590%2C+308804408%2C+309634603%2C+310477036%2C+311147972%2C+317102756%2C+321038641%2C+321884478%2C+334697260%2C+342745834%2C+344136628%2C+346826553%2C+347065146%2C+349119070%2C+351288946%2C+354219855%2C+356526559%2C+358035003%2C+362800604%2C+364579781%2C+377487012%2C+380377143%2C+394184808%2C+429933462%2C+438783752%2C+443529836%2C+449925064%2C+487190733%2C+489358245%2C+494226879%2C+497624426%2C+538993643%2C+561655413%2C+716718769%2C+698468618%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</si>
  <si>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16h11</t>
  </si>
  <si>
    <t>Ngày - Ngô Văn Dũng</t>
  </si>
  <si>
    <t>29H - 157.61
TX Dũng
0916408260</t>
  </si>
  <si>
    <t>189A Cống Quỳnh</t>
  </si>
  <si>
    <t xml:space="preserve"> NCT</t>
  </si>
  <si>
    <t>89 Nguyễn Công Trứ</t>
  </si>
  <si>
    <t>https://admin.giaohangtietkiem.vn/admin/api/index/limit:50?alias=301535552%2C+365022485%2C+447213409%2C+468522416%2C+808633112%2C+249157149%2C+289599610%2C+319401723%2C+356831357%2C+359172127%2C+364662881%2C+368795497%2C+371872655%2C+374306446%2C+383472520%2C+386763028%2C+416615911%2C+416855319%2C+421376932%2C+435881561%2C+441795153%2C+448343382%2C+459527094%2C+481767541%2C+488677216%2C+494032275%2C+494231176%2C+533035644%2C+928529868%2C+976203767%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</si>
  <si>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09h30</t>
  </si>
  <si>
    <t>14h</t>
  </si>
  <si>
    <t>https://admin.giaohangtietkiem.vn/admin/api/index/limit:50?alias=972820604%2C+207067534%2C+207287821%2C+233623042%2C+243312457%2C+277621504%2C+300870812%2C+311524144%2C+323963375%2C+328842239%2C+337926321%2C+354118333%2C+354121873%2C+364118335%2C+364201500%2C+370605048%2C+393543314%2C+423312285%2C+434976986%2C+449225743%2C+466475594%2C+468997651%2C+485469067%2C+512155238%2C+544753196%2C+562753136%2C+566911638%2C+703413067%2C+798067281%2C+842292071%2C+854979215%2C+870436344%2C+953418920%2C+929665042%2C+683093609%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</si>
  <si>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13h05</t>
  </si>
  <si>
    <t>13h09</t>
  </si>
  <si>
    <t>9h14</t>
  </si>
  <si>
    <t>15h01</t>
  </si>
  <si>
    <t>https://admin.giaohangtietkiem.vn/admin/api/index/limit:50?alias=228230268%2C+245098197%2C+250528838%2C+261777224%2C+271117699%2C+274117526%2C+285312170%2C+292814521%2C+309634603%2C+313578797%2C+359672256%2C+368051324%2C+371600423%2C+397300005%2C+419584955%2C+421272295%2C+431864876%2C+451334385%2C+451881509%2C+465706397%2C+491588532%2C+547809438%2C+579096486%2C+592258063%2C+618809444%2C+652629148%2C+987646863%2C+281673651%2C+282643462%2C+307867432%2C+320039857%2C+337422979%2C+353154941%2C+368303522%2C+374757362%2C+394904410%2C+400328633%2C+417950835%2C+426884839%2C+437726719%2C+438703343%2C+476310238%2C+485769451%2C+489295429%2C+498259756%2C+572272942%2C+655959906%2C+682773896%2C+807078630%2C+829535915%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</si>
  <si>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16h35</t>
  </si>
  <si>
    <t>https://admin.giaohangtietkiem.vn/admin/api/index/limit:50?alias=473446548%2C+235699173%2C+364717081%2C+261630737%2C+325102317%2C+325281700%2C+345136150%2C+359172127%2C+395729078%2C+396456289%2C+425737956%2C+457888052%2C+459407592%2C+460721142%2C+469157463%2C+630588723%2C+925579840%2C+989726522%2C+271235434%2C+277600405%2C+279403855%2C+294224683%2C+295091501%2C+300755642%2C+301539525%2C+306867602%2C+308718479%2C+320671319%2C+332025031%2C+350600634%2C+359307497%2C+360388476%2C+360454183%2C+361746899%2C+365280107%2C+389212597%2C+392255143%2C+414883611%2C+418043503%2C+422099541%2C+432543890%2C+450370601%2C+456290138%2C+470305919%2C+481089883%2C+492424150%2C+495830608%2C+549981346%2C+651539702%2C+857086306%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</si>
  <si>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206115960%2C+283462280%2C+381714635%2C+525554850%2C+752372533%2C+208973360%2C+220829246%2C+233017507%2C+296818292%2C+302761324%2C+325219362%2C+331959565%2C+332544549%2C+333917250%2C+341846673%2C+366821204%2C+369321757%2C+380166371%2C+402934829%2C+412177577%2C+413190363%2C+468529582%2C+473593167%2C+496130882%2C+596826941%2C+899390425%2C+975815786%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</si>
  <si>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237260177%2C+259264558%2C+267676509%2C+311564928%2C+335238647%2C+336547689%2C+344589456%2C+346352138%2C+375660037%2C+376268152%2C+394386331%2C+438159909%2C+460422072%2C+480777074%2C+500544830%2C+533875580%2C+565927109%2C+901432416%2C+920695783%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</si>
  <si>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222153359%2C+271802561%2C+315249931%2C+321598334%2C+344480866%2C+394408018%2C+398852697%2C+457065761%2C+461050561%2C+470682909%2C+530783395%2C+560953074%2C+675165763%2C+685874144%2C+691964378%2C+813061354%2C+820757841%2C+884857654%2C+458056911%2C+224464077%2C+230653169%2C+282555552%2C+300390657%2C+304290196%2C+312309530%2C+314455001%2C+329548077%2C+336153763%2C+337017722%2C+341167061%2C+364116132%2C+372754438%2C+378797607%2C+400333587%2C+435195149%2C+438196326%2C+461852692%2C+462778457%2C+477024316%2C+477183870%2C+481355540%2C+483129160%2C+485045260%2C+486708453%2C+497392931%2C+502648848%2C+553030516%2C+566331139%2C+566559011%2C+600120187%2C+815135468%2C+858620953%2C+885028224%2C+938134795%2C+954492817%2C+406489794%2C&amp;package_status_id=&amp;t_stt=&amp;r_stt=&amp;cr_from=2019-09-14+00%3A00%3A00&amp;cr_to=2019-09-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</si>
  <si>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233567708%2C+252760476%2C+331920358%2C+340771402%2C+348963578%2C+349224671%2C+373452245%2C+434619207%2C+465370051%2C+470911825%2C+213907675%2C+313516428%2C+376873040%2C+401239046%2C+404223468%2C+417717631%2C+422816698%2C+435431785%2C+468548575%2C+482106473%2C+496336571%2C+498485033%2C+538669258%2C+627598768%2C+672318756%2C+851859771%2C+864659187%2C+224121567%2C+232312575%2C+239599817%2C+243650962%2C+292759968%2C+298538824%2C+300153043%2C+303595825%2C+308542435%2C+335778180%2C+368633115%2C+378794240%2C+389230381%2C+401823186%2C+404064905%2C+405904894%2C+406273621%2C+430809532%2C+431742240%2C+457988769%2C+469188170%2C+493021799%2C+498481563%2C+582269882%2C+923926207%2C+571562159%2C+225099426%2C+249358156%2C+269663930%2C+303525839%2C+328985271%2C+384669066%2C+387441321%2C+388958889%2C+402055330%2C+402555987%2C+404467598%2C+412188552%2C+473407679%2C+479876799%2C+480341953%2C+484391583%2C+486603416%2C+498170935%2C+959050353%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</si>
  <si>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386521497%2C+456133634%2C+516097953%2C+938072468%2C+203911684%2C+220599719%2C+309494694%2C+313058604%2C+338526474%2C+341753647%2C+377701678%2C+378916642%2C+382050216%2C+398023307%2C+433761924%2C+434738053%2C+439296105%2C+439628848%2C+440035887%2C+465625347%2C+473654845%2C+487111204%2C+580178845%2C+621110072%2C+678436905%2C+689304153%2C+724523707%2C+806078611%2C+828397443%2C+832932388%2C+885596079%2C+973036044%2C+988013139%2C+991160428%2C+430559950%2C+580494630%2C+646895332%2C+835195670%2C+269760001%2C+313858223%2C+371053423%2C+376845511%2C+386178353%2C+393742234%2C+453297287%2C&amp;package_status_id=&amp;t_stt=&amp;r_stt=&amp;cr_from=2019-09-14+00%3A00%3A00&amp;cr_to=2019-09-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</si>
  <si>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210946594%2C+227260062%2C+246446090%2C+259443370%2C+273086047%2C+282928206%2C+286195042%2C+286551374%2C+299626931%2C+308932875%2C+311249589%2C+338597973%2C+340167754%2C+361513495%2C+375405844%2C+407890221%2C+413997657%2C+417335706%2C+423588125%2C+431300950%2C+450071047%2C+465554537%2C+465812291%2C+467787283%2C+468326308%2C+482423456%2C+483003394%2C+486253263%2C+599293705%2C+626171962%2C+735877292%2C+804653749%2C+825670759%2C+827317236%2C+961798522%2C+718544367%2C+736669853%2C+368632514%2C+217432889%2C+258268095%2C+310407751%2C+320031930%2C+336278045%2C+345652306%2C+358587466%2C+373098275%2C+419564427%2C+420032642%2C+421556898%2C+421593058%2C+428402991%2C+430421083%2C+439888369%2C+440849339%2C+442925802%2C+490549857%2C+495899418%2C+500587790%2C+617770244%2C+648525994%2C+948070432%2C+980062392%2C+273399015%2C+338179759%2C+339149333%2C+366268659%2C+388884548%2C+405525330%2C+410836557%2C+416864669%2C+422038352%2C+423554345%2C+434479678%2C+435906510%2C+438970790%2C+443948463%2C+450312450%2C+452790304%2C+454940883%2C+457464249%2C+481917489%2C+485314062%2C+502716666%2C+504190290%2C+575309472%2C+618495572%2C+648040657%2C+915444051%2C+963466950%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</si>
  <si>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266786717%2C+281741691%2C+295165110%2C+306732389%2C+323253503%2C+330641988%2C+344417580%2C+362366951%2C+380255027%2C+396792257%2C+398999386%2C+399293453%2C+433691914%2C+436606534%2C+451960936%2C+471030298%2C+471222263%2C+487884185%2C+489864454%2C+491762034%2C+495209551%2C+555562835%2C+603416870%2C+764691612%2C+896740956%2C+920658564%2C+928863773%2C+766617622%2C+849459451%2C+226220457%2C+961029384%2C+200672707%2C+214972405%2C+226477606%2C+254754576%2C+260795013%2C+268232918%2C+295265175%2C+316001422%2C+338015750%2C+338871601%2C+338887514%2C+344238932%2C+358025014%2C+359864911%2C+360647209%2C+368808215%2C+369090984%2C+386174496%2C+421739445%2C+424147990%2C+439215557%2C+442291404%2C+453139888%2C+455445902%2C+459086806%2C+460430424%2C+466605682%2C+468137132%2C+480934525%2C+483488569%2C+499430282%2C+607509433%2C+864594129%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</si>
  <si>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303455640%2C+304293298%2C+307233063%2C+324759669%2C+354326455%2C+361144550%2C+374051701%2C+377016642%2C+379462961%2C+381227023%2C+397158173%2C+426631728%2C+499561561%2C+534047043%2C+538417560%2C+589897543%2C+608449591%2C+612123066%2C+720502531%2C+746301610%2C+848008272%2C+895815697%2C+920816790%2C+951513969%2C+982100273%2C+990737015%2C+226870232%2C+231027030%2C+238499120%2C+246049829%2C+270350859%2C+281837479%2C+304220037%2C+322887454%2C+328474888%2C+348387278%2C+355048969%2C+376280993%2C+382749289%2C+385873379%2C+390325741%2C+402499223%2C+446750739%2C+449933181%2C+454333067%2C+463502716%2C+480446714%2C+481973907%2C+487988436%2C+523277853%2C+782725038%2C+815487438%2C+845361201%2C+974727702%2C+491020474%2C+239041405%2C+301526909%2C+315115206%2C+321722199%2C+329114346%2C+354358055%2C+356123721%2C+388493255%2C+394501474%2C+400943328%2C+403363883%2C+452091959%2C+454169126%2C+481566236%2C+489895978%2C+491690741%2C+494561394%2C+495745907%2C+577039482%2C+593967284%2C+639503780%2C+643348476%2C+656406899%2C+733005828%2C+783365481%2C+844624129%2C+894296618%2C+966365832%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</si>
  <si>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9h55</t>
  </si>
  <si>
    <t>15h31</t>
  </si>
  <si>
    <t>10h54</t>
  </si>
  <si>
    <t>11h41</t>
  </si>
  <si>
    <t>https://admin.giaohangtietkiem.vn/admin/api/index/limit:100?alias=384978763%2C+447129847%2C+472348086%2C+218077370%2C+549395450%2C+693808379%2C+864476583%2C+900495906%2C+449815178%2C+475588362%2C+478404834%2C+449380584%2C+485708791%2C+766085583%2C+844476582%2C+369033534%2C+475655302%2C+734270541%2C+369124077%2C+255724852%2C+331605455%2C+494418966%2C+906669862%2C+327708657%2C+416644254%2C+740277610%2C+911239090%2C+212746622%2C+220095623%2C+271803215%2C+280216765%2C+304997014%2C+308369079%2C+329003987%2C+331852485%2C+337189612%2C+360969353%2C+362107687%2C+411398559%2C+418410342%2C+421051832%2C+432022970%2C+441316604%2C+464194992%2C+490302759%2C+492973645%2C+505729779%2C+517732571%2C+530389193%2C+531917471%2C+564553914%2C+600431973%2C+621421843%2C+687732271%2C+699596241%2C+705063001%2C+708845617%2C+720182493%2C+727059275%2C+744498906%2C+749920821%2C+754091980%2C+793369892%2C+838925995%2C+860208844%2C+880598819%2C+914515403%2C+933991424%2C+965607002%2C+970215740%2C+974442384%2C+981593178%2C+997805323%2C+361972135%2C+398255853%2C+200869131%2C+207937913%2C+224836302%2C+272853974%2C+286538485%2C+311742954%2C+370973517%2C+371362109%2C+393318962%2C+394953165%2C+446644067%2C+450881486%2C+466489028%2C+473121416%2C+483665674%2C+486429921%2C+487104078%2C+490390765%2C+491027172%2C+492201782%2C+496968253%2C+535978295%2C+615640584%2C+637025445%2C+749853881%2C+878630343%2C+907457491%2C+921637470%2C+936625420%2C+963211586%2C+967120677%2C+971481659%2C+985231317%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</si>
  <si>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244958700%2C+319824111%2C+354443118%2C+424088736%2C+432168678%2C+498424315%2C+686631493%2C+961029384%2C283154139%2C+326585638%2C+648525994%2C+769817693%2C+810273124%2C+940142399%2C+976403907%2C306732389%2C+314867265%2C+319976259%2C+322779727%2C+350931514%2C+411592153%2C+445210884%2C+455793723%2C+801248923%2C214281014%2C+219297388%2C+246446090%2C+252073281%2C+259825839%2C+280527063%2C+282110393%2C+294165224%2C+301434626%2C+305369651%2C+306207946%2C+307351159%2C+312787828%2C+316310496%2C+336972047%2C+338884265%2C+347130222%2C+347893469%2C+358025014%2C+377016642%2C+387420561%2C+391888473%2C+393124739%2C+400249645%2C+407685945%2C+419572682%2C+420443424%2C+421371185%2C+434197161%2C+445703448%2C+450813538%2C+461923942%2C+464929798%2C+467797739%2C+469508480%2C+470800583%2C+472676927%2C+474459522%2C+475188117%2C+479325980%2C+481466971%2C+486577862%2C+489077544%2C+489441083%2C+497972183%2C+515251349%2C+556483643%2C+632433622%2C+686524670%2C+690069367%2C+703354430%2C+856976486%2C+862060843%2C+933663709%2C+953151013%2C252424879%2C+286725439%2C+302761324%2C+305771518%2C+307581206%2C+309579015%2C+312709443%2C+332862585%2C+338907334%2C+347831447%2C+363776931%2C+367132886%2C+383812763%2C+383960283%2C+387518877%2C+387916404%2C+396960164%2C+400943328%2C+409526200%2C+423991940%2C+445798158%2C+450439989%2C+455291464%2C+463983621%2C+464672136%2C+465413378%2C+468137132%2C+474474968%2C+478189851%2C+482269475%2C+490641349%2C+497936093%2C+556195243%2C+567354354%2C+773365659%2C+789914533%2C+886469130%2C+999106466%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</si>
  <si>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466791756%2C+204249673%2C+206594291%2C+211532965%2C+238246316%2C+245110891%2C+288934484%2C+290638181%2C+297190858%2C+303175992%2C+307824063%2C+308031776%2C+315451746%2C+321374997%2C+324496004%2C+339613966%2C+341763040%2C+343539278%2C+349277864%2C+356162048%2C+360747540%2C+369545040%2C+376260925%2C+391734957%2C+403799444%2C+428064826%2C+434249424%2C+449247988%2C+451785536%2C+469824578%2C+481700670%2C+486065172%2C+499257628%2C+507816585%2C+512067606%2C+557355331%2C+571798652%2C+576839338%2C+695979517%2C+752933118%2C+795239693%2C+869821899%2C+874580084%2C+876871557%2C+881423341%2C+957329141%2C+355804061%2C+312339960%2C+333038350%2C+351344995%2C+374107187%2C+466104949%2C+468396450%2C+476578741%2C+529847244%2C+558131502%2C+722755121%2C+742339717%2C+740059209%2C+353416408%2C+238802487%2C+450491729%2C+454572940%2C+512279110%2C+554052873%2C+796199805%2C+811845712%2C+992292322%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</si>
  <si>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340666929%2C316787764%2C+406668541%2C+437389601%2C+489421407%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</si>
  <si>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331521540%2C+455220751%2C+205536274%2C+234604037%2C+282767355%2C+304778663%2C+309734075%2C+310925285%2C+324882070%2C+329743097%2C+331975472%2C+341478621%2C+349517966%2C+351382193%2C+357072243%2C+361801338%2C+369160525%2C+397459076%2C+404725767%2C+407313642%2C+407469716%2C+416260741%2C+434031250%2C+442711436%2C+474107111%2C+482145728%2C+498416757%2C+599746662%2C+629612906%2C+732021836%2C+743168331%2C+800384672%2C+963087795%2C+972766181%2C+504445359%2C+399408000%2C+212090125%2C+244615902%2C+246874903%2C+275669907%2C+284699416%2C+288796679%2C+304085154%2C+308131698%2C+313084442%2C+320640846%2C+322116021%2C+368868176%2C+380566866%2C+394854835%2C+424550127%2C+448648155%2C+457615943%2C+459284166%2C+484435540%2C+492825058%2C+498074833%2C+548350163%2C+621172626%2C+637338804%2C+766717109%2C+869949732%2C+953270915%2C+997740410%2C+208442222%2C+248885919%2C+263191200%2C+282022091%2C+316489296%2C+366441498%2C+374849656%2C+380378683%2C+407078135%2C+413207343%2C+472801063%2C+489911840%2C+490621751%2C+492541872%2C+512000389%2C+637624850%2C+860279840%2C+863690727%2C+947290994%2C+949913515%2C+963485929%2C+965565477%2C+990196337%2C+249581545%2C+281142763%2C+344835721%2C+356777568%2C+358230735%2C+365654041%2C+448482255%2C+567780111%2C+912597317%2C+972937852%2C+375813087%2C+380364196%2C+410346959%2C+423042349%2C+480867212%2C+493830564%2C+561751104%2C+564770113%2C+693486722%2C+960486331%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</si>
  <si>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322003522%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</si>
  <si>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201115563%2C+206989021%2C+238745040%2C+241408702%2C+280772964%2C+281647914%2C+292647068%2C+297382340%2C+307169988%2C+317611945%2C+320354532%2C+347936536%2C+360723862%2C+390556288%2C+401851217%2C+401959531%2C+407105153%2C+420739928%2C+424394450%2C+425576080%2C+446016719%2C+448153041%2C+458432018%2C+479324846%2C+485212602%2C+488402145%2C+670895051%2C+788255387%2C+876367671%2C+968204071%2C+245017568%2C+255255115%2C+281118365%2C+305553938%2C+330619933%2C+336811542%2C+350607630%2C+350965675%2C+352595019%2C+356687323%2C+366558914%2C+374227602%2C+384907933%2C+386451248%2C+387289326%2C+387630980%2C+391922664%2C+405348048%2C+410660258%2C+412697164%2C+435782110%2C+443361908%2C+465524163%2C+471245249%2C+657920377%2C+908924323%2C+574949161%2C+499973629%2C+487460916%2C+452387984%2C+416802611%2C+632032214%2C+240024664%2C+278716214%2C+321258028%2C+326048410%2C+326111713%2C+336379663%2C+341598495%2C+354103152%2C+373042284%2C+380825265%2C+394981158%2C+395720036%2C+409172115%2C+470146656%2C+575892962%2C+795982993%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</si>
  <si>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339882627%2C222006759%2C+322713754%2C+325985253%2C+328714910%2C+331736095%2C+334408648%2C+348693788%2C+356901269%2C+358677584%2C+372080466%2C+399735524%2C+421757973%2C+424813609%2C+470206039%2C+475312036%2C+481092907%2C+486286916%2C+487956408%2C+489741588%2C+587204232%2C+714114745%2C+913064506%2C+984907644%2C402984817%2C302318390%2C388597989%2C487210474%2C205460652%2C+240374407%2C+281096423%2C+285372011%2C+306441230%2C+322225616%2C+326945950%2C+338827350%2C+346733142%2C+353980391%2C+358738462%2C+385671906%2C+390376204%2C+403151061%2C+407956269%2C+414575457%2C+416621970%2C+428706748%2C+462922151%2C+469653524%2C+473780399%2C+476309432%2C+478849034%2C+480491991%2C+480653204%2C+484568986%2C+489410049%2C+489562050%2C+497186707%2C+809253603%2C+892098047%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</si>
  <si>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246264448%2C+255259106%2C+317917416%2C+319045541%2C+333775840%2C+369754165%2C+375908166%2C+383914353%2C+389276711%2C+401753731%2C+423602077%2C+428983752%2C+436862011%2C+440307355%2C+450638633%2C+484152992%2C+484634809%2C+499631955%2C+506167730%2C+520616505%2C+560517649%2C+781011455%2C+209607230%2C+245688372%2C+251006282%2C+301494479%2C+336422329%2C+347748866%2C+373018687%2C+382839715%2C+398644449%2C+406867070%2C+414297839%2C+428705716%2C+434071658%2C+434651237%2C+438761611%2C+446039927%2C+467444711%2C+470247325%2C+473063221%2C+478406476%2C+497489295%2C+506121645%2C+528246932%2C+581908681%2C+587072961%2C+636418400%2C+657593199%2C+728780293%2C+803937159%2C+808069685%2C+808157236%2C+853873733%2C+877309593%2C+963156958%2C+995880065%2C+202712036%2C+230004747%2C+234234816%2C+248376339%2C+250966782%2C+251408855%2C+271691880%2C+280571220%2C+282146888%2C+287474371%2C+291112079%2C+329069804%2C+330599999%2C+330609687%2C+334746943%2C+340533451%2C+341503377%2C+348311891%2C+362284028%2C+370234391%2C+382792936%2C+384618580%2C+387959021%2C+392670905%2C+393425790%2C+397699177%2C+410740008%2C+414879685%2C+415395894%2C+417509851%2C+419178479%2C+429600044%2C+444192453%2C+444832979%2C+450149584%2C+452187705%2C+463804060%2C+468182532%2C+473909364%2C+478674199%2C+481865243%2C+485137532%2C+492554028%2C+497193985%2C+511483041%2C+513150706%2C+514510114%2C+514627631%2C+549450202%2C+557667729%2C+568654180%2C+581564887%2C+620087406%2C+638422942%2C+638776423%2C+671330395%2C+671542073%2C+702344626%2C+747195532%2C+765710484%2C+780071741%2C+797003040%2C+810654862%2C+837755071%2C+858380330%2C+886194647%2C+892184485%2C+909360256%2C+910933112%2C+970787904%2C+541962563%2C+206010146%2C++286622985%2C+328940471%2C+368236917%2C+372822098%2C+410890057%2C+463889196%2C+471543522%2C+476414143%2C+479971510%2C+551285690%2C+659568448%2C+676096293%2C+784892481%2C+793106927%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</si>
  <si>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353416408%2C+487460916%2C+236071064%2C+249960764%2C+266650868%2C+302838020%2C+307764999%2C+312038770%2C+319255173%2C+335422824%2C+336544918%2C+346737343%2C+362252912%2C+363163015%2C+371576280%2C+386237719%2C+413756647%2C+419091369%2C+419657683%2C+446950089%2C+452625165%2C+571297089%2C+577826437%2C+590995754%2C+600493649%2C+633293469%2C+645055806%2C+673949321%2C+801297989%2C+932676677%2C+207387872%2C+233764362%2C+242449429%2C+242809055%2C+244369230%2C+245372275%2C+255680272%2C+271181948%2C+293906994%2C+295728662%2C+301707015%2C+312615016%2C+320700011%2C+327114394%2C+334904332%2C+335113583%2C+337838575%2C+343718977%2C+346109444%2C+347365120%2C+347897682%2C+354708329%2C+359396042%2C+364896392%2C+377254958%2C+377603933%2C+385965933%2C+391093228%2C+395609507%2C+395910544%2C+400781267%2C+413590799%2C+425881071%2C+440210170%2C+447489404%2C+447778675%2C+447782694%2C+464508655%2C+466686378%2C+467641823%2C+469814222%2C+488455369%2C+494551044%2C+494967938%2C+498687459%2C+519337875%2C+539192867%2C+591692902%2C+647882180%2C+804372043%2C+863495882%2C+869750564%2C+239927966%2C+244994352%2C+254182240%2C+315817661%2C+319980914%2C+331889899%2C+357204093%2C+360397661%2C+365331036%2C+403102262%2C+403931962%2C+421140337%2C+453481729%2C+466737117%2C+585847894%2C+697226632%2C+919374593%2C+930843668%2C+976434529%2C+979949251%2C+988753176%2C+988901574%2C+997726222%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</si>
  <si>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315475986%2C+370420021%2C+505359236%2C233564706%2C+256973438%2C+265497776%2C+276540664%2C+301179226%2C+312905062%2C+329967458%2C+330830180%2C+341191323%2C+346554645%2C+351199677%2C+351521165%2C+369630760%2C+379744641%2C+394460815%2C+395756775%2C+440676118%2C+442410656%2C+443162697%2C+454025534%2C+461280217%2C+465207482%2C+466033505%2C+479840593%2C+712404899%2C+726914103%2C+826691811%2C+957253399%2C+959379423%2C+970816250%2C+977870423%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</si>
  <si>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10h51</t>
  </si>
  <si>
    <t>https://admin.giaohangtietkiem.vn/admin/api/index/limit:100?alias=303264789%2C+483226265%2C+495551342%2C+830244252%2C+907910637%2C258608833%2C957310022%2C924569905%2C213509724%2C+282757185%2C+308924241%2C+323529152%2C+323883933%2C+332576253%2C+350307131%2C+373407166%2C+437829468%2C+439159172%2C+442855118%2C+467906550%2C+493360002%2C+642256038%2C+673338063%2C+696830301%2C+946384814%2C+960393951%2C+994642542%2C602341470%2C888711507%2C206574152%2C+208601799%2C+277475550%2C+303527037%2C+309308867%2C+323254931%2C+370651764%2C+377302129%2C+395452540%2C+419898959%2C+440382096%2C+444179616%2C+448608219%2C+499561561%2C+524851452%2C+532661540%2C+535621860%2C+626188630%2C+681506582%2C+736347690%2C+793587448%2C+839041300%2C251988771%2C+267675538%2C+272098395%2C+277773494%2C+304964359%2C+306008939%2C+316668742%2C+319736588%2C+320792086%2C+326128784%2C+326374116%2C+327401588%2C+333117895%2C+346194036%2C+351667333%2C+359078454%2C+359444545%2C+362057598%2C+364862000%2C+368938507%2C+369382758%2C+377667348%2C+379505472%2C+382431795%2C+386955393%2C+388552697%2C+390424879%2C+402151974%2C+402153229%2C+406671987%2C+410031816%2C+421633036%2C+422610943%2C+427673753%2C+433171130%2C+436213875%2C+454432428%2C+455694975%2C+459996261%2C+461561795%2C+462645799%2C+465474104%2C+466176715%2C+466202967%2C+476559497%2C+482389205%2C+489477401%2C+493735063%2C+516631564%2C+522776166%2C+571942434%2C+641618946%2C+692765652%2C+753511332%2C+765059900%2C+776993600%2C+815840888%2C+848609951%2C+892860126%2C+967385920%2C221468789%2C+304320409%2C+307871891%2C+331523859%2C+340202331%2C+344731940%2C+347374283%2C+374262716%2C+478118264%2C273746521%2C+299410755%2C+322806099%2C+323036702%2C+323487694%2C+338055203%2C+342732369%2C+347960271%2C+354580834%2C+385365698%2C+387630173%2C+408415326%2C+441163025%2C+723704075%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</si>
  <si>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244586195%2C+253218991%2C+273371610%2C+284145119%2C+292348807%2C+294204975%2C+296265689%2C+299642185%2C+326870707%2C+340320850%2C+344736780%2C+354013157%2C+356669008%2C+363249342%2C+366671449%2C+369436963%2C+389634334%2C+396452945%2C+406137938%2C+413632695%2C+420032642%2C+425364962%2C+429388466%2C+440569323%2C+449102490%2C+462037215%2C+473034004%2C+484589240%2C+484686735%2C+492917648%2C+493053662%2C+678932517%2C+710300108%2C+731745626%2C+822550452%2C+967556741%2C+985491930%2C414191681%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</si>
  <si>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245807779%2C+269186003%2C+284572796%2C+306997174%2C+320803555%2C+323160373%2C+324948733%2C+325191894%2C+335701987%2C+346805887%2C+354709516%2C+357329640%2C+359732850%2C+369443516%2C+372242177%2C+377675446%2C+393183792%2C+400867092%2C+401474447%2C+402982174%2C+411040469%2C+413705661%2C+465050256%2C+475600629%2C+519113894%2C+694209312%2C+817813212%2C+845787898%2C+855487724%2C+857197335%2C+924862470%2C+962313628%2C281347296%2C+332207310%2C+345012988%2C+359184104%2C+373503386%2C+381837653%2C+385120312%2C+387717158%2C+390203745%2C+405863053%2C+410829827%2C+413189859%2C+431245413%2C+435693450%2C+442207327%2C+449100055%2C+481056882%2C+488281432%2C+695881590%2C+758112755%2C+828141345%2C+909262815%2C+943001110%2C+970028635%2C+984850646%2C+984960366%2C+987131792%2C979995469%2C203588402%2C+252744445%2C+258432218%2C+276272522%2C+304371109%2C+307233063%2C+308278293%2C+311249589%2C+333509911%2C+337644337%2C+344625928%2C+379724308%2C+399339153%2C+421371185%2C+442194341%2C+445725286%2C+462163267%2C+474271422%2C+499458012%2C+526267000%2C+570489235%2C+612015022%2C+622038506%2C+711412200%2C+794686511%2C+848022561%2C+869549323%2C+930313635%2C200423127%2C+232394209%2C+293928613%2C+297865036%2C+314963463%2C+318408582%2C+322281630%2C+338608352%2C+364931505%2C+365319797%2C+383493962%2C+390106385%2C+403514922%2C+451299079%2C+618192860%2C+669538165%2C+692148692%2C+705150068%2C+730792160%2C+978315338%2C+995164125%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</si>
  <si>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232876980%2C+252585106%2C+311058185%2C+327755957%2C+329428198%2C+347784128%2C+417521168%2C+421168824%2C+423974845%2C+429738092%2C+431615128%2C+434667223%2C+442983877%2C+449241233%2C+485847951%2C+489077574%2C+490011601%2C+498215786%2C+550253902%2C+621101308%2C+210422585%2C+270817235%2C+293558648%2C+306006010%2C+344329647%2C+365237717%2C+374752227%2C+378879072%2C+406821642%2C+441357153%2C+453996910%2C+454867653%2C+466168569%2C+526428420%2C+645538623%2C+692403585%2C+702441257%2C+882919991%2C+885825468%2C+935489731%2C+226757541%2C+305032700%2C+314624591%2C+329379977%2C+407761937%2C+435502786%2C+450226380%2C+474266609%2C+491282332%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</si>
  <si>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297565836%2C+320305975%2C+973532261%2C+323852129%2C+430174690%2C+376218044%2C+749355565%2C+219834073%2C+233036398%2C+315380847%2C+336561785%2C+347408346%2C+349724291%2C+354366622%2C+457089698%2C+476739482%2C+579521198%2C+648503800%2C+693551761%2C+824922344%2C+855405554%2C+900687985%2C+911676162%2C+933129948%2C+385086761%2C+458060101%2C+408443059%2C+425769675%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</si>
  <si>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297934022%2C+430359222%2C+720669119%2C+950491682%2C+401288551%2C+441345036%2C+206002427%2C+321512508%2C+905718769%2C+965851160%2C+217558628%2C+245044568%2C+266215557%2C+284304532%2C+301685200%2C+308830546%2C+333592381%2C+353983665%2C+359679145%2C+364769810%2C+366130335%2C+386300280%2C+393823990%2C+408786361%2C+432702362%2C+438605698%2C+441682156%2C+443571602%2C+450169585%2C+451556451%2C+453019800%2C+456595479%2C+456875167%2C+459349695%2C+463033700%2C+463846244%2C+469152950%2C+471153122%2C+475506667%2C+482102264%2C+484198878%2C+485393714%2C+488112669%2C+779466082%2C+791109890%2C+791426585%2C+802930313%2C+827872522%2C+995324857%2C+273199816%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</si>
  <si>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271148310%2C+283058219%2C+306640064%2C+319112100%2C+319520711%2C+321940593%2C+328325945%2C+332417337%2C+339463455%2C+347503244%2C+367131287%2C+394577959%2C+427075365%2C+429523680%2C+454692681%2C+462572997%2C+463181311%2C+471669569%2C+481132967%2C+487521486%2C+497409470%2C+516163148%2C+529929135%2C+539649045%2C+599674829%2C+617512541%2C+744913542%2C+750179119%2C+788851612%2C+814004271%2C+871374071%2C+939343245%2C+973418138%2C+286763071%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</si>
  <si>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280716830%2C+293809166%2C+303432321%2C+315451762%2C+319092790%2C+321840931%2C+333277623%2C+335412440%2C+347599837%2C+360456120%2C+377744591%2C+380291087%2C+386511068%2C+396997924%2C+398466543%2C+406865307%2C+408146849%2C+412531410%2C+427382390%2C+441901140%2C+448770297%2C+476056880%2C+490449513%2C+490738052%2C+533878674%2C+554478862%2C+593917933%2C+631339798%2C+633702169%2C+671405805%2C+687748465%2C+753565055%2C+773085719%2C+805063361%2C+854967889%2C+887070609%2C+203275225%2C+209797013%2C+305098886%2C+381490704%2C+405067377%2C+407719242%2C+419210052%2C+437497708%2C+446948053%2C+457469529%2C+479967035%2C+480415004%2C+480998131%2C+507048850%2C+548524737%2C+576128562%2C+848386349%2C+973965410%2C+217528532%2C+229926322%2C+249493428%2C+288569456%2C+355843690%2C+401409575%2C+409794906%2C+427122943%2C+437631796%2C+449628020%2C+480659579%2C+552343495%2C+580023390%2C+602640001%2C+651268263%2C+679867079%2C+262220023%2C+264390761%2C+284777888%2C+293423328%2C+330257254%2C+332218700%2C+332435687%2C+384814801%2C+401842885%2C+441206623%2C+456416861%2C+460975354%2C+464384503%2C+481351049%2C+498854078%2C+519926277%2C+726537326%2C+812564871%2C+815311096%2C+870489913%2C+927959597%2C+561654379%2C+229526965%2C+229751908%2C+275824457%2C+276625458%2C+285037472%2C+308561569%2C+313251024%2C+331351560%2C+332697240%2C+352744309%2C+353336657%2C+399938555%2C+404725517%2C+410139199%2C+426664241%2C+429373168%2C+438570523%2C+448093233%2C+459544586%2C+466122733%2C+478218438%2C+489666607%2C+494196770%2C+557569892%2C+583070435%2C+588059955%2C+780360189%2C+888165079%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</si>
  <si>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239199871%2C+239376361%2C+269134753%2C+283271129%2C+306673118%2C+314223697%2C+317043475%2C+321104737%2C+330749566%2C+339095626%2C+348870155%2C+352342470%2C+373853327%2C+379128449%2C+389913906%2C+393974265%2C+394368945%2C+397980473%2C+414834892%2C+425027958%2C+457983190%2C+475952176%2C+478025012%2C+583622150%2C+911415319%2C+936648990%2C+996270746%2C+236947267%2C+277929409%2C+304984932%2C+312978683%2C+312979666%2C+316293095%2C+326498159%2C+332935494%2C+333076312%2C+336696110%2C+345037078%2C+356206260%2C+356724862%2C+360322070%2C+379054358%2C+381801923%2C+382704507%2C+398609733%2C+412496515%2C+417034863%2C+441606879%2C+443094961%2C+453370045%2C+455376673%2C+459450156%2C+477573436%2C+482525478%2C+539959103%2C+677033779%2C+924837902%2C+241498483%2C+243269092%2C+288176880%2C+331641229%2C+368408555%2C+397022505%2C+412587165%2C+424159184%2C+427284427%2C+429614215%2C+439259790%2C+444724762%2C+448526824%2C+451250757%2C+469750289%2C+477610704%2C+484303121%2C+500628465%2C+545264709%2C+667719931%2C+678026956%2C+694043732%2C+774303801%2C+828103930%2C+916918923%2C+922021267%2C+947552108%2C+962249744%2C+264146308%2C+265236898%2C+281404409%2C+300746156%2C+304831588%2C+315799170%2C+321894429%2C+322019199%2C+336451185%2C+344617844%2C+347911817%2C+388369482%2C+403823804%2C+406160085%2C+413875331%2C+426440682%2C+445269813%2C+459884969%2C+467526561%2C+561579011%2C+649121147%2C+661692203%2C+756155706%2C+799882100%2C+827005622%2C+856165764%2C+964697193%2C+208500084%2C+242104224%2C+266790023%2C+291323275%2C+300409334%2C+330963767%2C+340787486%2C+368475675%2C+395695533%2C+415327958%2C+422383132%2C+432924677%2C+435864782%2C+438360524%2C+443083427%2C+446464941%2C+450293392%2C+450920807%2C+458686828%2C+477351340%2C+484642613%2C+485532654%2C+515672288%2C+552327338%2C+585734103%2C+641019606%2C+744103944%2C+820912664%2C+836542016%2C+856342256%2C+859033308%2C+919816073%2C+940010105%2C+956805677%2C+969264031%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</si>
  <si>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204674961%2C+283586636%2C+312196412%2C+335347394%2C+349154309%2C+359159533%2C+401505759%2C+488631831%2C+581765424%2C+662908944%2C+709349613%2C+203199326%2C+208133162%2C+268240701%2C+312022267%2C+317699453%2C+322491212%2C+343389866%2C+353778594%2C+366354848%2C+367243914%2C+393903876%2C+396144338%2C+397034433%2C+399041771%2C+410318243%2C+421251521%2C+435678275%2C+439259525%2C+446104765%2C+471567408%2C+480714576%2C+490795933%2C+593494425%2C+634267824%2C+668144230%2C+680380778%2C+722966607%2C+752435695%2C+803259971%2C+824999893%2C+898885340%2C+911383685%2C+945108735%2C+956806634%2C+964862026%2C+984605481%2C+213075786%2C+217813532%2C+261504666%2C+321713261%2C+322345957%2C+372896707%2C+402318510%2C+414329758%2C+470340569%2C+505939253%2C+521232745%2C+549117716%2C+730190593%2C+748154636%2C+802414504%2C+852942542%2C+993677031%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</si>
  <si>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248355227%2C708547154256155625%2C+359360019%2C+367725417%2C+401974105%2C+543525165%2C+579656766%2C+876478450%2C235467713%2C+238557369%2C+247604716%2C+275345066%2C+281488271%2C+287434293%2C+296265689%2C+301572621%2C+306732389%2C+307233063%2C+309308867%2C+310211344%2C+311989308%2C+312255723%2C+316788531%2C+320792086%2C+336066791%2C+337422979%2C+350600634%2C+354280968%2C+372907004%2C+374070252%2C+402982174%2C+411040469%2C+413705661%2C+419077112%2C+429963940%2C+458399627%2C+478189851%2C+480203461%2C+487026093%2C+491762034%2C+556195243%2C+629770502%2C+639286157%2C+753511332%2C+820637620%2C+944882757%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</si>
  <si>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212798979%2C+274492119%2C+276704717%2C+279160269%2C+280611650%2C+313418856%2C+318459479%2C+352507241%2C+353104207%2C+359867768%2C+413118564%2C+450001955%2C+452116935%2C+463385674%2C+496943745%2C+527304334%2C+609644768%2C+610432808%2C+627212262%2C+641316800%2C+659388752%2C+669926934%2C+682153514%2C+720596633%2C+774749596%2C+782302250%2C+782882239%2C+805372815%2C+843910483%2C+855365112%2C+915835189%2C+929905703%2C+967097188%2C+978402185%2C+979942510%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</si>
  <si>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 xml:space="preserve">  </t>
  </si>
  <si>
    <t>https://admin.giaohangtietkiem.vn/admin/api/index/limit:50?alias=315209648%2C222260703%2C+246653561%2C+270291837%2C+290289286%2C+306670437%2C+311894678%2C+325678066%2C+347714822%2C+352777055%2C+356740335%2C+356828409%2C+368777711%2C+379050984%2C+379615708%2C+381180827%2C+381332878%2C+383495789%2C+391875400%2C+393499338%2C+396951784%2C+400986968%2C+416849674%2C+429116716%2C+438065263%2C+477848601%2C+503153789%2C+506131924%2C+517367240%2C+530405052%2C+546225729%2C+550334043%2C+560955358%2C+564871553%2C+575967881%2C+588015393%2C+599235028%2C+658629927%2C+690433389%2C+707306778%2C+758910223%2C+811967927%2C+815247691%2C+860967422%2C+913167689%2C+935289736%2C+947682311%2C+970058748%2C+991070499%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</si>
  <si>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228323936%2C+245518893%2C+280323629%2C+300578761%2C+357008357%2C+365967185%2C+388645660%2C+432908969%2C+438209530%2C+458122846%2C+462945976%2C+542461931%2C+610812764%2C+670489204%2C+694911831%2C+700541966%2C+713988701%2C+811691140%2C+977900881%2C+997818311%2C214803287%2C+304037862%2C+311608817%2C+312412743%2C+346753177%2C+346963010%2C+352089566%2C+362823203%2C+365890808%2C+370699215%2C+405811645%2C+423554692%2C+424295447%2C+426511471%2C+428520862%2C+435149838%2C+442901828%2C+467477927%2C+469288872%2C+476343151%2C+484019094%2C+499078227%2C+553490346%2C+607875716%2C+767996050%2C+896391602%2C+960873571%2C+991197775%2C240655352%2C+247346494%2C+267420853%2C+294406928%2C+311838013%2C+312168534%2C+323056443%2C+346753861%2C+351785733%2C+429313002%2C+438088816%2C+455191246%2C+460210810%2C+487342724%2C+488864736%2C+503506513%2C+550126569%2C+599059153%2C+784304755%2C+911161394%2C+961508290%2C336243540%2C704708056%2C838825628%2C472707480%2C360870962%2C210350426%2C+218957633%2C+221067497%2C+231167339%2C+238517940%2C+239639045%2C+246845958%2C+247021177%2C+248309771%2C+275713107%2C+286456795%2C+302337182%2C+311640168%2C+319584495%2C+322516408%2C+323518542%2C+328405068%2C+330833862%2C+342851288%2C+348273337%2C+361737138%2C+374479271%2C+387114943%2C+388986608%2C+396892296%2C+399774553%2C+404172693%2C+407912760%2C+420231357%2C+447303028%2C+447749790%2C+459889340%2C+463187701%2C+472407488%2C+474433773%2C+477789510%2C+499552536%2C+531661007%2C+569833613%2C+580865968%2C+788440183%2C+931427883%2C+951389067%2C+994047484%2C213337350%2C+223784075%2C+237731255%2C+257313476%2C+272748609%2C+350451493%2C+372076346%2C+381420835%2C+389443999%2C+397684992%2C+409621057%2C+410130160%2C+414648544%2C+415757656%2C+432866576%2C+437553502%2C+444734924%2C+448270473%2C+468554719%2C+469238145%2C+480617084%2C+481855129%2C+556534390%2C+607011913%2C+694810543%2C+714817666%2C+899985526%2C+976218173%2C+991365571%2C+992336181%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</si>
  <si>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206245329%2C+309281929%2C+313494662%2C+322229936%2C+328332217%2C+343444192%2C+368506589%2C+451195997%2C+453453791%2C+460683128%2C+491362068%2C+461926680%2C+251300741%2C+286516047%2C+312658498%2C+320451659%2C+328853516%2C+330491391%2C+346585898%2C+361534961%2C+361650771%2C+377741106%2C+385899397%2C+415473852%2C+417408638%2C+427220790%2C+431259554%2C+431829588%2C+443837811%2C+445931557%2C+450445386%2C+458808526%2C+472671704%2C+482050400%2C+491415572%2C+496506680%2C+594886894%2C+652058148%2C+668697592%2C+718772134%2C+721264310%2C+991545552%2C+294748799%2C+306880349%2C+308466490%2C+368965993%2C+387285922%2C+403404066%2C+415864599%2C+420529622%2C+454623888%2C+459009003%2C+465995735%2C+474306769%2C+585483232%2C+660174607%2C+664105874%2C+804664782%2C+842790928%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</si>
  <si>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415212288%2C868592463%2C312442713%2C232796844%2C+235171206%2C+269451232%2C+269912586%2C+291153391%2C+313854741%2C+322748557%2C+340660837%2C+347914206%2C+349936235%2C+364088041%2C+385794024%2C+403775595%2C+411386308%2C+411864605%2C+418289532%2C+418857642%2C+421781816%2C+437837463%2C+442480261%2C+444708383%2C+446309870%2C+467880297%2C+493168043%2C+570248390%2C+625309370%2C+630242796%2C+798196238%2C360761395%2C204182122%2C+295133457%2C+303816495%2C+312873048%2C+318781121%2C+324825419%2C+331171644%2C+340341257%2C+347072255%2C+350461165%2C+354217786%2C+405438204%2C+412947114%2C+412976289%2C+425897855%2C+427994757%2C+450152554%2C+452256677%2C+458650237%2C+466128185%2C+480287107%2C+499151357%2C+568329730%2C+750375595%2C+882231306%2C+907147687%2C201951403%2C+256858349%2C+323932171%2C+335916932%2C+374889239%2C+425356796%2C+464176446%2C+467113476%2C+691179021%2C382851777%2C493766156%2C412815127%2C202555749%2C+220185045%2C+222836259%2C+283097139%2C+302114667%2C+303280637%2C+304286258%2C+315906380%2C+315968511%2C+331083808%2C+334069688%2C+345296963%2C+346126618%2C+348333951%2C+358600185%2C+362424280%2C+378960578%2C+397511734%2C+435019463%2C+436800742%2C+450143120%2C+460171970%2C+460621449%2C+463480864%2C+472921488%2C+483762293%2C+484977852%2C+488838254%2C+493721938%2C+527762684%2C+592233604%2C+603163535%2C+610144790%2C+826703843%2C+938232150%2C+983275433%2C426296930%2C871917832%2C741904004%2C667942340%2C222388619%2C+257950317%2C+293182020%2C+312477755%2C+322417998%2C+323061657%2C+345091011%2C+359023262%2C+366139416%2C+368238461%2C+369148731%2C+370874878%2C+396874110%2C+402332736%2C+405742004%2C+420059105%2C+426633813%2C+443757174%2C+447180050%2C+458587968%2C+460847697%2C+462336441%2C+492260927%2C+573369414%2C+626051907%2C+660797228%2C+704661080%2C+773617245%2C+781616636%2C+813049030%2C+945748831%2C+970667726%2C983937488%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</si>
  <si>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227909757%2C+247289162%2C+261245761%2C+269684539%2C+280233127%2C+314065451%2C+317554647%2C+317879173%2C+323819002%2C+325121059%2C+327756550%2C+337751461%2C+341447978%2C+345569492%2C+351743758%2C+359086312%2C+359968347%2C+368662645%2C+368713079%2C+370121807%2C+375612630%2C+375919786%2C+411284937%2C+414594782%2C+415156676%2C+424746952%2C+426773359%2C+433366724%2C+441161922%2C+449754375%2C+469260954%2C+470555496%2C+479278460%2C+480786334%2C+498866524%2C+560736872%2C+620260958%2C+686306621%2C+701508884%2C+729722046%2C+774469944%2C+785508049%2C+815717383%2C+862900853%2C+936961688%2C+954995924%2C+966347346%2C232813365%2C+239993780%2C+317324250%2C+334162714%2C+338459620%2C+340898607%2C+343286673%2C+364341298%2C+373298102%2C+389493786%2C+392379621%2C+399476337%2C+402777114%2C+412314131%2C+414709845%2C+437111843%2C+443308672%2C+459864021%2C+473682684%2C+477652113%2C+493979957%2C+585779150%2C+586722669%2C+738862167%2C+854944886%2C+861914288%2C+870417280%2C+887947632%2C+921743816%2C+938829374%2C336660419%2C253097356%2C263787081%2C+305861328%2C+379170698%2C+382096938%2C+385439356%2C+396559199%2C+415825948%2C+419584686%2C+436159645%2C+447971023%2C+460780647%2C+481051603%2C+492972340%2C+522726314%2C+569292683%2C+668740030%2C+705284544%2C+777071734%2C+863606827%2C343606162%2C202034910%2C+217736358%2C+280242715%2C+300265066%2C+306139822%2C+307413647%2C+321329210%2C+323102126%2C+452606957%2C+453402783%2C+464841460%2C+471590030%2C+482806028%2C+484239374%2C+486522042%2C+493966183%2C+494528202%2C+499027323%2C+700690808%2C+804027545%2C+846499077%2C+846804707%2C+863116787%2C+885257142%2C+947686008%2C+981905257%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</si>
  <si>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252410056%2C+292152104%2C+853434897%2C+287768172%2C+348745561%2C+421873117%2C+260709846%2C+424355765%2C+657265939%2C+245314827%2C+380465943%2C+364145612%2C+399694962%2C+469674422%2C+523376724%2C+222477868%2C+243342917%2C+324670139%2C+330831890%2C+334004704%2C+356365473%2C+358046349%2C+384715249%2C+410755143%2C+415879516%2C+420752527%2C+451560929%2C+467999914%2C+469356642%2C+471627387%2C+492199463%2C+562043296%2C+617660996%2C+651302220%2C+723434212%2C+963683684%2C+992498636%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</si>
  <si>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16h30 - 16h36 - 16h44</t>
  </si>
  <si>
    <t>https://admin.giaohangtietkiem.vn/admin/api/index/limit:100?alias=233418101%2C+275638058%2C+309229300%2C+309282693%2C+314902500%2C+315621937%2C+334301377%2C+340959913%2C+345116490%2C+346098137%2C+352345992%2C+371197003%2C+374615410%2C+395814105%2C+414311084%2C+426873396%2C+429970823%2C+431831707%2C+439463641%2C+442805601%2C+444328306%2C+458223363%2C+459182612%2C+464989332%2C+472236833%2C+473180905%2C+480661131%2C+514473100%2C+525508857%2C+802383942%2C+832215859%2C+898164593%2C+982070239%2C+224786794%2C+258885867%2C+273381178%2C+291850368%2C+339197277%2C+340000593%2C+361268151%2C+366626495%2C+372428020%2C+383985667%2C+384457955%2C+405883473%2C+418409779%2C+422183818%2C+434225632%2C+439732260%2C+440118866%2C+460797165%2C+464151447%2C+490270369%2C+523680197%2C+594598011%2C+669338669%2C+684273622%2C+822723911%2C+905666582%2C+974822828%2C+271443322%2C+293869907%2C+300493845%2C+305770354%2C+309486460%2C+310721411%2C+312642827%2C+312942455%2C+317046602%2C+329343367%2C+332114457%2C+332923608%2C+332989703%2C+333255766%2C+352236589%2C+366044611%2C+379426665%2C+391365801%2C+403456302%2C+419567676%2C+421263418%2C+430488511%2C+455353251%2C+460109467%2C+461780613%2C+470806574%2C+481618745%2C+486604471%2C+497545188%2C+499463825%2C+735855895%2C+786510782%2C+868196512%2C+917220225%2C+935923108%2C+221895385%2C+236011910%2C+239392822%2C+304773728%2C+310465666%2C+316037612%2C+318897331%2C+329496583%2C+368090002%2C+413367940%2C+432696544%2C+432742607%2C+447962429%2C+455256356%2C+474346223%2C+479955038%2C+486903347%2C+486977010%2C+490663396%2C+522456622%2C+532268140%2C+576991742%2C+691775601%2C+839274582%2C+946470400%2C+966053475%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</si>
  <si>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241318658%2C+267154788%2C+277597773%2C+324446732%2C+329584456%2C+339858984%2C+346170778%2C+361967420%2C+365456680%2C+383587604%2C+393227367%2C+402687702%2C+422128382%2C+424529309%2C+516800417%2C+524697457%2C+540604179%2C+591604924%2C+648431598%2C+719253143%2C+833312698%2C+894521067%2C+944867833%2C+957232772%2C+241866367%2C+310680593%2C+311780450%2C+321489276%2C+351439412%2C+370471108%2C+373258145%2C+385022748%2C+386831288%2C+394445677%2C+426910074%2C+433286241%2C+450231769%2C+454527138%2C+455378928%2C+480759853%2C+490182771%2C+575167502%2C+583858877%2C+733334350%2C+777452104%2C+805829066%2C+962291266%2C+974687967%2C+999019985%2C+260254104%2C+302272978%2C+308068376%2C+334805466%2C+381251332%2C+401975820%2C+406926537%2C+408608495%2C+427317456%2C+450447677%2C+464315815%2C+466237246%2C+473112624%2C+718962219%2C+899644356%2C+957770978%2C+980777366%2C+207179345%2C+227864929%2C+228731682%2C+233097683%2C+261817092%2C+298096157%2C+309115145%2C+309874562%2C+315924008%2C+317569949%2C+323555610%2C+337285409%2C+364873812%2C+376693892%2C+377008791%2C+385310142%2C+399292910%2C+400833279%2C+404003342%2C+405929588%2C+419808805%2C+433687237%2C+440657187%2C+462127395%2C+464830353%2C+465139773%2C+471852279%2C+473747419%2C+494108937%2C+497970629%2C+543329160%2C+702364453%2C+717543266%2C+719132948%2C+816541980%2C+894810157%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</si>
  <si>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221314619%2C+291382130%2C+308297363%2C+315039354%2C+333168545%2C+351362713%2C+372035147%2C+376764382%2C+377760008%2C+383886211%2C+395438755%2C+405537640%2C+409855509%2C+411379937%2C+428930838%2C+438131887%2C+444037426%2C+445603731%2C+456716018%2C+484298064%2C+488274770%2C+496741972%2C+554466953%2C+565779678%2C+597473812%2C+897611458%2C+911099242%2C+953913707%2C+271346467%2C+274101982%2C+287550958%2C+288937693%2C+299998235%2C+300585434%2C+313305756%2C+329616342%2C+341008731%2C+344684840%2C+355566369%2C+356822698%2C+357982747%2C+363059637%2C+363103071%2C+368891067%2C+382612239%2C+390163259%2C+411455521%2C+429791246%2C+444786883%2C+477521708%2C+496331758%2C+523782862%2C+586413571%2C+623658106%2C+629025935%2C+637454235%2C+663315913%2C+712478573%2C+962043230%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</si>
  <si>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321647007%2C+324367829%2C+329918665%2C+336530577%2C+369291766%2C+372719233%2C+379830014%2C+410409513%2C+431926294%2C+433904005%2C+445252102%2C+459753445%2C+462270160%2C+484795804%2C+497369706%2C+519895938%2C+611736854%2C+626553194%2C+653156058%2C+685724648%2C+746737385%2C+786012912%2C+819794043%2C+835576329%2C+843929073%2C+947155818%2C+214988570%2C+285055527%2C+306860952%2C+311301534%2C+318624676%2C+352999391%2C+353492303%2C+353870523%2C+354051851%2C+372518390%2C+378963178%2C+379113042%2C+384440423%2C+395394035%2C+418493230%2C+431015444%2C+434238272%2C+437131214%2C+448643999%2C+451025652%2C+469845032%2C+607292410%2C+653409870%2C+683375624%2C+794276860%2C+845882167%2C+884369450%2C+975748563%2C+291496067%2C+296171230%2C+317949765%2C+322064503%2C+327906248%2C+345458808%2C+355282389%2C+372919636%2C+391674378%2C+393300421%2C+423935828%2C+430743111%2C+435045855%2C+438241577%2C+441894389%2C+442735673%2C+450608289%2C+467293460%2C+524537316%2C+592896800%2C+597417783%2C+780407470%2C+797141467%2C+842664106%2C+245725211%2C+245911904%2C+248595941%2C+254499260%2C+259669160%2C+348662538%2C+413096664%2C+426357984%2C+465858157%2C+523842103%2C+552320090%2C+602075548%2C+660854539%2C+764063720%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</si>
  <si>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331202817%2C442403496%2C203027332%2C+322516408%2C+226104377%2C+275345066%2C+284572796%2C+305325792%2C+316203141%2C+332817670%2C+358965027%2C+361737138%2C+369556204%2C+370699215%2C+409526200%2C+417892353%2C+426565102%2C+435470357%2C+438088816%2C+480617084%2C+486699535%2C+488519158%2C+578783635%2C+595506420%2C+636846483%2C+674740818%2C+740988802%2C+797624600%2C+857837672%2C+890773343%2C+933172106%2C+954995924%2C+982460508%2C229339597%2C+289170491%2C+312255723%2C+340848309%2C+347079163%2C+389313676%2C+389420398%2C+396476318%2C+433547623%2C+442478339%2C+448270473%2C+460621449%2C+468248947%2C+484239374%2C+484832471%2C+486522042%2C+491883670%2C+940832494%2C+961010903%2C326411080%2C+350451493%2C+370655840%2C+401974105%2C+428520862%2C+440393594%2C+457498870%2C+479729646%2C+482806028%2C+684329401%2C+896810549%2C215926721%2C+277027669%2C+308048867%2C+317625132%2C+326588964%2C+343610399%2C+348185285%2C+367211924%2C+378201795%2C+392603822%2C+414355028%2C+435185420%2C+616880887%2C+641575484%2C+658258167%2C+699658008%2C+747632066%2C+816712971%2C248355227%2C286219700%2C499511931%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</si>
  <si>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205012557%2C+341120512%2C+488865164%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</si>
  <si>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490152790%2C+486662409%2C+352298622%2C+212643982%2C+293586196%2C+313017970%2C+340632247%2C+369631009%2C+379504706%2C+379624812%2C+390499198%2C+415094585%2C+435625773%2C+449921413%2C+453752289%2C+461018450%2C+465725824%2C+468215809%2C+479884037%2C+483606498%2C+254964684%2C+269530887%2C+289599864%2C+300026908%2C+321724348%2C+350444343%2C+361832126%2C+370309463%2C+376420088%2C+380402402%2C+396169485%2C+401676932%2C+430265565%2C+449751127%2C+476821560%2C+485267349%2C+497945270%2C+512128790%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</si>
  <si>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246086962%2C+256641187%2C+342430804%2C+350455647%2C+355130893%2C+362944478%2C+377124883%2C+383745121%2C+385859751%2C+394301048%2C+416219405%2C+423827100%2C+439075684%2C+463982055%2C+465778669%2C+468942882%2C+481197371%2C+485167481%2C+646938148%2C+655963639%2C+659512457%2C+740943212%2C+789454461%2C+978426942%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</si>
  <si>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250722253%2C+259383606%2C+303692091%2C+307077786%2C+312289504%2C+312495844%2C+343365254%2C+351624821%2C+359174286%2C+366280327%2C+381607359%2C+408287537%2C+411566149%2C+432298504%2C+444136912%2C+457651194%2C+460492020%2C+462493511%2C+597850688%2C+624462881%2C+660322857%2C+893544432%2C+998706398%2C+416881621%2C+243208442%2C+255609883%2C+311971555%2C+324908367%2C+407075224%2C+471890967%2C+524323753%2C+703652930%2C+746851799%2C+751081094%2C+806957955%2C+826755692%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</si>
  <si>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209787758%2C+243756152%2C+264482923%2C+292663349%2C+298490274%2C+311344252%2C+321581515%2C+328620189%2C+338203644%2C+344286308%2C+347592807%2C+353338759%2C+394625115%2C+398812148%2C+404196102%2C+411278004%2C+417608328%2C+418900043%2C+423495665%2C+432171065%2C+436401678%2C+446664393%2C+455903115%2C+460773483%2C+470212128%2C+474363639%2C+480155960%2C+487614976%2C+497739467%2C329640534%2C253013703%2C204045168%2C248222676%2C+301699383%2C+321427330%2C+371091578%2C+378368153%2C+401365079%2C+404988688%2C+410901649%2C+414412882%2C+475302719%2C+478552884%2C+478644805%2C+478934291%2C+485310711%2C+657178495%2C+932417116%2C+970037496%2C951129652%2C830700793%2C318012918%2C+328794627%2C+333582776%2C+333859598%2C+350327666%2C+352841153%2C+360611395%2C+365391971%2C+392868227%2C+398644650%2C+401769891%2C+413460639%2C+418137285%2C+437597885%2C+450066641%2C+452337637%2C+455340844%2C+488838173%2C+898409895%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</si>
  <si>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200564570%2C+248899363%2C+260011181%2C+281318866%2C+289445229%2C+300710328%2C+302644646%2C+340346263%2C+342766179%2C+343688821%2C+358438480%2C+368862432%2C+383844061%2C+396366097%2C+397846536%2C+406358416%2C+413915662%2C+423977371%2C+428435830%2C+440572811%2C+443382892%2C+451201842%2C+459288037%2C+475835061%2C+611595463%2C+650652426%2C+762696488%2C+889515537%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</si>
  <si>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218387840%2C+278500572%2C+312561581%2C+324159293%2C+362937687%2C+379430518%2C+384444062%2C+422697500%2C+446371878%2C+448217230%2C+464681174%2C+486957373%2C+497859526%2C+520042640%2C+620731839%2C+744980227%2C+803331998%2C+945262546%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</si>
  <si>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281378633%2C+298261563%2C+309939994%2C+318915406%2C+327655055%2C+330326389%2C+333023722%2C+336309034%2C+364200035%2C+373203183%2C+391258697%2C+427306594%2C+437848546%2C+452818590%2C+463270957%2C+488333440%2C+528419955%2C+632917917%2C+751293259%2C+942503644%2C429579039%2C426847890%2C216460911%2C+237010081%2C+306355191%2C+308044058%2C+308813196%2C+332605107%2C+357828953%2C+370764574%2C+391589170%2C+394749559%2C+425706000%2C+458668653%2C+491814841%2C+530387120%2C+676140935%2C+709373015%2C+884990155%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</si>
  <si>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235475130%2C+262995882%2C+272613420%2C+284792888%2C+287039579%2C+290772195%2C+304655052%2C+309400403%2C+314341836%2C+348590346%2C+349917628%2C+362723051%2C+367605720%2C+370322713%2C+371030474%2C+376068567%2C+409235683%2C+415601942%2C+421968814%2C+437777475%2C+443343447%2C+498942462%2C+712146771%2C+748837946%2C+749033890%2C+838612385%2C+931723070%2C+988327613%2C+205059481%2C+230984159%2C+246355596%2C+291768712%2C+297957012%2C+324779157%2C+345636904%2C+354297016%2C+371653937%2C+375268742%2C+382758012%2C+391030991%2C+399841831%2C+401076725%2C+402129753%2C+403127065%2C+421731166%2C+423229002%2C+435888921%2C+475536664%2C+478023463%2C+482267964%2C+485034677%2C+494126687%2C+496262794%2C+502019794%2C+588178849%2C+657185072%2C+665167470%2C+758472389%2C+792002264%2C+896057342%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</si>
  <si>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239034914%2C+255851560%2C+276587466%2C+332506322%2C+346664788%2C+374339947%2C+375247755%2C+381133794%2C+399261508%2C+399847508%2C+401852068%2C+422590241%2C+432421259%2C+439820103%2C+449033651%2C+463012567%2C+468411901%2C+582577800%2C+585727379%2C+616998942%2C+622934244%2C+623235620%2C+627574461%2C+650755616%2C+666992959%2C+668242419%2C+742832896%2C+744913953%2C+755233017%2C+755583812%2C+777219981%2C+803110275%2C+803544958%2C+846141657%2C+847615813%2C+847707110%2C+849049954%2C+895517753%2C+909239974%2C+920660881%2C+935316445%2C+936160498%2C+951580662%2C+974841490%2C+977338755%2C+303709306%2C+307606922%2C+309677890%2C+311394195%2C+312832463%2C+317720552%2C+322322432%2C+336103189%2C+346726348%2C+347999901%2C+350801630%2C+352685392%2C+354538082%2C+374915334%2C+382734821%2C+383418085%2C+385823050%2C+395386258%2C+426393420%2C+429616725%2C+432454372%2C+438959729%2C+449427992%2C+457561326%2C+493762071%2C+574425180%2C+597241384%2C+622742850%2C+627641453%2C+662728993%2C+688971287%2C+711686325%2C+751021113%2C+776917774%2C+777803132%2C+852407220%2C+852798616%2C+901346948%2C+920805858%2C+932338793%2C+222153503%2C+223818999%2C+255005365%2C+272062337%2C+308156814%2C+310239130%2C+319127687%2C+328803447%2C+334957453%2C+342754984%2C+404322234%2C+407757508%2C+412833754%2C+432612686%2C+443234172%2C+449630662%2C+455918548%2C+459003864%2C+495518372%2C+509461752%2C+560050569%2C+656617204%2C+728951378%2C+750135413%2C+862132781%2C+882386838%2C+890804392%2C+935129720%2C+948099745%2C+977482865%2C+234212906%2C+259372111%2C+300945075%2C+302065356%2C+305511528%2C+306194240%2C+314140679%2C+314781134%2C+318288327%2C+348384129%2C+349509532%2C+361431056%2C+362376733%2C+368726891%2C+371727483%2C+376854098%2C+378967813%2C+397947560%2C+406084555%2C+440727236%2C+449551624%2C+455575047%2C+457245269%2C+464743796%2C+473722000%2C+481520501%2C+483214443%2C+487347571%2C+520793991%2C+547573522%2C+547989841%2C+586542947%2C+605908583%2C+641624238%2C+643450331%2C+647871526%2C+740368690%2C+745961489%2C+767886340%2C+825228379%2C+884324488%2C+913288730%2C+936829206%2C+982304855%2C+999306084%2C+247223387%2C+315885162%2C+323211986%2C+334610752%2C+338412022%2C+344860569%2C+386541998%2C+395078986%2C+408793233%2C+418612481%2C+424138368%2C+431847183%2C+434392430%2C+450397131%2C+466351030%2C+468367534%2C+491217699%2C+713710805%2C+735485429%2C+929825635%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</si>
  <si>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272191064%2C+296078321%2C+300017144%2C+309044007%2C+309662181%2C+313602374%2C+333467746%2C+342116595%2C+391698745%2C+411865198%2C+419852199%2C+429853183%2C+434925012%2C+439351641%2C+442595165%2C+446924439%2C+455894320%2C+556689547%2C+619371111%2C+635869763%2C+731346358%2C+756001429%2C+850061344%2C+975425477%2C246143702%2C+316283208%2C+343560897%2C+379480509%2C+390185032%2C+429992607%2C+442580978%2C+468076856%2C+479948341%2C+491939014%2C+891815997%2C+912877617%2C+970193322%2C467107664%2C223996181%2C+351236813%2C+409533461%2C+422914764%2C+471854031%2C+497747742%2C229091733%2C+283199833%2C+296072188%2C+309525942%2C+310267320%2C+318836992%2C+328903066%2C+340904405%2C+358448416%2C+360748276%2C+363062437%2C+367010580%2C+372454936%2C+379883852%2C+381066364%2C+391142124%2C+392518697%2C+402468099%2C+402579500%2C+410780575%2C+421453940%2C+423635445%2C+427578224%2C+428103496%2C+428248606%2C+430728097%2C+434192400%2C+438886379%2C+441004317%2C+443775304%2C+448909362%2C+451340986%2C+469403871%2C+478172996%2C+488471409%2C+490815344%2C+495701289%2C+544136735%2C+554755307%2C+682534055%2C+700816291%2C+709826999%2C+715745205%2C+776674493%2C+860084687%2C+871532907%2C+911591983%2C226867767%2C+319496185%2C+343897477%2C+344608872%2C+384285524%2C+415800211%2C+437102818%2C+597951535%2C+780313503%2C+999008458%2C363148415%2C373955392%2C866351978%2C232365219%2C+250332110%2C+348428326%2C+363964167%2C+381727864%2C+390428105%2C+390862327%2C+418000622%2C+427191620%2C+436493108%2C+439529368%2C+494530214%2C+495423024%2C+535295892%2C+589123692%2C+758809685%2C+795798064%2C+901112647%2C+908729299%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</si>
  <si>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217382724%2C+228528870%2C+251395394%2C+254643143%2C+267568405%2C+270399291%2C+288550501%2C+294775249%2C+301268035%2C+310100330%2C+318185385%2C+327198845%2C+344622271%2C+364722057%2C+376189248%2C+388441498%2C+390307549%2C+391148615%2C+394597136%2C+403098632%2C+405581007%2C+420570646%2C+433694857%2C+452427539%2C+454676873%2C+459374052%2C+461420905%2C+466948258%2C+467672275%2C+485372708%2C+497678152%2C+514399469%2C+541247408%2C+547624067%2C+565058296%2C+637807928%2C+674971535%2C+693373799%2C+718757813%2C+743100894%2C+790484200%2C+883612652%2C+916679933%2C+927633374%2C+971865663%2C+305307676%2C+316347281%2C+320344663%2C+329527956%2C+348080337%2C+355132607%2C+377037105%2C+379916305%2C+386841271%2C+391830926%2C+403545184%2C+418720512%2C+439759576%2C+453833885%2C+474669386%2C+475977950%2C+495644441%2C+504936481%2C+525382619%2C+570456066%2C+641144277%2C+737902052%2C+876222501%2C+923551805%2C+954785166%2C+296709819%2C+302695841%2C+311419551%2C+316836765%2C+396543868%2C+420453471%2C+429708068%2C+434808523%2C+435238156%2C+439406881%2C+441056895%2C+455089927%2C+463769026%2C+468556151%2C+476783322%2C+546622163%2C+607556073%2C+647394349%2C+670874357%2C+689558453%2C+731754909%2C+756626127%2C+788588727%2C+835601202%2C+849912459%2C+905677168%2C+967874448%2C+745015898%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</si>
  <si>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351651110%2C278786980%2C376865359%2C211727689%2C+259800885%2C+284296243%2C+347105239%2C+354792447%2C+367337355%2C+379577823%2C+402276176%2C+412126811%2C+418427946%2C+419898569%2C+431168231%2C+431581390%2C+439158839%2C+441427671%2C+463682757%2C+466511279%2C+467717158%2C+468560961%2C+481319223%2C+492461456%2C+527067195%2C+527702335%2C+631227223%2C+645410464%2C+695097463%2C+714500431%2C+803248882%2C+807034388%2C+850983585%2C+941392373%2C+970602985%2C926711207%2C264349423%2C+275337654%2C+282525609%2C+282954740%2C+304987382%2C+317676290%2C+318428048%2C+319686294%2C+321796625%2C+339740714%2C+361750257%2C+377230163%2C+398440100%2C+404988976%2C+413469826%2C+419411217%2C+427571158%2C+441297405%2C+451725782%2C+458860562%2C+494032511%2C+601730202%2C+858097794%2C+925358647%2C678621826%2C230299237%2C+273593008%2C+295631988%2C+302433006%2C+320224866%2C+321420533%2C+360954387%2C+373490542%2C+408435167%2C+450735253%2C+470377839%2C+485415610%2C+488981184%2C+642503556%2C+922252200%2C697753685%2C212824778%2C+232515024%2C+247423811%2C+315434567%2C+322614053%2C+327069398%2C+327639688%2C+328939317%2C+332116839%2C+337714172%2C+351112878%2C+354389726%2C+363495583%2C+367552796%2C+371055449%2C+379378801%2C+384664991%2C+412592866%2C+414972460%2C+417277340%2C+419786105%2C+423614082%2C+429849868%2C+456258144%2C+467858454%2C+476156340%2C+565010003%2C+616066319%2C+640241518%2C+659044303%2C+676025531%2C+693614926%2C+844324200%2C+939356202%2C243203058%2C+276444129%2C+283458393%2C+297883509%2C+323508350%2C+326850843%2C+391021849%2C+403101245%2C+403339265%2C+403366378%2C+429612222%2C+493480351%2C+556314884%2C+698473601%2C+962816949%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</si>
  <si>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15h18</t>
  </si>
  <si>
    <t>https://admin.giaohangtietkiem.vn/admin/api/index/limit:100?alias=331277263%2C+321474666%2C+228092982%2C+230772366%2C+250818441%2C+264100494%2C+266998480%2C+270661826%2C+287431184%2C+289487483%2C+292714330%2C+307008033%2C+315122882%2C+320016980%2C+352823581%2C+356303009%2C+357116222%2C+360816834%2C+366626912%2C+374390533%2C+375099094%2C+377806465%2C+387126417%2C+391702233%2C+396620829%2C+412530634%2C+412707719%2C+414978444%2C+415778774%2C+417597634%2C+420364959%2C+425703094%2C+430436660%2C+430465643%2C+431391728%2C+453613839%2C+463335671%2C+467714191%2C+468035872%2C+469235352%2C+471109541%2C+479078034%2C+498938067%2C+648650747%2C+768892657%2C+340948570%2C+341348504%2C+377111560%2C+378265873%2C+396046570%2C+463954524%2C+469001857%2C+483990201%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</si>
  <si>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541903839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</si>
  <si>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263738360%2C+345154112%2C+352832286%2C+356607289%2C+370794809%2C+374079689%2C+386902223%2C+406924939%2C+413196333%2C+454005669%2C+462432958%2C+464866423%2C+477599977%2C+478347486%2C+484233246%2C+491250117%2C+650019859%2C+700793439%2C+719420428%2C+761446568%2C+789922902%2C+943687673%2C+223870899%2C+276746351%2C+300242291%2C+304772985%2C+319873500%2C+320920334%2C+345348491%2C+369329786%2C+373939452%2C+389792494%2C+397829357%2C+403722999%2C+405827506%2C+406318085%2C+415480568%2C+424004834%2C+431296532%2C+431316679%2C+432216185%2C+433005100%2C+436131741%2C+436402333%2C+446797948%2C+462795515%2C+467017216%2C+470815949%2C+480427207%2C+485460458%2C+496581978%2C+630874284%2C+638565192%2C+779544835%2C+780386319%2C+834354788%2C+897406430%2C+212138704%2C+263583005%2C+268643463%2C+273594583%2C+312448260%2C+319196909%2C+323531588%2C+331409266%2C+336716784%2C+338511694%2C+355562877%2C+361679775%2C+364086521%2C+381715207%2C+382649207%2C+396820823%2C+456684590%2C+464655789%2C+469578184%2C+478533981%2C+481193762%2C+486548538%2C+488126341%2C+488307272%2C+489426837%2C+600842454%2C+917253411%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</si>
  <si>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11h53</t>
  </si>
  <si>
    <t>12h40</t>
  </si>
  <si>
    <t>https://admin.giaohangtietkiem.vn/admin/api/index/limit:50?alias=226820827%2C+279274619%2C+290688185%2C+334398479%2C+336215901%2C+348929371%2C+360040297%2C+362904788%2C+370068706%2C+372351609%2C+390379919%2C+395036323%2C+395239417%2C+416491527%2C+437820829%2C+440802578%2C+442001606%2C+469231397%2C+475134427%2C+498127562%2C+499136759%2C+607553422%2C+635759483%2C+835064437%2C+897168430%2C+910099105%2C+916142471%2C+771400211%2C+269228150%2C+304277777%2C+314759698%2C+331006919%2C+332441523%2C+335855363%2C+356358497%2C+374004922%2C+374032112%2C+384197135%2C+412732468%2C+413829954%2C+437987073%2C+448570772%2C+449643274%2C+499739608%2C+526703550%2C+719169407%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</si>
  <si>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224237546%2C+226076861%2C+233663862%2C+242069240%2C+276647603%2C+293909033%2C+320931321%2C+321531210%2C+349126196%2C+353677505%2C+358914164%2C+363202072%2C+373880391%2C+381103959%2C+387944443%2C+388714167%2C+392159897%2C+401760257%2C+405189047%2C+445861842%2C+452424860%2C+453467992%2C+468308029%2C+480096108%2C+529541175%2C+606790175%2C+618934052%2C+676345466%2C+728012559%2C+756303221%2C+757635767%2C+774001251%2C+850630339%2C+865589625%2C+865783327%2C+918004738%2C+963889014%2C+207503435%2C+209020683%2C+267236158%2C+316158045%2C+327822993%2C+328356207%2C+330169581%2C+350958311%2C+364828880%2C+368292747%2C+369793026%2C+370903827%2C+394966587%2C+398178938%2C+401610191%2C+430130243%2C+433439919%2C+446555916%2C+450033322%2C+455270411%2C+494837815%2C+497899648%2C+498039456%2C+654571049%2C+711510185%2C+744599968%2C+839370236%2C+875346339%2C+918048662%2C+968165258%2C+235357674%2C+252386256%2C+280038975%2C+302857106%2C+304160783%2C+314095319%2C+320265853%2C+361276737%2C+363538685%2C+365344961%2C+367181796%2C+373436575%2C+397711917%2C+398298298%2C+400269655%2C+405585985%2C+423756729%2C+468843587%2C+474662621%2C+485531345%2C+492597468%2C+497837966%2C+561884888%2C+693792160%2C+702585612%2C+722420498%2C+734350682%2C+758535262%2C+799652226%2C+810315702%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</si>
  <si>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223125033%2C+268948776%2C+295301500%2C+311892587%2C+328946827%2C+331611724%2C+332822734%2C+339147205%2C+345229904%2C+347760250%2C+353359974%2C+356909408%2C+358530512%2C+359539981%2C+378647110%2C+396260316%2C+398538446%2C+401363766%2C+405992920%2C+406393734%2C+408224167%2C+413986428%2C+415962932%2C+418740557%2C+422989360%2C+458526551%2C+465304471%2C+469713514%2C+470547028%2C+473453418%2C+473699812%2C+474796906%2C+477462082%2C+485344853%2C+491182696%2C+496207855%2C+614618535%2C+647425973%2C+650169117%2C+701078713%2C+727026138%2C+734411116%2C+802869287%2C+877945776%2C+953515117%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</si>
  <si>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220566918%2C+235088532%2C+318131702%2C+337596767%2C+345241863%2C+357014805%2C+362248424%2C+363053791%2C+386286728%2C+389518955%2C+412244098%2C+419097934%2C+425697429%2C+453729454%2C+498040232%2C+513322880%2C+547584939%2C+561518091%2C+589240540%2C+615567963%2C+625224339%2C+704206524%2C+772926729%2C+906844443%2C+925061755%2C+961357872%2C+968020729%2C+984027706%2C+989919601%2C+999151238%2C+221961776%2C+230085133%2C+233123098%2C+241449782%2C+263675005%2C+314956299%2C+328970913%2C+352007393%2C+355519503%2C+357379890%2C+366828579%2C+380284550%2C+390411750%2C+393079897%2C+407562256%2C+411674342%2C+421069396%2C+429208846%2C+437333085%2C+453250674%2C+453845860%2C+473100209%2C+480643703%2C+484608935%2C+492802700%2C+502226771%2C+764088878%2C+906292238%2C+942392694%2C+946778560%2C+279892254%2C+314785054%2C+317728581%2C+328671611%2C+342291890%2C+342679364%2C+343264994%2C+346163637%2C+348896972%2C+353748565%2C+369911607%2C+375819441%2C+376366522%2C+380516839%2C+407301985%2C+418052687%2C+420647382%2C+426115387%2C+435302936%2C+438100130%2C+451601605%2C+467371860%2C+467872079%2C+468659317%2C+469330688%2C+469559048%2C+473709636%2C+474360173%2C+488838452%2C+490706085%2C+496977456%2C+497012804%2C+497244316%2C+498293511%2C+657076743%2C+694252024%2C+696380752%2C+773863446%2C+783126681%2C+790887138%2C+819197465%2C+930505292%2C+953900181%2C+956193794%2C+969452148%2C+200763938%2C+238443656%2C+238553671%2C+245151578%2C+246382722%2C+264434409%2C+289697293%2C+297678972%2C+319017642%2C+340702436%2C+356339499%2C+357149883%2C+360141327%2C+380705596%2C+385563912%2C+391219334%2C+404572312%2C+407235295%2C+408529243%2C+410660618%2C+414057423%2C+418774577%2C+427954035%2C+431111932%2C+433846483%2C+453368904%2C+462111054%2C+467637063%2C+478339096%2C+484223861%2C+487221086%2C+491372045%2C+515868134%2C+634075515%2C+646558983%2C+798223063%2C+806974514%2C+210785892%2C+213124524%2C+265791577%2C+291209900%2C+321323239%2C+346962646%2C+348693924%2C+359986488%2C+361528616%2C+377373739%2C+387494552%2C+419011351%2C+435006202%2C+446422528%2C+453468134%2C+457505234%2C+460348233%2C+463644075%2C+470514309%2C+523678932%2C+538606409%2C+574581074%2C+579702352%2C+741107658%2C+823093275%2C+249180591%2C+292216994%2C+325802695%2C+362948459%2C+365741633%2C+384582536%2C+398591026%2C+405977885%2C+431222989%2C+468896329%2C+567428749%2C+620895907%2C+773242449%2C+221993089%2C+235625977%2C+260087826%2C+271819950%2C+281178498%2C+319008599%2C+331351331%2C+335267915%2C+348490104%2C+354108330%2C+357081934%2C+363604033%2C+365896521%2C+384231826%2C+427589910%2C+433749883%2C+437762360%2C+445261314%2C+445447012%2C+460569459%2C+469203036%2C+492121864%2C+570971835%2C+627533223%2C+674497692%2C+688021657%2C+690977215%2C+696089896%2C+707899726%2C+716382286%2C+760662826%2C+912698728%2C+203036618%2C+207137895%2C+209745839%2C+224670277%2C+253400423%2C+288328199%2C+295855645%2C+309270757%2C+318642750%2C+319245847%2C+331937872%2C+337971826%2C+359845075%2C+359865586%2C+375858778%2C+378729717%2C+390995813%2C+395288362%2C+396305696%2C+404234287%2C+405185640%2C+411130795%2C+414087659%2C+420507888%2C+431324824%2C+440347268%2C+441702269%2C+444766023%2C+449704739%2C+454292981%2C+459031208%2C+469221105%2C+472101250%2C+505226482%2C+521093334%2C+595367333%2C+600220268%2C+601681450%2C+682563511%2C+726744991%2C+732727860%2C+737239629%2C+754754671%2C+756956846%2C+793252859%2C+796296311%2C+810497744%2C+821094434%2C+843492960%2C+887160637%2C+894932594%2C+906897538%2C+988872164%2C+238616746%2C+270117127%2C+280343020%2C+288744007%2C+292255489%2C+300663862%2C+300740557%2C+312081156%2C+313952971%2C+330281711%2C+333558713%2C+337816274%2C+351934851%2C+359638143%2C+361840403%2C+368258033%2C+378533162%2C+384510835%2C+389302806%2C+395650559%2C+413495181%2C+415129190%2C+420658958%2C+428574845%2C+430074194%2C+435201622%2C+437697342%2C+447052924%2C+449465382%2C+453522426%2C+463043065%2C+469559656%2C+484964640%2C+486871809%2C+492437328%2C+494484133%2C+564651864%2C+673154509%2C+722767271%2C+728480683%2C+743615802%2C+889429138%2C+917092518%2C+939106609%2C+223229803%2C+234882038%2C+235122243%2C+253468030%2C+259177240%2C+292969406%2C+313339382%2C+322661160%2C+324557135%2C+330308960%2C+345851905%2C+347381763%2C+358614149%2C+374691785%2C+385701164%2C+392953365%2C+399120761%2C+401566294%2C+425106154%2C+439957254%2C+456251277%2C+461545157%2C+464491313%2C+482227438%2C+490115792%2C+497176619%2C+497727105%2C+498411393%2C+532156869%2C+562698313%2C+661203892%2C+663928181%2C+733883630%2C+736504378%2C+749512966%2C+828051901%2C+830402266%2C+861669920%2C+886160260%2C+898935881%2C+927865600%2C+958186531%2C+987970253%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</si>
  <si>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15h00</t>
  </si>
  <si>
    <t>13h22</t>
  </si>
  <si>
    <t>10h43</t>
  </si>
  <si>
    <t>13h27</t>
  </si>
  <si>
    <t>16h37</t>
  </si>
  <si>
    <t>https://admin.giaohangtietkiem.vn/admin/api/index/limit:50?alias=771739240%2C+218621827%2C+230977715%2C+238218620%2C+238226864%2C+245812462%2C+286660034%2C+301489855%2C+317555595%2C+348511727%2C+360641749%2C+383193329%2C+442750126%2C+447570246%2C+456843505%2C+457791763%2C+472965553%2C+494723569%2C+628498301%2C+671644777%2C+699101868%2C+748656000%2C+791020180%2C+857220877%2C+861331829%2C+941713889%2C+970443687%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</si>
  <si>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204556422%2C+312075204%2C+322614255%2C+324209716%2C+382386303%2C+397947342%2C+450193775%2C+454583384%2C+486304976%2C+550919935%2C+621343272%2C+686943705%2C+729232244%2C+750678585%2C+794276026%2C+905060529%2C+995693782%2C+237574387%2C+274814722%2C+284559084%2C+312077402%2C+318827745%2C+333014853%2C+339892523%2C+355329993%2C+365391339%2C+365873854%2C+373798372%2C+395805485%2C+396964453%2C+402091431%2C+403016471%2C+411279233%2C+438442702%2C+450223172%2C+465313460%2C+465326347%2C+470255689%2C+487839939%2C+532572855%2C+544154307%2C+597241038%2C+665072862%2C+794441146%2C+863314122%2C+868975726%2C+908172221%2C+212698889%2C+214856654%2C+270639058%2C+293811817%2C+308899465%2C+318013818%2C+339003536%2C+340640835%2C+344138444%2C+359129186%2C+367008887%2C+392191391%2C+399089263%2C+410747559%2C+421782140%2C+452546730%2C+469128352%2C+481676307%2C+483096666%2C+555169624%2C+598075211%2C+698273112%2C+755177216%2C+855166605%2C+921151540%2C+991326154%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</si>
  <si>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201610719%2C+220940737%2C+236436499%2C+317334319%2C+329081426%2C+342007933%2C+348427322%2C+365851433%2C+367655968%2C+378071862%2C+436212315%2C+437332162%2C+440095569%2C+442141325%2C+451544325%2C+461193935%2C+468219856%2C+469356906%2C+487720520%2C+557884130%2C+727791302%2C+802627151%2C+803479447%2C+809334315%2C+209988927%2C+215032285%2C+268299395%2C+340404038%2C+353423648%2C+379143986%2C+395498351%2C+402716078%2C+414405095%2C+418959644%2C+446567039%2C+450261187%2C+455359557%2C+463324241%2C+467287812%2C+468542556%2C+481196416%2C+492462079%2C+505992804%2C+543207889%2C+544553718%2C+547278817%2C+585004141%2C+646761468%2C+799242854%2C+804503711%2C+889502017%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</si>
  <si>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542653068%2C+230646762%2C+248259007%2C+280561606%2C+315079117%2C+316973113%2C+323772695%2C+334355186%2C+335296902%2C+338644852%2C+348313237%2C+354801454%2C+354881970%2C+364709788%2C+385440952%2C+393367140%2C+405720248%2C+417196199%2C+426624664%2C+426876636%2C+522376755%2C+572747580%2C+650080362%2C+694061976%2C+716858077%2C+750352746%2C+762014573%2C+938734751%2C+973091788%2C+208573606%2C+225885075%2C+255073305%2C+298173155%2C+305064505%2C+305674672%2C+307141158%2C+307938704%2C+314305649%2C+318344687%2C+327208800%2C+359005155%2C+369373439%2C+376372249%2C+378150856%2C+381449319%2C+400565116%2C+418199050%2C+449781299%2C+469651535%2C+480759885%2C+495841044%2C+907022874%2C+927117607%2C+963312791%2C+215355592%2C+223327056%2C+260166155%2C+284414013%2C+304063511%2C+313895036%2C+323145404%2C+328490046%2C+337244033%2C+347904110%2C+349192253%2C+357362850%2C+357408095%2C+368990412%2C+385625470%2C+386987409%2C+419748214%2C+426306883%2C+435605103%2C+463692994%2C+468300368%2C+478091011%2C+479476702%2C+493006842%2C+631828972%2C+697524054%2C+702602056%2C+828270850%2C+956040979%2C+956350912%2C+282177634%2C+301031901%2C+308971789%2C+310228206%2C+328375648%2C+333032497%2C+333559912%2C+333964611%2C+359781003%2C+361352727%2C+373522692%2C+408047754%2C+453634307%2C+456819594%2C+472668027%2C+479569444%2C+493513474%2C+661272910%2C+842007317%2C+854463354%2C+858163877%2C+868724717%2C+916079577%2C+955562285%2C+975880887%2C+992965659%2C+258636608%2C+301804049%2C+303853466%2C+308726380%2C+313588688%2C+318953787%2C+321549215%2C+327529022%2C+365317358%2C+373897641%2C+374723805%2C+393157883%2C+394428240%2C+396584067%2C+407499868%2C+425179002%2C+425300983%2C+434087892%2C+445643901%2C+445940214%2C+448725159%2C+460953725%2C+471277420%2C+471496958%2C+483362591%2C+521016812%2C+649371995%2C+709496226%2C+729697831%2C+737082357%2C+763954781%2C+820229662%2C+880272507%2C+885662376%2C+891075917%2C+900892770%2C+918475195%2C+918797805%2C+966911650%2C+987812861%2C+326763901%2C+343827418%2C+413629462%2C+415497264%2C+429544954%2C+485029851%2C+802026118%2C+451574857%2C+210266805%2C+241111551%2C+261955543%2C+293199848%2C+300164028%2C+302497396%2C+322150035%2C+330241808%2C+367357477%2C+372079415%2C+384347344%2C+407577679%2C+417282775%2C+457672035%2C+474085911%2C+497089926%2C+569275556%2C+804718583%2C+859897506%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</si>
  <si>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228557962%2C+235253625%2C+324804363%2C+325346977%2C+328947571%2C+334026726%2C+349218585%2C+349739460%2C+364916608%2C+390787252%2C+394158314%2C+414943331%2C+442599185%2C+451006782%2C+458103110%2C+498459807%2C+499364470%2C+502726920%2C+544651180%2C+563740645%2C+643852820%2C+683948396%2C+740799013%2C+745099080%2C+782110587%2C+787201482%2C+790507649%2C+793417637%2C+797341718%2C+803274441%2C+920673502%2C+939764257%2C+961920688%2C+966581108%2C+218006851%2C+285032387%2C+297958843%2C+302314163%2C+308863831%2C+313355589%2C+337173114%2C+348788139%2C+362035989%2C+365567868%2C+381075014%2C+381274217%2C+395599865%2C+417351713%2C+422483678%2C+443176976%2C+458414014%2C+473986039%2C+493759465%2C+494324324%2C+501501742%2C+525322594%2C+641762270%2C+731547323%2C+746115344%2C+763854935%2C+923180518%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</si>
  <si>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Nơ Trang Long bổ sung ngày 9/11 nhé</t>
  </si>
  <si>
    <t>https://admin.giaohangtietkiem.vn/admin/api/index/limit:100?alias=+233725735%2C+250512184%2C+282937155%2C+286630162%2C+294079804%2C+300901815%2C+317868534%2C+318523388%2C+325406122%2C+328098698%2C+330471007%2C+339492228%2C+340221804%2C+350443534%2C+354697633%2C+355104328%2C+356936150%2C+359435245%2C+365232894%2C+374531607%2C+382340312%2C+384644862%2C+394801256%2C+403597338%2C+409954571%2C+411532267%2C+418310733%2C+419303536%2C+427207165%2C+429440629%2C+433697101%2C+434069201%2C+445258381%2C+449029965%2C+452510937%2C+460606089%2C+461444428%2C+466953173%2C+473206872%2C+481137931%2C+482027633%2C+497075037%2C+499351175%2C+504084493%2C+538031388%2C+553966465%2C+572477901%2C+589023909%2C+644609896%2C+694588583%2C+781451401%2C+797628573%2C+822430784%2C+888531010%2C+893273014%2C+907992437%2C+921030195%2C+924043184%2C+933881990%2C+987043811%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</si>
  <si>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9h36</t>
  </si>
  <si>
    <t>https://admin.giaohangtietkiem.vn/admin/api/index/limit:100?alias=211534145%2C+309652441%2C+325596314%2C+337808880%2C+340393336%2C+348181298%2C+357116797%2C+360967017%2C+361059949%2C+390719042%2C+400070192%2C+410871526%2C+421290200%2C+459649070%2C+465410688%2C+475777234%2C+477818702%2C+478385374%2C+480556808%2C+487127250%2C+488667754%2C+491215021%2C+495905892%2C+541449746%2C+541594180%2C+619772498%2C+627000175%2C+635892318%2C+636743933%2C+694608658%2C+739225851%2C+764214441%2C+893958549%2C+910186677%2C+910368110%2C+974984709%2C+231296846%2C+231600164%2C+252162969%2C+253089682%2C+253503696%2C+271630327%2C+317629301%2C+344336789%2C+365493317%2C+374349958%2C+378776609%2C+378823514%2C+385432702%2C+392152896%2C+392178028%2C+393428232%2C+397892304%2C+397955257%2C+399068728%2C+404712578%2C+412282131%2C+430381433%2C+432870843%2C+434839221%2C+454502137%2C+461928879%2C+464996950%2C+477653918%2C+489447936%2C+603812298%2C+651151750%2C+886262680%2C+962999528%2C+385528097%2C+396217204%2C+397290222%2C+402831699%2C+414376270%2C+436151177%2C+441738620%2C+452182763%2C+491297124%2C+491553555%2C+491680757%2C+527633433%2C+612748073%2C+701715332%2C+889115289%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</si>
  <si>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934447938%2C+201308575%2C+223884640%2C+262086154%2C+301735999%2C+307065495%2C+315456285%2C+336187134%2C+339947389%2C+346926457%2C+358236854%2C+360067165%2C+365163758%2C+370949302%2C+371206902%2C+372502946%2C+374890427%2C+382843083%2C+384147390%2C+384310396%2C+398774998%2C+407088539%2C+409635515%2C+418001890%2C+438525842%2C+445862871%2C+447339755%2C+453887492%2C+459840024%2C+465272795%2C+469158657%2C+470901478%2C+640257238%2C+669918315%2C+687331940%2C+718547783%2C+726157937%2C+733123245%2C+740809448%2C+784342050%2C+858401389%2C+911266996%2C+251700276%2C+288108361%2C+291325026%2C+304418393%2C+341510421%2C+348007481%2C+358615427%2C+359016303%2C+364831257%2C+366172925%2C+373016590%2C+385400428%2C+385709419%2C+392264491%2C+412465316%2C+417850993%2C+438518564%2C+498955023%2C+617328332%2C+647978043%2C+703855579%2C+882787654%2C+330409301%2C+398306864%2C+410784845%2C+420831397%2C+446647242%2C+459548663%2C+486269463%2C+491766505%2C+498544434%2C+501345626%2C+776791462%2C+792821414%2C+794413414%2C+833360015%2C+883550816%2C+916280654%2C+922641684%2C+955447026%2C+212462126%2C+260867678%2C+296535587%2C+298631313%2C+311638436%2C+321455272%2C+333793801%2C+346586450%2C+367359825%2C+373548637%2C+377508963%2C+381759370%2C+388265688%2C+398793473%2C+404572312%2C+408843735%2C+419527467%2C+421251412%2C+426306535%2C+431896262%2C+441234175%2C+443954569%2C+449169233%2C+463772324%2C+464484158%2C+484548519%2C+487487602%2C+487819565%2C+494161791%2C+928608605%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</si>
  <si>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29H - 154.21
TX Trường
0916408260</t>
  </si>
  <si>
    <t>148 Nguyễn Văn Cừ</t>
  </si>
  <si>
    <t>09h00</t>
  </si>
  <si>
    <t>https://admin.giaohangtietkiem.vn/admin/api/index/limit:50?alias=227385094%2C+273347103%2C+293777477%2C+331454528%2C+351329967%2C+393783496%2C+409796342%2C+424864851%2C+435825657%2C+447752835%2C+490678072%2C+497694135%2C+219774773%2C+270942869%2C+286334636%2C+286412222%2C+292594216%2C+300259485%2C+309122128%2C+335325101%2C+337567499%2C+337635722%2C+346646406%2C+360187352%2C+380523976%2C+381448537%2C+386182622%2C+388943398%2C+393244377%2C+394424829%2C+401126039%2C+422096637%2C+428731872%2C+437618159%2C+438180246%2C+438631009%2C+455867998%2C+467217180%2C+471699648%2C+476214900%2C+496118272%2C+962361907%2C+458175099%2C+346617372%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</si>
  <si>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12h51</t>
  </si>
  <si>
    <t>https://admin.giaohangtietkiem.vn/admin/api/index/limit:50?alias=229280542%2C+237000784%2C+305227831%2C+309757643%2C+311427392%2C+314612420%2C+324942218%2C+343808110%2C+356150109%2C+357634519%2C+363875031%2C+421692193%2C+445790354%2C+448095112%2C+460884872%2C+464748080%2C+477192728%2C+482722146%2C+485677821%2C+499828343%2C+688538569%2C+688996697%2C+820727631%2C+836625420%2C+874823869%2C+925697960%2C+202958380%2C+228546107%2C+279811718%2C+326811048%2C+329748372%2C+333486626%2C+347722377%2C+349050261%2C+349059275%2C+372932028%2C+392474432%2C+431156122%2C+434237429%2C+445897824%2C+446403009%2C+484729855%2C+494252152%2C+502411308%2C+517712521%2C+629548560%2C+663334839%2C+676175430%2C+762054905%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</si>
  <si>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249839816%2C+285769935%2C+313597934%2C+316871613%2C+359445976%2C+412115390%2C+426431570%2C+439616006%2C+454730119%2C+464373921%2C+612179559%2C+707586528%2C+755261808%2C+923869283%2C+231615950%2C+233360256%2C+260970352%2C+319101303%2C+324440547%2C+359067199%2C+398726801%2C+408741361%2C+417418750%2C+425918026%2C+439545927%2C+494877494%2C+515655283%2C+609642650%2C+658468102%2C+216446486%2C+323923143%2C+360461110%2C+406476047%2C+419828967%2C+444276128%2C+489253852%2C+540919685%2C+696155540%2C+897531541%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</si>
  <si>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17h57</t>
  </si>
  <si>
    <t>https://admin.giaohangtietkiem.vn/admin/api/index/limit:100?alias=875786597%2C+261543896%2C+278950530%2C+309674948%2C+353045284%2C+359656207%2C+359680352%2C+385098320%2C+403927852%2C+408571169%2C+412684857%2C+434383945%2C+437640761%2C+491044606%2C+498486499%2C+530437767%2C+746486482%2C+778753736%2C+868359072%2C+919369261%2C+978889771%2C+240266611%2C+270445586%2C+272319341%2C+285921600%2C+318642028%2C+326189553%2C+333293699%2C+337579328%2C+352369855%2C+358174257%2C+362783134%2C+366310211%2C+374232400%2C+375254017%2C+393038610%2C+394331389%2C+403622876%2C+405021375%2C+413535581%2C+418851077%2C+423761856%2C+434269761%2C+443009297%2C+471717870%2C+475909283%2C+487549024%2C+492622058%2C+498599179%2C+576393211%2C+604990309%2C+654065876%2C+670544253%2C+716785696%2C+717408802%2C+758619856%2C+761241609%2C+801333120%2C+896750302%2C+937367879%2C+512185158%2C+243578010%2C+247957116%2C+265780254%2C+278284770%2C+341960631%2C+379233291%2C+380443554%2C+391793159%2C+399501455%2C+410854094%2C+412024325%2C+416121629%2C+428045218%2C+430690143%2C+444967051%2C+448402695%2C+487597747%2C+498124513%2C+541787649%2C+544339023%2C+599177459%2C+638151443%2C+645689724%2C+686732445%2C+711404383%2C+752681073%2C+771596700%2C+822664046%2C+854713293%2C+985997374%2C+988774034%2C+295928531%2C+298263813%2C+303962755%2C+319256907%2C+325029793%2C+333842056%2C+350741258%2C+377225274%2C+382091121%2C+383562174%2C+408436715%2C+434396089%2C+448480697%2C+457712880%2C+472518619%2C+486376101%2C+695404904%2C+754352586%2C+765873367%2C+769058252%2C+879312635%2C+923531775%2C+942950450%2C+966501480%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</si>
  <si>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238645214%2C+319769194%2C+337118623%2C+345751667%2C+389571232%2C+391888834%2C+400639202%2C+401873151%2C+437542993%2C+522378358%2C+535584205%2C+556782414%2C+567125641%2C+626542542%2C+630649795%2C+632251114%2C+765180572%2C+838515607%2C+916092133%2C+963366394%2C+983451245%2C+887939248%2C+232567835%2C+270660713%2C+276085817%2C+313097850%2C+319350376%2C+321240766%2C+346797599%2C+350540086%2C+384988439%2C+394926721%2C+399535020%2C+406722982%2C+417659225%2C+425563746%2C+433484059%2C+439741073%2C+454948207%2C+485761015%2C+486049469%2C+491568677%2C+497328525%2C+510499264%2C+560787236%2C+654347938%2C+657179848%2C+670428519%2C+693315923%2C+833308101%2C+834614833%2C+835719792%2C+956713237%2C+991183263%2C+278885228%2C+282334979%2C+294296732%2C+327414183%2C+336827503%2C+351602715%2C+355374730%2C+356572050%2C+392266260%2C+408442520%2C+414832566%2C+419386738%2C+426116824%2C+463795820%2C+465031610%2C+517466068%2C+629521938%2C+641271072%2C+721120486%2C+790620045%2C+815585824%2C+857193647%2C+867233932%2C+927397037%2C+342970849%2C+263997936%2C+297763485%2C+312810515%2C+323663277%2C+330690324%2C+331916105%2C+341198453%2C+359868787%2C+377911497%2C+389455663%2C+392852903%2C+393405164%2C+393588010%2C+393782159%2C+461315468%2C+466149165%2C+466859410%2C+473811231%2C+480308463%2C+484276091%2C+579198684%2C+798294078%2C+941960672%2C+977999618%2C+265914921%2C+378281647%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</si>
  <si>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891382037%2C+368646995%2C+218962197%2C+232830820%2C+290036988%2C+309535930%2C+312962932%2C+323179870%2C+344876102%2C+355331695%2C+384730786%2C+410651107%2C+438219445%2C+483403665%2C+506175924%2C+537303757%2C+597905323%2C+609813543%2C+843231305%2C+900053580%2C+933934255%2C+944541132%2C+967603314%2C+307240774%2C+308100812%2C+323872279%2C+338149240%2C+339204100%2C+339796345%2C+376541228%2C+381347008%2C+396119571%2C+406628824%2C+407396881%2C+414337375%2C+425573727%2C+442043318%2C+472880450%2C+489920367%2C+501875859%2C+666548731%2C+785727034%2C+879333372%2C+889273908%2C+897729829%2C+207150749%2C+210799342%2C+247454515%2C+327290692%2C+328782281%2C+329406626%2C+356308715%2C+357283088%2C+361941025%2C+363863849%2C+375203170%2C+377807408%2C+387303357%2C+409848855%2C+417126275%2C+427190081%2C+434557434%2C+459691517%2C+469206964%2C+472998313%2C+473910946%2C+529438496%2C+553666065%2C+557539969%2C+652978078%2C+700187760%2C+755768784%2C+813458632%2C+855101046%2C+859071502%2C+258755167%2C+302579297%2C+317782603%2C+324827674%2C+333750574%2C+348055472%2C+349425606%2C+361418320%2C+365138036%2C+367061546%2C+369000694%2C+373237803%2C+393080820%2C+400996146%2C+405220769%2C+412329097%2C+416260686%2C+422132738%2C+422886560%2C+438984914%2C+450956894%2C+453644445%2C+459239318%2C+463567808%2C+476876269%2C+490775928%2C+494004459%2C+497812557%2C+499126936%2C+572781191%2C+573492626%2C+578473207%2C+638713739%2C+731257051%2C+785731622%2C+803827208%2C+889380693%2C+923236329%2C+962108447%2C+987791154%2C+201163439%2C+251739572%2C+270876504%2C+327270247%2C+350715569%2C+386719443%2C+392252660%2C+392655886%2C+397278809%2C+410332264%2C+414205870%2C+451401874%2C+484055384%2C+504200653%2C+581537167%2C+671656999%2C+690352419%2C+745247027%2C+989901467%2C+994212629%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</si>
  <si>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Trễ chuyến 1</t>
  </si>
  <si>
    <t>15h16</t>
  </si>
  <si>
    <t>https://admin.giaohangtietkiem.vn/admin?alias=278859428%2C+223329518%2C+348686906%2C+351098192%2C+410809867%2C+414147592%2C+418387954%2C+452112839%2C+461917334%2C+483750866%2C+828296533%2C+879062888%2C+891420949%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</si>
  <si>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264433334%2C+289116302%2C+321199316%2C+323895156%2C+334956128%2C+335299577%2C+364164967%2C+367551082%2C+376979426%2C+409659916%2C+439597552%2C+667636666%2C+796158305%2C+952595415%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</si>
  <si>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10h11</t>
  </si>
  <si>
    <t>16h55</t>
  </si>
  <si>
    <t>https://admin.giaohangtietkiem.vn/admin/api/index/limit:50?alias=215380983%2C+229720667%2C+281908571%2C+328459420%2C+334537388%2C+338932650%2C+349819728%2C+367436323%2C+378715544%2C+385161587%2C+389945041%2C+402351239%2C+416257674%2C+419800468%2C+435874971%2C+445933535%2C+460072007%2C+460988086%2C+472857173%2C+487248169%2C+560770144%2C+566378207%2C+672060858%2C+675472411%2C+698868581%2C+719059169%2C+743416220%2C+886592847%2C+922892066%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</si>
  <si>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447880294%2C+535403902%2C+536644726%2C+668114778%2C+788444341%2C+312156192%2C+319830783%2C+324028269%2C+329378080%2C+341453649%2C+348760657%2C+361560766%2C+370448707%2C+379077919%2C+393562244%2C+404534700%2C+425627485%2C+430806739%2C+444607884%2C+477562648%2C+480104854%2C+521092214%2C+689705292%2C+757617969%2C+803362441%2C+808093776%2C+881133146%2C+892668808%2C+962507903%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</si>
  <si>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214527107%2C+263911841%2C+299355741%2C+305243435%2C+353289806%2C+355808778%2C+406625291%2C+452160687%2C+453452219%2C+455806025%2C+458341483%2C+480880035%2C+482966664%2C+498023842%2C+540831308%2C+617218353%2C+683804216%2C+764960807%2C+913281348%2C+967928799%2C+247205996%2C+250934340%2C+275731471%2C+279658376%2C+280544645%2C+312179413%2C+314499803%2C+333138812%2C+342039389%2C+345160069%2C+351010808%2C+365396465%2C+369215100%2C+389785195%2C+399500589%2C+407912491%2C+415052979%2C+420348924%2C+439985145%2C+451009208%2C+454233138%2C+456345172%2C+465996720%2C+488793560%2C+493949724%2C+498794439%2C+506977803%2C+522389260%2C+657918039%2C+667703927%2C+856233906%2C+343040446%2C+403341856%2C+413395357%2C+462095587%2C+802634388%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</si>
  <si>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261400989%2C+270748424%2C+283933346%2C+289235913%2C+297959871%2C+301752716%2C+308893806%2C+312364203%2C+319074070%2C+321775547%2C+327982821%2C+365297277%2C+381374845%2C+383153504%2C+401097640%2C+413308226%2C+434342592%2C+444200116%2C+448419451%2C+470208055%2C+489324918%2C+490025267%2C+541924762%2C+565830693%2C+842297168%2C+865459804%2C+906002747%2C+915071722%2C+943048492%2C+979709588%2C+219382923%2C+222145130%2C+233648099%2C+250969345%2C+259778976%2C+289893770%2C+295947689%2C+300473394%2C+313068430%2C+315626301%2C+340272017%2C+343577516%2C+353054111%2C+363946615%2C+388422471%2C+390738038%2C+391776689%2C+393526114%2C+395092083%2C+398850177%2C+400641819%2C+405018638%2C+407873601%2C+411913096%2C+417225280%2C+419228527%2C+419538545%2C+429013688%2C+432908890%2C+436124520%2C+437243395%2C+444392099%2C+450156269%2C+476392793%2C+479808180%2C+484962088%2C+487018159%2C+495551580%2C+526691258%2C+535399523%2C+575135668%2C+589790285%2C+590301705%2C+620045747%2C+620116846%2C+710451720%2C+734086834%2C+743625463%2C+803308003%2C+804360393%2C+301144934%2C+314326168%2C+331161576%2C+335228895%2C+340135274%2C+348608620%2C+362157683%2C+364222567%2C+376615427%2C+381449461%2C+383599066%2C+385357824%2C+393802063%2C+399050020%2C+401702925%2C+418771829%2C+441714558%2C+455207521%2C+456216934%2C+465970553%2C+592841584%2C+745733596%2C+759037411%2C+786909412%2C+825627626%2C+840347846%2C+932064606%2C+956221414%2C+964892609%2C+988565326%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</si>
  <si>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234492808%2C+248944130%2C+304887831%2C+399271356%2C+408014454%2C+420604845%2C+447607645%2C+452835340%2C+457407581%2C+458338187%2C+473611295%2C+494800898%2C+558036736%2C+660195788%2C+684519864%2C+692122278%2C+719055123%2C+751473157%2C+773868432%2C+861349845%2C+902644277%2C+302048231%2C+309663853%2C+320464832%2C+337526092%2C+343063414%2C+345254559%2C+346809243%2C+351227325%2C+356974466%2C+378276429%2C+417928735%2C+423190522%2C+452804357%2C+471939478%2C+490114667%2C+583102197%2C+607419899%2C+611156898%2C+666770506%2C+699259418%2C+734315391%2C+740725010%2C+850448464%2C+898630236%2C+951628604%2C+965597198%2C+243604800%2C+312445578%2C+331070068%2C+335672585%2C+375936815%2C+389334923%2C+432120944%2C+443018670%2C+453000556%2C+456118069%2C+464947274%2C+465567303%2C+486048960%2C+495359250%2C+632834719%2C+781182540%2C+803738192%2C+906110866%2C+937725339%2C+982018450%2C+215765194%2C+221165509%2C+236316327%2C+247478402%2C+264342333%2C+306508112%2C+308083440%2C+309845422%2C+317392187%2C+328418438%2C+329500630%2C+332879685%2C+337155345%2C+340766932%2C+348314064%2C+358879288%2C+370494349%2C+380350877%2C+386566503%2C+392521480%2C+401061752%2C+407975876%2C+419714511%2C+423319682%2C+441042169%2C+448665976%2C+467550861%2C+468067063%2C+481303135%2C+486865634%2C+489662450%2C+492079401%2C+512711046%2C+585612373%2C+598390098%2C+626658229%2C+712789535%2C+749797144%2C+750311982%2C+806285763%2C+882968569%2C+889317528%2C+900986757%2C+915747107%2C+928036201%2C+955424718%2C+955849154%2C+956527820%2C+964850792%2C+979720118%2C+286102148%2C+308341857%2C+327692253%2C+331739904%2C+334962990%2C+336528412%2C+365988552%2C+378451751%2C+391487229%2C+394998130%2C+397001010%2C+412981536%2C+417002426%2C+422227832%2C+429208648%2C+433689792%2C+448724562%2C+452072844%2C+455439815%2C+460726550%2C+462678444%2C+469600723%2C+470313310%2C+474311185%2C+474390146%2C+478014968%2C+486728798%2C+494016532%2C+505179067%2C+527261893%2C+527525618%2C+578936948%2C+584585658%2C+599899189%2C+601232307%2C+625822845%2C+712621831%2C+719381160%2C+735351488%2C+817469975%2C+820995921%2C+855037755%2C+863442115%2C+868980298%2C+894070951%2C+900497784%2C+910371090%2C+920724336%2C+932389641%2C+937461520%2C+973383612%2C+987420565%2C+213202608%2C+227216276%2C+305714952%2C+317838092%2C+339369159%2C+377675712%2C+398696703%2C+405406224%2C+405991172%2C+413073685%2C+414342332%2C+425146593%2C+431902691%2C+432852714%2C+478868882%2C+482879982%2C+497296987%2C+537761943%2C+868995019%2C+937602853%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</si>
  <si>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10h02</t>
  </si>
  <si>
    <t>15h22</t>
  </si>
  <si>
    <t>10h44</t>
  </si>
  <si>
    <t>12h02</t>
  </si>
  <si>
    <t>https://admin.giaohangtietkiem.vn/admin/api/index/limit:50?alias=218404909%2C+254589695%2C+261727590%2C+311167828%2C+322754648%2C+335046910%2C+345431173%2C+351881185%2C+353446094%2C+356433529%2C+358767402%2C+363447220%2C+372287620%2C+384990600%2C+409360109%2C+424166303%2C+440577659%2C+459144233%2C+469705753%2C+476533111%2C+480603215%2C+489556513%2C+497997128%2C+498701427%2C+592117793%2C+812472260%2C+927339413%2C&amp;package_status_id=&amp;t_stt=&amp;r_stt=&amp;cr_from=2019-09-16+00%3A00%3A00&amp;cr_to=2019-09-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</si>
  <si>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420110638%2C+490441965%2C+833190593%2C+419154410%2C+939904052%2C+462186304%2C+473512270%2C+475487476%2C+779505120%2C+810174606%2C+245576983%2C+343647576%2C+397754775%2C+230806305%2C+755032348%2C+372780710%2C+487313355%2C+214430376%2C+249330014%2C+263812542%2C+264519394%2C+271571147%2C+303068007%2C+319174124%2C+329625641%2C+347571675%2C+354652073%2C+360285131%2C+360434976%2C+371077796%2C+371785471%2C+376764759%2C+395919541%2C+403856121%2C+405137854%2C+407669041%2C+410979399%2C+418167142%2C+419863246%2C+475355869%2C+486341198%2C+489451369%2C+519811826%2C+535668727%2C+673085563%2C+752238084%2C+955916089%2C+977388249%2C+245586530%2C+270713610%2C+308386277%2C+319189151%2C+350518173%2C+350525649%2C+376547478%2C+385303096%2C+459714504%2C+460349981%2C+636546297%2C+745003436%2C+824661820%2C+200232301%2C+206240069%2C+212158649%2C+226286680%2C+258465571%2C+280691714%2C+302403799%2C+314998377%2C+319308455%2C+321066882%2C+323425666%2C+329541911%2C+330146629%2C+347492346%2C+361081380%2C+376198226%2C+399208301%2C+403122470%2C+407534398%2C+407871758%2C+471065532%2C+487763176%2C+490762698%2C+493553073%2C+710227057%2C+450195529%2C&amp;package_status_id=&amp;t_stt=&amp;r_stt=&amp;cr_from=2019-09-16+00%3A00%3A00&amp;cr_to=2019-09-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</si>
  <si>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226749189%2C+276176528%2C+284550778%2C+290658329%2C+311966385%2C+206225038%2C+241055007%2C+294028239%2C+294470081%2C+372793755%2C+375737856%2C+385113811%2C+422229884%2C+423762161%2C+428214479%2C+496388260%2C+515332082%2C+833959322%2C281408901%2C+387497808%2C+726061716%2C227589988%2C+229861137%2C+233598188%2C+239552695%2C+241472572%2C+260666023%2C+262275325%2C+269640292%2C+281085073%2C+308626064%2C+308635409%2C+312502105%2C+320234889%2C+326603741%2C+328528074%2C+338363357%2C+339970482%2C+341012431%2C+341708741%2C+343089362%2C+355401759%2C+357178936%2C+362485527%2C+386539163%2C+394235698%2C+441705281%2C+449882356%2C+450388391%2C+455009221%2C+460871139%2C+470135776%2C+471227165%2C+473256172%2C+482192492%2C+489303693%2C+499724058%2C+523014867%2C+617029732%2C+666665858%2C+902735909%2C312370437%2C+327308814%2C+334129195%2C+334841962%2C+337459883%2C+354094943%2C+360191625%2C+361031762%2C+365899298%2C+368052108%2C+379337224%2C+391794686%2C+403914911%2C+405028139%2C+421005005%2C+421537810%2C+441983911%2C+447064768%2C+449809270%2C+451805704%2C+463313912%2C+468862314%2C+476073544%2C+479364500%2C+768358195%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</si>
  <si>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16h43</t>
  </si>
  <si>
    <t>https://admin.giaohangtietkiem.vn/admin/api/index/limit:100?alias=507719886%2C+223958777%2C+225089189%2C+266996381%2C+314678156%2C+319560091%2C+325357551%2C+328743167%2C+337590957%2C+345542011%2C+353145588%2C+356711676%2C+405057627%2C+405286220%2C+410612560%2C+423611713%2C+428801488%2C+433900301%2C+490762453%2C+494265764%2C+601322167%2C+612424223%2C+657650190%2C+673431697%2C+697972772%2C+708067225%2C+864186557%2C+927226525%2C+225855617%2C+228258993%2C+276169140%2C+291034544%2C+300331697%2C+307968093%2C+310476368%2C+312350580%2C+325881717%2C+336209130%2C+339599411%2C+395361720%2C+410609660%2C+410850388%2C+411111282%2C+478400990%2C+499485759%2C+598043175%2C+631885414%2C+787378553%2C+825163823%2C+833608305%2C+966662911%2C+212478077%2C+215738716%2C+216998171%2C+308574730%2C+316565444%2C+318005141%2C+356412802%2C+370580355%2C+371968259%2C+373686963%2C+378036449%2C+417961938%2C+421482155%2C+431679521%2C+439989128%2C+471090064%2C+486088782%2C+486414053%2C+487857363%2C+488354009%2C+493444281%2C+493561215%2C+495575498%2C+496254636%2C+498095893%2C+498384872%2C+499160028%2C+544206897%2C+593621123%2C+623409318%2C+656510178%2C+703564083%2C+708552292%2C+802617200%2C+983264541%2C+983328852%2C+249658101%2C+251520446%2C+319166416%2C+323673460%2C+326810517%2C+329499385%2C+351931740%2C+353528126%2C+361993315%2C+363451945%2C+377928644%2C+393231992%2C+393530661%2C+403239281%2C+409387117%2C+436452535%2C+443672386%2C+448688944%2C+454921984%2C+463371291%2C+479043178%2C+489993613%2C+533982991%2C+539694810%2C+562832260%2C+652506206%2C+668813087%2C+690180637%2C+705094782%2C+722812159%2C+857350920%2C&amp;package_status_id=&amp;t_stt=&amp;r_stt=&amp;cr_from=2019-09-16+00%3A00%3A00&amp;cr_to=2019-09-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</si>
  <si>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258704615%2C+266847507%2C+267690762%2C+284039359%2C+289065616%2C+297172134%2C+314246152%2C+324464717%2C+325654416%2C+335447486%2C+343653545%2C+345001448%2C+353623225%2C+353802022%2C+358918566%2C+362849917%2C+364917089%2C+365115680%2C+380207299%2C+383347360%2C+393720240%2C+395284743%2C+403311878%2C+411058283%2C+414517554%2C+414820298%2C+428854152%2C+431485324%2C+433905398%2C+442629642%2C+447722817%2C+451838980%2C+458365936%2C+469222735%2C+497219980%2C+576708550%2C+581179058%2C+591590783%2C+607498665%2C+892133136%2C+896800317%2C+916149993%2C+940867330%2C+940915449%2C+943502120%2C+969313810%2C&amp;package_status_id=&amp;t_stt=&amp;r_stt=&amp;cr_from=2019-09-16+00%3A00%3A00&amp;cr_to=2019-09-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</si>
  <si>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231354243%2C+236693197%2C+326492111%2C+418061146%2C+452515443%2C+467927812%2C+504951431%2C+877534170%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</si>
  <si>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306854510%2C+387634208%2C+430925139%2C+690931476%2C+695137008%2C+203573409%2C+240552930%2C+299355561%2C+323377589%2C+327157171%2C+331167046%2C+331935593%2C+344447764%2C+345217868%2C+347796163%2C+367908468%2C+396960317%2C+398984467%2C+406601058%2C+419590934%2C+426085849%2C+439942160%2C+466120024%2C+469478313%2C+471476907%2C+495310830%2C+495330863%2C+519901143%2C+575867199%2C+600052093%2C+637373084%2C+797414004%2C+865028554%2C+915841467%2C+930212402%2C+996492374%2C706517306%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</si>
  <si>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9h53</t>
  </si>
  <si>
    <t>15h12</t>
  </si>
  <si>
    <t>https://admin.giaohangtietkiem.vn/admin/api/index/limit:50?alias=203825463%2C+235198974%2C+257387002%2C+281909069%2C+885341393%2C297416817%2C+306999561%2C+312085994%2C+332865142%2C+335454155%2C+364012326%2C+386609419%2C+405716224%2C+411552447%2C+412456608%2C+428559664%2C+434347648%2C+493135045%2C+496581930%2C+497806107%2C+584721925%2C+632181272%2C+662985644%2C+691076143%2C+746551955%2C+816155612%2C+828853733%2C287813732%2C+294461564%2C+301096081%2C+301639465%2C+320742362%2C+361949487%2C+378323008%2C+382679797%2C+388737262%2C+402417291%2C+455881233%2C+456028868%2C+464157123%2C+477631492%2C+486780364%2C+597220416%2C+619743064%2C+813061657%2C+835633610%2C+981492753%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</si>
  <si>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203642091%2C+280353708%2C+282158895%2C+243623985%2C+452788048%2C444965245%2C272038248%2C+201737227%2C+214074277%2C+227531360%2C+301651918%2C+301690357%2C+308968215%2C+386597089%2C+415026570%2C+419063973%2C+443873599%2C+477997473%2C+488762399%2C+502505791%2C+675163083%2C+679916434%2C+741889704%2C+754330994%2C+824180013%2C+847864372%2C+938416124%2C+954615878%2C315092324%2C+317822513%2C+325543955%2C+330333423%2C+340998716%2C+344821952%2C+379824877%2C+385436908%2C+402979809%2C+406531912%2C+409514576%2C+588230672%2C+589055959%2C+644691780%2C+683134601%2C+714407094%2C+748833896%2C+773780383%2C+880097208%2C268526128%2C+269263559%2C+277560275%2C+289057857%2C+334538803%2C+347196914%2C+351402761%2C+359243999%2C+361001922%2C+371677176%2C+375299535%2C+381360948%2C+385958199%2C+391720850%2C+402876360%2C+412869223%2C+417540176%2C+419904252%2C+436009474%2C+447610316%2C+456627284%2C+457367387%2C+473115181%2C+485479996%2C+487674311%2C+792144404%2C+876075427%2C+948779728%2C301145060%2C+304804365%2C+311388014%2C+311906924%2C+324533793%2C+357371926%2C+366804710%2C+375752752%2C+376099526%2C+387068825%2C+409459715%2C+426092712%2C+430762086%2C+430998267%2C+431902574%2C+441705281%2C+456410999%2C+479381396%2C+484232299%2C+485531513%2C+537425656%2C+660673766%2C+701939351%2C+738069711%2C+774251772%2C+774834509%2C+869180000%2C+880675352%2C+894284127%2C+895230608%2C+960015758%2C+989547027%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</si>
  <si>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11h38</t>
  </si>
  <si>
    <t>https://admin.giaohangtietkiem.vn/admin/api/index/limit:100?alias=282952179%2C+290589578%2C+291068031%2C+308221291%2C266747534%2C+868194586%2C269325716%2C+305912488%2C+316158045%2C+325442488%2C+334460398%2C+335628680%2C+338856586%2C+344758641%2C+380417018%2C+384369964%2C+386721863%2C+408890534%2C+426166568%2C+428687678%2C+436339151%2C+438552805%2C+440299348%2C+452088746%2C+492109111%2C+557810532%2C+588766379%2C+768179294%2C+792657281%2C+952230914%2C+965863548%2C+995973429%2C211773160%2C+225707190%2C+236760169%2C+263899689%2C+280506124%2C+286179862%2C+304167126%2C+335812121%2C+338433404%2C+343427535%2C+361912761%2C+377937805%2C+378162262%2C+380674394%2C+385703404%2C+386604461%2C+405520201%2C+409293889%2C+420781789%2C+432458368%2C+444790256%2C+466786397%2C+470105808%2C+474393492%2C+494012540%2C+536956293%2C+640189722%2C+660327528%2C+709923600%2C+842084561%2C+877782736%2C+895356929%2C+942990640%2C316935212%2C+322764585%2C+344760289%2C+351393731%2C+366337072%2C+376828483%2C+379256021%2C+380080765%2C+382709806%2C+403021657%2C+419525483%2C+421491071%2C+422482740%2C+427009067%2C+468452758%2C+479457279%2C+493071469%2C+525564380%2C+543332558%2C+543862368%2C+616952772%2C+677961714%2C+710116506%2C+755360568%2C+784282921%2C+834449767%2C+902552670%2C+922283376%2C+922782994%2C+966465750%2C+977738467%2C+985298987%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</si>
  <si>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14h16</t>
  </si>
  <si>
    <t>https://admin.giaohangtietkiem.vn/admin/api/index/limit:100?alias=209928434%2C+245487906%2C+278266639%2C+280821930%2C+234744584%2C+304986076%2C+308685913%2C+309998693%2C+365546277%2C+365904545%2C+379857382%2C+385804609%2C+389079266%2C+392430702%2C+410326386%2C+425847275%2C+426910516%2C+434171886%2C+489318016%2C+499329803%2C+504628464%2C+537888242%2C+564935038%2C+585736711%2C+644298764%2C+747428037%2C+831627740%2C+856160205%2C+893291412%2C+903681534%2C+924863244%2C286491087%2C+578154907%2C304881180%2C+305045096%2C+308015835%2C+324741775%2C+357789089%2C+358320573%2C+361848454%2C+367831131%2C+391557599%2C+392931018%2C+393012935%2C+406155189%2C+411425839%2C+418142212%2C+428531650%2C+441591738%2C+469040891%2C+487701172%2C+588152167%2C+782035168%2C+860842687%2C+873081264%2C+873947241%2C+909949020%2C+975279742%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</si>
  <si>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09h28</t>
  </si>
  <si>
    <t>14h07</t>
  </si>
  <si>
    <t>https://admin.giaohangtietkiem.vn/admin?alias=234207369%2C+235047173%2C+293163507%2C+301172084%2C+304617333%2C+331263435%2C+342796197%2C+370569953%2C+376010577%2C+390352377%2C+421446883%2C+438970459%2C+456279435%2C+460754564%2C+464422984%2C+478958456%2C+483346322%2C+484298602%2C+497490497%2C+559000532%2C+839268789%2C+872526274%2C+884871337%2C+896003637%2C+946310906%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</si>
  <si>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300627867%2C+305781815%2C+363504608%2C+378948207%2C+414266553%2C+465959146%2C+959458524%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</si>
  <si>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454798225%2C+459377556%2C+202915241%2C+311652441%2C+325322238%2C+337041415%2C+347538768%2C+412759448%2C+486396650%2C+631602114%2C+697175301%2C+840506484%2C+638290154%2C+917505765%2C+491303598%2C+376476405%2C+367624681%2C+424747113%2C+226417808%2C+298492512%2C+300951412%2C+319125492%2C+329692890%2C+346567470%2C+353293492%2C+372514654%2C+377722480%2C+395410882%2C+396781658%2C+402264619%2C+422694272%2C+429925384%2C+430898623%2C+464017081%2C+496699080%2C+535042728%2C+629113798%2C+645268237%2C+718261940%2C+750451216%2C+769242345%2C+825100075%2C+898078689%2C+901435527%2C+991338260%2C+390557548%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</si>
  <si>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955429402%2C+317264927%2C238693742%2C+492750358%2C419437345%2C498379581%2C454926754%2C261596300%2C+316267805%2C+380999360%2C+423633146%2C+452015578%2C+469923402%2C+512689650%2C+675147648%2C+751513544%2C+758750380%2C+812018361%2C+817935933%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</si>
  <si>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215345436%2C+220636339%2C+307392006%2C+311833214%2C+312198454%2C+318995853%2C+331354343%2C+337657659%2C+340637256%2C+344403930%2C+344873161%2C+346784287%2C+353946767%2C+384157512%2C+397645652%2C+398164747%2C+401201673%2C+408873193%2C+409381110%2C+411710365%2C+416428846%2C+418623882%2C+421582592%2C+431482133%2C+432223014%2C+438814564%2C+455300388%2C+460580757%2C+470232651%2C+475665617%2C+475748898%2C+482756248%2C+485476067%2C+494162960%2C+502635050%2C+510334095%2C+518655621%2C+527952409%2C+624917046%2C+644945888%2C+667565372%2C+679374623%2C+688730477%2C+690834701%2C+763902664%2C+793225073%2C+820431788%2C+846186550%2C+885874642%2C+974598892%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</si>
  <si>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395066421%2C+246531576%2C+288765025%2C+312373518%2C+331299320%2C+340082850%2C+358528945%2C+398419363%2C+416010461%2C+431810170%2C+477329157%2C+658660153%2C+883926019%2C+958043938%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</si>
  <si>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339745349%2C+434903593%2C+258923011%2C+304669057%2C+305565379%2C+308260775%2C+311675219%2C+325503669%2C+344025903%2C+366622143%2C+377764207%2C+398435239%2C+421011509%2C+455693157%2C+465182281%2C+486943964%2C+488144907%2C+498300588%2C+533114467%2C+545346702%2C+591742655%2C+624764714%2C+649397870%2C+661079479%2C+669223993%2C+763009453%2C+771549242%2C+832940499%2C+988446170%2C+909258910%2C+819473087%2C+592910347%2C+242210049%2C+249746301%2C+263487586%2C+270366704%2C+288960182%2C+311996390%2C+313687246%2C+321575597%2C+335860595%2C+339675519%2C+356136817%2C+363871574%2C+371668486%2C+373851949%2C+410535602%2C+418881162%2C+420061111%2C+425687462%2C+433383959%2C+440961969%2C+441794917%2C+475725403%2C+479552595%2C+483808085%2C+491344758%2C+517919032%2C+658195709%2C+840108685%2C+852375507%2C+901427148%2C+950456726%2C+642141623%2C+239389199%2C+242274351%2C+265029035%2C+341355039%2C+345136787%2C+382151501%2C+454351512%2C+466699945%2C+942258702%2C+205588552%2C+221364842%2C+271972963%2C+294878044%2C+302007522%2C+347632763%2C+366465818%2C+383588859%2C+394908468%2C+424097232%2C+432277404%2C+456115559%2C+456270799%2C+496280608%2C+659336871%2C+827183338%2C+954864632%2C+996852018%2C+999672342%2C+205317073%2C+208923092%2C+220191068%2C+229066048%2C+243239876%2C+283829347%2C+310279320%2C+311086765%2C+318994149%2C+384324416%2C+384742300%2C+386423205%2C+400069043%2C+426009782%2C+427043802%2C+435311154%2C+437187286%2C+538915413%2C+541657025%2C+574821328%2C+676116427%2C+684993002%2C+766214646%2C+931403169%2C+932588950%2C+990248103%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</si>
  <si>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247036846%2C+268557969%2C+277977162%2C+286144564%2C+288126263%2C+308556549%2C+311418494%2C+314128804%2C+336408624%2C+348335911%2C+356972743%2C+357165359%2C+385916492%2C+421527605%2C+428355152%2C+431503239%2C+441095867%2C+444550889%2C+450174647%2C+498014133%2C+498362248%2C+530330697%2C+564139465%2C+585624417%2C+812977000%2C+951963063%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</si>
  <si>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9h39</t>
  </si>
  <si>
    <t>10h49</t>
  </si>
  <si>
    <t>https://admin.giaohangtietkiem.vn/admin/api/index/limit:100?alias=205796107%2C+222758961%2C+224967410%2C+273523453%2C+278490653%2C+262985507%2C+289666759%2C+320213171%2C+323531926%2C+330626368%2C+334305963%2C+345593821%2C+349033973%2C+349081866%2C+360353302%2C+363707869%2C+375257815%2C+376880445%2C+420516418%2C+433309175%2C+471529968%2C+489267301%2C+500247731%2C+524901659%2C+579382351%2C+582593700%2C+595165222%2C+596410485%2C+722560118%2C+757167607%2C+771604817%2C+829940016%2C+847417317%2C+862294561%2C302096811%2C+304989668%2C+328557528%2C+328846257%2C+346686758%2C+356675859%2C+358167065%2C+362174732%2C+364423675%2C+364485263%2C+389395000%2C+399466175%2C+411636503%2C+416017122%2C+432581707%2C+434158902%2C+434431077%2C+434874556%2C+452214447%2C+463375833%2C+488364620%2C+496359986%2C+498278170%2C+696130324%2C+837588485%2C+845170463%2C+900998591%2C+929545164%2C+931491472%2C+972638192%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</si>
  <si>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363655204%2C+315807040%2C+331310697%2C+356503426%2C+455623631%2C+471836295%2C+679017443%2C+745153211%2C+809919014%2C+818187837%2C+849576227%2C+258986016%2C+271275186%2C+282159158%2C+301266354%2C+348627573%2C+348780789%2C+356305895%2C+375586584%2C+377550395%2C+379405722%2C+382649363%2C+395352253%2C+411133342%2C+416230253%2C+425907499%2C+446422576%2C+465465347%2C+468303024%2C+468842503%2C+473399451%2C+478758623%2C+481163989%2C+547065435%2C+555232447%2C+767682741%2C+945130794%2C+949838938%2C+969049561%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</si>
  <si>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223559746%2C+242121606%2C+300597902%2C+309483454%2C+315585505%2C+331090391%2C+346619294%2C+359770584%2C+388628716%2C+416370306%2C+423128173%2C+496549952%2C+505335215%2C+535479110%2C+573573820%2C+584883392%2C+643123905%2C+759315992%2C+768499694%2C+845242722%2C+855722195%2C+896167431%2C+907306539%2C+950714721%2C+974915225%2C+204852901%2C+205934146%2C+214059271%2C+243603972%2C+245711129%2C+279084407%2C+292701291%2C+301030365%2C+316622433%2C+324896693%2C+326836730%2C+330020070%2C+332502463%2C+345817221%2C+354746764%2C+355520908%2C+372397792%2C+377465197%2C+384355830%2C+387154931%2C+387495321%2C+393780347%2C+395115591%2C+405390915%2C+411355464%2C+415372765%2C+416987865%2C+426600838%2C+439751295%2C+451367395%2C+465323445%2C+468873662%2C+527392283%2C+537297432%2C+584003407%2C+605993177%2C+745150171%2C+838725659%2C+843022132%2C+868620551%2C+887003099%2C+993704862%2C+337598024%2C+378278949%2C+480449168%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</si>
  <si>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348652499%2C+351673727%2C+399406956%2C+423180428%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</si>
  <si>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293581674%2C+330491259%2C+372655990%2C+377109317%2C+386621736%2C+393657171%2C+396391332%2C+409277935%2C+442801339%2C+449664540%2C+490153289%2C+497637751%2C+611672109%2C+618259149%2C+628744592%2C+980053243%2C+203747604%2C+211644012%2C+254775620%2C+274758245%2C+296346692%2C+298642973%2C+299822945%2C+304649365%2C+318184739%2C+322511144%2C+325169356%2C+327815453%2C+328585420%2C+330566852%2C+343857922%2C+346319615%2C+351039083%2C+358039573%2C+369047274%2C+371306792%2C+372290273%2C+374165845%2C+375522255%2C+385083256%2C+385102422%2C+395507862%2C+403092760%2C+403240207%2C+409134262%2C+424953119%2C+426940161%2C+428969762%2C+435696222%2C+437787363%2C+445448782%2C+449665235%2C+456964571%2C+460120621%2C+462146022%2C+475465226%2C+483613484%2C+486026937%2C+494325832%2C+504566542%2C+521620150%2C+533075193%2C+623650459%2C+630656936%2C+794563248%2C+863286892%2C+230273507%2C+246186265%2C+256698630%2C+268931696%2C+274253118%2C+278602496%2C+284831585%2C+304746940%2C+317231345%2C+319328459%2C+332857143%2C+351383087%2C+352545473%2C+356284664%2C+358046472%2C+373082402%2C+376286398%2C+377459437%2C+382265470%2C+393109419%2C+397548017%2C+403289416%2C+414904983%2C+415350341%2C+447342381%2C+447457065%2C+463116870%2C+472991037%2C+473030775%2C+473798137%2C+551979057%2C+609482745%2C+642936560%2C+676550029%2C+761824847%2C+794541297%2C+861432580%2C+882771541%2C+270589768%2C+281435084%2C+293407476%2C+313818745%2C+322143302%2C+331573434%2C+337641442%2C+347415285%2C+363532401%2C+367327207%2C+367799830%2C+376696650%2C+377638474%2C+385535320%2C+424675323%2C+427273482%2C+433221101%2C+452430184%2C+461940009%2C+469643089%2C+471101583%2C+473607401%2C+478595572%2C+480221270%2C+576914056%2C+581365767%2C+680589503%2C+688700067%2C+746111677%2C+803145607%2C+207265041%2C+250862116%2C+300386000%2C+323905405%2C+329938842%2C+359367994%2C+361908697%2C+396830754%2C+409835068%2C+434720491%2C+445769780%2C+446290361%2C+450298871%2C+458512158%2C+465872837%2C+473935068%2C+477504135%2C+494959534%2C+495745636%2C+543348532%2C+577770924%2C+632424898%2C+640118306%2C+701822946%2C+723692476%2C+815192886%2C+875941680%2C+928548911%2C+249670254%2C+256704384%2C+261312362%2C+261474571%2C+285839345%2C+286411238%2C+298887946%2C+301341340%2C+308632210%2C+337462159%2C+368152678%2C+368873223%2C+371786933%2C+379060583%2C+381646712%2C+385536545%2C+415525300%2C+430799286%2C+437242588%2C+442333533%2C+443994665%2C+447014457%2C+448050729%2C+452555544%2C+458444201%2C+467895608%2C+496328718%2C+684668361%2C+700705861%2C+729597643%2C+735864385%2C+880871303%2C+951581537%2C+959886025%2C+961342437%2C+986636874%2C+987124717%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</si>
  <si>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258682202%2C+326067558%2C+352423697%2C+374408183%2C+451706019%2C+474178874%2C+484226225%2C+683311290%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</si>
  <si>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3 chưa thao tác</t>
  </si>
  <si>
    <t>https://admin.giaohangtietkiem.vn/admin/api/index/limit:50?alias=243392225%2C+884976141%2C+323770748%2C+358068605%2C+383613370%2C+386409459%2C+403584680%2C+438864759%2C+457568514%2C+464148199%2C+472925306%2C+478380724%2C+484460149%2C+487562437%2C+491732940%2C+492960892%2C+543898543%2C+561170770%2C+571701458%2C+673284705%2C+688905583%2C+756869574%2C+850895353%2C+921017486%2C+935104607%2C+995038348%2C+977180130%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</si>
  <si>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286795052%2C+332458848%2C+335736133%2C+664283155%2C+992335953%2C+222279772%2C+307290111%2C+315883435%2C+322503008%2C+354578756%2C+369864480%2C+373189851%2C+376920472%2C+389906936%2C+391208859%2C+421163327%2C+424446125%2C+427982127%2C+435697898%2C+450318813%2C+485538478%2C+492442904%2C+494839346%2C+519351913%2C+566371501%2C+773040888%2C+915332882%2C+947095289%2C+954868562%2C+212546310%2C+311054147%2C+315029456%2C+357770455%2C+373780628%2C+385804283%2C+398751261%2C+410373085%2C+428463542%2C+513891128%2C+575941885%2C+588398685%2C+806211581%2C+931089796%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</si>
  <si>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236476491%2C+268177698%2C+283750867%2C+292364128%2C+297474817%2C+302966306%2C+306620580%2C+318438551%2C+325935176%2C+335723099%2C+337735309%2C+343031397%2C+349938073%2C+353941642%2C+364058366%2C+370307658%2C+376607911%2C+382464609%2C+386477649%2C+399374392%2C+432570365%2C+459745928%2C+467181622%2C+467272342%2C+469829353%2C+478624097%2C+486800235%2C+546563958%2C+755590991%2C+960869038%2C+203963848%2C+237446347%2C+248025818%2C+314675462%2C+315589514%2C+329887869%2C+331798668%2C+333354014%2C+339660981%2C+340114050%2C+360482021%2C+375793553%2C+377392950%2C+404420886%2C+412827422%2C+415015777%2C+425965004%2C+432149130%2C+449145082%2C+690131437%2C+772996220%2C+816280341%2C+880325193%2C+886299989%2C+209810522%2C+305588461%2C+306490534%2C+309487185%2C+400738339%2C+430742558%2C+450385324%2C+453642954%2C+459239121%2C+462716723%2C+467055439%2C+538637936%2C+580477353%2C+729502939%2C+775035388%2C+870489098%2C+999978890%2C+549647066%2C+399903293%2C+323325741%2C+366157403%2C+439533052%2C+446270846%2C+455845434%2C+490619392%2C+496424952%2C+530608968%2C+564115336%2C+721164924%2C+788732089%2C+891149845%2C+899517814%2C+932409896%2C+988303357%2C+341636392%2C+369944086%2C+428864317%2C+430981164%2C+443270488%2C+446448631%2C+463389899%2C+495970221%2C+633584606%2C+664775436%2C+702903113%2C+727194121%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</si>
  <si>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+213438380%2C+214432501%2C+224562960%2C+232791099%2C+238502818%2C+242292090%2C+243156894%2C+267327924%2C+272442966%2C+281711244%2C+301676008%2C+303794571%2C+308153536%2C+308954422%2C+312163696%2C+318773744%2C+319610633%2C+325875631%2C+328552765%2C+340438228%2C+352649292%2C+356038587%2C+357511754%2C+361727703%2C+386964397%2C+389514708%2C+399228283%2C+400275855%2C+402755996%2C+438875731%2C+444017826%2C+455110621%2C+462597845%2C+469567735%2C+470851149%2C+486111550%2C+497535992%2C+534306645%2C+558088152%2C+580539532%2C+685163800%2C+735264652%2C+924764412%2C+932845267%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</si>
  <si>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206994389%2C+209880544%2C+225524582%2C+268893222%2C+300653960%2C+302772645%2C+303366871%2C+314853579%2C+321143675%2C+325380399%2C+339809788%2C+347773010%2C+353662668%2C+369823577%2C+386582153%2C+392402844%2C+393427125%2C+400517841%2C+410822116%2C+414752830%2C+414975272%2C+423670130%2C+425307458%2C+453681006%2C+455592147%2C+473675612%2C+482249548%2C+483344078%2C+487430989%2C+493540183%2C+498786735%2C+894345139%2C+925702198%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</si>
  <si>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287414897%2C+332247549%2C+366921758%2C+475689268%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</si>
  <si>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226537502%2C+276647293%2C+305869371%2C+216058207%2C+211454130%2C+221402637%2C+225893761%2C+240920279%2C+255435732%2C+270136563%2C+300086955%2C+330953442%2C+351876021%2C+355183701%2C+361727449%2C+398437702%2C+403101707%2C+429569927%2C+449363204%2C+467145398%2C+469950224%2C+483082065%2C+492126467%2C+539179355%2C+578868537%2C+733457891%2C+795841208%2C+867080377%2C+883250407%2C+898486048%2C+911320659%2C+927432972%2C+933654299%2C+954265648%2C+995914537%2C217250050%2C+238641351%2C+240653555%2C+303205669%2C+313898638%2C+328019338%2C+331987346%2C+346459109%2C+352642410%2C+356217052%2C+365373859%2C+370881360%2C+384622045%2C+393793413%2C+394599022%2C+402989702%2C+403041848%2C+403562131%2C+429881535%2C+442358744%2C+465571565%2C+486051825%2C+486895972%2C+492575018%2C+493267462%2C+494979881%2C+563271930%2C+588526238%2C+607088591%2C+610769678%2C+649587475%2C+685427523%2C+741101594%2C+758746726%2C+769216656%2C+773836718%2C+870333858%2C+906581900%2C+925342496%2C+969227603%2C311734451%2C+334649110%2C+353646728%2C+358341070%2C+380279774%2C+388211451%2C+391204623%2C+423770204%2C+435623887%2C+435930148%2C+440152792%2C+444628919%2C+457974537%2C+462908766%2C+465713050%2C+484367647%2C+497315429%2C+548435511%2C+572068106%2C+609263238%2C+621199962%2C+733541390%2C+749984478%2C+821415180%2C+827682914%2C+829376134%2C+854606233%2C+882766726%2C+898853655%2C+904725213%2C+918561509%2C+989902849%2C+999722376%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</si>
  <si>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255616332%2C+259812677%2C+267828654%2C+286911801%2C+304608761%2C+311087836%2C+316332592%2C+317578492%2C+321779799%2C+334127811%2C+354604534%2C+360145110%2C+360760537%2C+395897178%2C+398763146%2C+417769272%2C+435632392%2C+436930359%2C+437189323%2C+441240249%2C+442764617%2C+445039171%2C+452870347%2C+453495787%2C+457178524%2C+461894678%2C+471104516%2C+471554093%2C+475008345%2C+480692094%2C+489812771%2C+492859098%2C+539530590%2C+694010875%2C+754131132%2C+754898502%2C+842387915%2C+855197182%2C+927035889%2C+949620819%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</si>
  <si>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218922906%2C+226169653%2C+372402886%2C474505487%2C856956918%2C217892480%2C+249045559%2C+273687335%2C+303257022%2C+304747167%2C+310801891%2C+314656483%2C+315179340%2C+319912072%2C+323745480%2C+333244502%2C+341124165%2C+341452928%2C+345541034%2C+348176523%2C+355702404%2C+362273692%2C+375129118%2C+380664979%2C+398350781%2C+404896619%2C+410454278%2C+421751556%2C+441782052%2C+447460989%2C+447847439%2C+468449473%2C+475288494%2C+478776552%2C+480626045%2C+492610644%2C+494991786%2C+587212582%2C+670073385%2C+685583368%2C+840861331%2C+856444196%2C+864998797%2C+941231328%2C+956970716%2C465380213%2C332249847%2C800443760%2C278074196%2C+210983791%2C+213183090%2C+247178243%2C+251127807%2C+267042412%2C+299445354%2C+300605331%2C+304573430%2C+320047748%2C+327945821%2C+335055752%2C+343263789%2C+345892398%2C+353280780%2C+357255411%2C+360620813%2C+367625888%2C+378043264%2C+387960692%2C+424440131%2C+436603569%2C+450905736%2C+454518691%2C+458272176%2C+468639118%2C+479730248%2C+480077011%2C+485061738%2C+489238308%2C+551497182%2C+571866137%2C+587065507%2C+593045418%2C+666736712%2C+697095588%2C+745475447%2C+774098860%2C+776590435%2C+794447898%2C+859322400%2C+++Show+Hide319715343%2C+326454036%2C+326839583%2C+342740286%2C+344283783%2C+352647561%2C+354229737%2C+356867601%2C+357293364%2C+365698312%2C+378770549%2C+384502001%2C+397183423%2C+398243184%2C+405748884%2C+406596042%2C+408313796%2C+424138880%2C+425598660%2C+431110516%2C+442100479%2C+448298350%2C+459901600%2C+465056521%2C+479259422%2C+503009663%2C+510175459%2C+580921078%2C+594334381%2C+677523305%2C+687100949%2C+949285531%2C+963215179%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</si>
  <si>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499391285%2C440831079%2C203015687%2C+208811078%2C+210192392%2C+213886664%2C+214686969%2C+215039711%2C+219069707%2C+234883811%2C+237450377%2C+241922895%2C+242919254%2C+247826007%2C+255024906%2C+260724430%2C+304303495%2C+311400939%2C+322397169%2C+330257797%2C+330272340%2C+332555740%2C+333722560%2C+353470295%2C+354095806%2C+354140670%2C+363870171%2C+369656937%2C+377161835%2C+382663119%2C+385579384%2C+390788147%2C+391183280%2C+395267708%2C+399721656%2C+403092513%2C+403240357%2C+409547850%2C+419843769%2C+427707290%2C+430540348%2C+434969515%2C+445992509%2C+452006170%2C+453854809%2C+461120526%2C+462908766%2C+472371194%2C+475060245%2C+477495746%2C+478032550%2C+480316907%2C+483328033%2C+487413146%2C+490809241%2C+506984069%2C+507646247%2C+527701313%2C+591974797%2C+672686454%2C+700860241%2C+721964781%2C+737462122%2C+741290432%2C+749897218%2C+805786859%2C+808934595%2C+813829638%2C+818392237%2C+836067529%2C+862547945%2C+869696291%2C+886747541%2C+906027307%2C+946147078%2C+951283193%2C+964531847%2C290523938%2C+313809350%2C+320668350%2C+339489366%2C+352274954%2C+354832116%2C+365953451%2C+384752653%2C+410693245%2C+411455855%2C+413762784%2C+413971304%2C+415296171%2C+417421058%2C+438077047%2C+440202092%2C+442274057%2C+448900020%2C+454640003%2C+478199206%2C+479596226%2C+488631055%2C+530122903%2C+536960978%2C+539505009%2C+630511645%2C+739587415%2C+773633301%2C+899073308%2C+910757886%2C+947761775%2C+967901714%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</si>
  <si>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234181052%2C+317453381%2C+327067137%2C+251125862%2C+266747579%2C+288809413%2C+291808687%2C+298311094%2C+317796279%2C+320752063%2C+364907246%2C+365844750%2C+367717427%2C+370632027%2C+384006409%2C+384189571%2C+384359850%2C+385378689%2C+398775868%2C+406502199%2C+416555254%2C+435606738%2C+446884783%2C+450132848%2C+467257267%2C+467517017%2C+479451325%2C+483150081%2C+520109043%2C+535915742%2C+538909561%2C+556432278%2C+625501362%2C+640106708%2C+690128125%2C+820000194%2C+824517783%2C+828672937%2C+879844184%2C+914929204%2C+923101741%2C+951445875%2C+953891658%2C242539135%2C+210597292%2C+248421883%2C+256776617%2C+275919355%2C+292287779%2C+293814930%2C+305304517%2C+305407567%2C+309973386%2C+320438047%2C+326109829%2C+335080281%2C+335915577%2C+339755335%2C+362274508%2C+374973014%2C+385817036%2C+386165773%2C+386394154%2C+389557520%2C+398056053%2C+402037858%2C+404763310%2C+406570964%2C+424613230%2C+425860970%2C+435776427%2C+436896202%2C+441393985%2C+454109006%2C+454812188%2C+464169946%2C+464834520%2C+466434757%2C+467440692%2C+467706883%2C+475205492%2C+476342804%2C+479887762%2C+480420191%2C+532932361%2C+563834745%2C+624540317%2C+637006005%2C+661696234%2C+689498639%2C+795257783%2C+799283236%2C+919663122%2C+926879313%2C310812746%2C+313971017%2C+336659398%2C+396550974%2C+398358892%2C+415079966%2C+469470964%2C+492886710%2C+776591993%2C+803459385%2C+826935081%2C+870821809%2C+942531281%2C207933857%2C+223560445%2C+243917252%2C+278798509%2C+285193524%2C+304541070%2C+307527014%2C+312722420%2C+327945231%2C+340225213%2C+345386783%2C+356928322%2C+359311003%2C+372295390%2C+384296786%2C+389821263%2C+391050771%2C+391186679%2C+394370428%2C+395352655%2C+406295367%2C+429886296%2C+430240399%2C+444783215%2C+448628114%2C+460229589%2C+477713585%2C+493253022%2C+497644526%2C+539329251%2C+651600752%2C+761941870%2C+762254220%2C+817127265%2C+850773426%2C337718020%2C+206359073%2C+209443739%2C+237005090%2C+244175656%2C+248097107%2C+259627416%2C+300228788%2C+307346925%2C+316980142%2C+341894514%2C+352886842%2C+358657004%2C+361341548%2C+367726583%2C+377511260%2C+404859769%2C+425504837%2C+429735745%2C+431553581%2C+450755266%2C+454532503%2C+459668092%2C+461815523%2C+471305128%2C+472749753%2C+481614828%2C+482275426%2C+493486530%2C+497934141%2C+498826839%2C+525497333%2C+567754517%2C+577710424%2C+587485757%2C+605569273%2C+619524079%2C+760700684%2C+799868283%2C+814155302%2C+829017112%2C+836505022%2C+843905984%2C+860753346%2C+903124657%2C+912768498%2C+930287433%2C214197473%2C+214498879%2C+291257467%2C+301604251%2C+316209433%2C+316637586%2C+330869949%2C+341297841%2C+347925049%2C+348265105%2C+356971540%2C+366359579%2C+378693373%2C+389009351%2C+389478881%2C+392679404%2C+397850419%2C+400521217%2C+404232813%2C+410140082%2C+414581175%2C+421101225%2C+421973302%2C+422570705%2C+422948903%2C+427976704%2C+431621147%2C+441066443%2C+448568076%2C+457262308%2C+457270772%2C+475602084%2C+483514735%2C+537499651%2C+549489772%2C+619403046%2C+711119328%2C+749286805%2C+835512828%2C+982610822%2C266545745%2C+266624539%2C+285303485%2C+306671076%2C+308162800%2C+309088574%2C+313269451%2C+329071405%2C+345301922%2C+348466102%2C+364023707%2C+383922109%2C+385125072%2C+385662928%2C+389128245%2C+391420324%2C+394429329%2C+398975798%2C+409794292%2C+412150972%2C+431116807%2C+464725390%2C+465256289%2C+481599301%2C+491981275%2C+512225244%2C+538996749%2C+581895992%2C+698766219%2C+706087598%2C+788240318%2C+849735283%2C357931979%2C+204385317%2C+206471112%2C+218892734%2C+262355530%2C+292873827%2C+334647904%2C+343138615%2C+350496860%2C+352190230%2C+391158714%2C+424145908%2C+436881195%2C+442634053%2C+447536613%2C+448864054%2C+456561921%2C+464389147%2C+465033206%2C+469165244%2C+469723586%2C+470645703%2C+483066002%2C+486614418%2C+584022917%2C+616540870%2C+637250694%2C+644985493%2C+678138218%2C+694487817%2C+806672163%2C+832747473%2C+867325445%2C+916135816%2C371897267%2C+372110961%2C+384779999%2C+387831873%2C+392794052%2C+404224299%2C+430439799%2C+448222042%2C+464470943%2C+470851997%2C+497801578%2C+528770988%2C+666079861%2C+870955744%2C+943743362%2C+977791242%2C+997623584%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</si>
  <si>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11h46</t>
  </si>
  <si>
    <t>14h06</t>
  </si>
  <si>
    <t>17h06</t>
  </si>
  <si>
    <t>https://admin.giaohangtietkiem.vn/admin/api/index/limit:50?alias=217430137%2C+222130196%2C+228331592%2C+244746899%2C+249285566%2C+250694966%2C+295037832%2C+295335214%2C+306263989%2C+311458871%2C+313982515%2C+323634225%2C+329715783%2C+346877578%2C+363988368%2C+377464575%2C+383621948%2C+396636814%2C+400130625%2C+404488246%2C+411742725%2C+424004562%2C+424644598%2C+424939009%2C+446193041%2C+449544942%2C+534048073%2C+933439426%2C+284098584%2C+327270715%2C+342975973%2C+453540001%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</si>
  <si>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200624516%2C+249800604%2C+288741607%2C+411819816%2C+454228847%2C+471746475%2C+472351993%2C+553138771%2C+617400654%2C+648798986%2C+722321097%2C+773472526%2C+863589785%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</si>
  <si>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208627009%2C+308315768%2C+318459336%2C+322797272%2C+378120091%2C+385219118%2C+414073181%2C+417585385%2C+427171110%2C+428876225%2C+448075644%2C+459653384%2C+496807689%2C+499920689%2C+532552250%2C+642439234%2C+702030423%2C+708106247%2C+828941253%2C+877291207%2C+947156463%2C+218080665%2C+273008292%2C+322329576%2C+323532491%2C+326786839%2C+388149973%2C+388513248%2C+403176348%2C+418710157%2C+420620330%2C+424596142%2C+431048758%2C+471715789%2C+474872958%2C+485820304%2C+499723572%2C+541930281%2C+824856421%2C+884328033%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</si>
  <si>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277708239%2C+386824427%2C+395366605%2C+404077970%2C+426259004%2C+489201281%2C+232715763%2C+244257722%2C+274261451%2C+292671115%2C+309447742%2C+314346341%2C+332699637%2C+344894019%2C+360016206%2C+361452174%2C+388680822%2C+392607556%2C+398427729%2C+400292430%2C+404643056%2C+425039849%2C+429222657%2C+430994194%2C+432538210%2C+438474672%2C+440491848%2C+451034610%2C+451966378%2C+454771432%2C+461313571%2C+471960814%2C+478828275%2C+483257260%2C+489194239%2C+490448139%2C+496769183%2C+498991484%2C+566108691%2C+607231901%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</si>
  <si>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203353866%2C+245395588%2C+247554779%2C+269201723%2C+298883011%2C+306301307%2C+321328055%2C+328055009%2C+334922101%2C+335449538%2C+371613750%2C+373537661%2C+383349609%2C+396522524%2C+402780703%2C+405294477%2C+413358762%2C+420187961%2C+437956850%2C+455542659%2C+462800923%2C+465161926%2C+469278065%2C+474738827%2C+474832784%2C+478486702%2C+482878206%2C+534071250%2C+566578938%2C+568233308%2C+657594999%2C+842574495%2C+851556991%2C+964714993%2C+973555927%2C+975090201%2C+216757941%2C+294065907%2C+303520677%2C+325262724%2C+350277060%2C+355249883%2C+379004864%2C+387902098%2C+400442766%2C+402315416%2C+414678178%2C+423152608%2C+423418197%2C+430683296%2C+471596005%2C+478831182%2C+496712130%2C+530842940%2C+586678635%2C+636214317%2C+659275650%2C+224360557%2C+266250043%2C+319008030%2C+335376852%2C+360994330%2C+391702233%2C+413169111%2C+422555669%2C+462594401%2C+476926420%2C+483221476%2C+493265610%2C+622653723%2C+673513675%2C+948303590%2C+948524212%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</si>
  <si>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213849662%2C+241266758%2C+289591537%2C+302327955%2C+307524076%2C+343695848%2C+344850928%2C+345634250%2C+365011476%2C+374820324%2C+383097583%2C+417725100%2C+424930948%2C+432349989%2C+444710673%2C+448790754%2C+462793065%2C+537364779%2C+601403538%2C+643347639%2C+656850858%2C+957534326%2C+964184401%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</si>
  <si>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242638365%2C+299595328%2C+306804271%2C+341604488%2C+350733667%2C+371387835%2C+379079098%2C+389389618%2C+392491055%2C+393266937%2C+414563543%2C+428758240%2C+451068222%2C+467485810%2C+495037723%2C+531249370%2C+631724789%2C+646307892%2C+776986403%2C+790778495%2C+822033273%2C+867289380%2C+923416884%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</si>
  <si>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229234295%2C+301421174%2C+304838554%2C+310350596%2C+321931080%2C+335161608%2C+349428586%2C+353019398%2C+375980776%2C+382907208%2C+434261858%2C+438750590%2C+448793574%2C+463516870%2C+473155293%2C+492011506%2C+510156461%2C+679560104%2C+878790933%2C+939531539%2C+247032070%2C+274856256%2C+305374787%2C+329814336%2C+332485376%2C+357622920%2C+364338011%2C+364896315%2C+385493398%2C+388758189%2C+388805692%2C+427291158%2C+429936486%2C+430374609%2C+431227015%2C+441105767%2C+464072341%2C+475298011%2C+483495157%2C+487765966%2C+488924734%2C+491036477%2C+513104179%2C+551394303%2C+570609724%2C+632063918%2C+672279237%2C+738040620%2C+793806931%2C+880298579%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</si>
  <si>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264542992%2C+288296301%2C+293150063%2C+302393280%2C+315514934%2C+335189450%2C+338971204%2C+347948467%2C+348935280%2C+350582622%2C+357538121%2C+373060056%2C+388467788%2C+395823927%2C+403369859%2C+406953687%2C+413398911%2C+415431739%2C+421167105%2C+425530557%2C+426344922%2C+432048738%2C+435718958%2C+458820795%2C+459142552%2C+460835883%2C+553262676%2C+569010204%2C+583189302%2C+638926444%2C+701228943%2C+735097124%2C+761877781%2C+775174642%2C+837736439%2C+854197246%2C+906732018%2C+955889390%2C+956411229%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</si>
  <si>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281519434%2C+202784816%2C+203494985%2C+258226061%2C+272282522%2C+273359228%2C+275136451%2C+307257177%2C+321092017%2C+325353149%2C+329223850%2C+334513495%2C+343856075%2C+352510572%2C+354121068%2C+355030718%2C+355898302%2C+372736973%2C+378071813%2C+393718492%2C+421133659%2C+425755647%2C+435268663%2C+436083258%2C+439928190%2C+444314835%2C+456128786%2C+459522071%2C+462651690%2C+471336880%2C+482712035%2C+486300031%2C+488921387%2C+492844849%2C+627328241%2C+759075453%2C+778289417%2C+880039224%2C+883456462%2C+902709887%2C+937323003%2C+213094360%2C+219589219%2C+241278308%2C+253153604%2C+268264853%2C+312316778%2C+326819421%2C+346191911%2C+354775317%2C+365167841%2C+374809703%2C+384572159%2C+390731237%2C+393279495%2C+395163094%2C+404988665%2C+412140795%2C+424026214%2C+424531106%2C+457550634%2C+477287775%2C+492228767%2C+511319930%2C+561063793%2C+562681755%2C+654108972%2C+659793377%2C+814856475%2C+952875122%2C+968181118%2C+983138332%2C+989886209%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</si>
  <si>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202616540%2C+209302665%2C+216578545%2C+283440844%2C+291403356%2C+314393180%2C+326151283%2C+331554893%2C+334904488%2C+340731349%2C+355862070%2C+356269169%2C+358098444%2C+375344312%2C+381228952%2C+381453168%2C+396155870%2C+401323530%2C+404834491%2C+435980158%2C+441045169%2C+448626515%2C+449350624%2C+449847757%2C+451112344%2C+455654892%2C+456308761%2C+459195135%2C+487556867%2C+493473783%2C+496807707%2C+625718940%2C+640900989%2C+696077809%2C+762316917%2C+851869407%2C+986701657%2C+296662186%2C+319247700%2C+327414588%2C+341775044%2C+355664565%2C+366998508%2C+381179274%2C+383478823%2C+387681883%2C+388625179%2C+389401806%2C+389880580%2C+408778596%2C+419593938%2C+420742389%2C+430546418%2C+440630497%2C+450661059%2C+452107979%2C+480586534%2C+485703973%2C+493063752%2C+732878484%2C+760172689%2C+812977650%2C+871433868%2C+963614721%2C+966071850%2C+200745916%2C+247635944%2C+252486720%2C+277365833%2C+328150496%2C+371489680%2C+371655850%2C+401499938%2C+417334341%2C+447754390%2C+492099144%2C+495690374%2C+495816414%2C+497015317%2C+553152427%2C+636253039%2C+695575293%2C+766416824%2C+829537761%2C+838365573%2C+845765900%2C+873774455%2C+873931546%2C+874330297%2C+906527127%2C+928936775%2C+932615807%2C+992214832%2C+201619425%2C+231138568%2C+303920933%2C+307588230%2C+342434503%2C+343366875%2C+348856463%2C+361576692%2C+367574242%2C+387466391%2C+389411083%2C+406689230%2C+424468126%2C+428273757%2C+441880361%2C+643802496%2C+688868058%2C+699559003%2C+719516289%2C+786782359%2C+907186825%2C+985433506%2C+219137640%2C+255111775%2C+277242521%2C+288936685%2C+307744278%2C+348995955%2C+364754974%2C+367632743%2C+368929711%2C+377159545%2C+387765698%2C+390542074%2C+395122078%2C+397108731%2C+406356038%2C+446647647%2C+448400958%2C+450455465%2C+457890786%2C+460364758%2C+462836325%2C+478866339%2C+480730553%2C+491050562%2C+526110430%2C+531448517%2C+649008674%2C+677400044%2C+688211697%2C+751474197%2C+758975106%2C+811287158%2C+814323125%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</si>
  <si>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209841496%2C+219252221%2C+295588326%2C+310610573%2C+316934812%2C+345435928%2C+362527580%2C+368485333%2C+476946219%2C+484279338%2C+487373768%2C+510107697%2C+520542149%2C+554755222%2C+596509774%2C+612709849%2C+621701604%2C+700764849%2C+881141939%2C+943665181%2C+272824787%2C+349324513%2C+361672513%2C+363522013%2C+394955427%2C+425781135%2C+440454992%2C+445732853%2C+495818812%2C+632142153%2C+674236237%2C+684836397%2C+802587010%2C+986356777%2C+230658134%2C+235230587%2C+256779000%2C+297241864%2C+303006535%2C+309152569%2C+318763936%2C+348460119%2C+361031390%2C+361045985%2C+374121876%2C+375531269%2C+382637299%2C+389836422%2C+405804783%2C+418092906%2C+425418831%2C+427949460%2C+429364316%2C+450273364%2C+450639170%2C+451118224%2C+451374857%2C+467489490%2C+470396898%2C+480658020%2C+487474821%2C+494641312%2C+507585386%2C+531828645%2C+537716850%2C+580266852%2C+593356746%2C+652907019%2C+669368620%2C+677752552%2C+831215660%2C+848701869%2C+878786030%2C+898286570%2C+901905793%2C+917766924%2C+950019486%2C+991118500%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</si>
  <si>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11h48</t>
  </si>
  <si>
    <t>14h19</t>
  </si>
  <si>
    <t>17h27</t>
  </si>
  <si>
    <t>https://admin.giaohangtietkiem.vn/admin?alias=496721497%2C+312953695%2C+452405701%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</si>
  <si>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3 đơn Sai tuyến</t>
  </si>
  <si>
    <t>trễ ca 12:50, xe rời kho đúng giờ</t>
  </si>
  <si>
    <t>https://admin.giaohangtietkiem.vn/admin?alias=681106598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</si>
  <si>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201033431%2C+276600440%2C+279030255%2C+295470565%2C+299329167%2C+301107610%2C+303009181%2C+307170202%2C+313894794%2C+325410428%2C+329288885%2C+347382731%2C+360654033%2C+361878756%2C+373103402%2C+386931978%2C+387176655%2C+394742192%2C+411372634%2C+422492514%2C+431098564%2C+446954184%2C+447774396%2C+467488232%2C+487262922%2C+490787598%2C+658674848%2C+820010720%2C+868702375%2C+907511923%2C+910681113%2C+961402413%2C+982078498%2C+314655879%2C+315667426%2C+337787374%2C+339834483%2C+342332066%2C+346967665%2C+401956431%2C+426518183%2C+447682127%2C+468231594%2C+476580775%2C+476724302%2C+480860520%2C+500991257%2C+747867952%2C+840930997%2C+854222955%2C+915748806%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</si>
  <si>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257031758%2C+264357375%2C+264580485%2C+286074289%2C+299289822%2C+311604650%2C+350155783%2C+360601298%2C+387669183%2C+402031139%2C+404207825%2C+408096095%2C+419836847%2C+461038229%2C+461117011%2C+464863793%2C+476588628%2C+691756496%2C+778087148%2C+890737776%2C+938448897%2C+994316717%2C+234326713%2C+314612420%2C+354606644%2C+389842361%2C+396642824%2C+414584559%2C+416542069%2C+445846320%2C+446811862%2C+484441870%2C+533075931%2C+590172841%2C+671475758%2C+735759657%2C+807316570%2C+808062210%2C+985613719%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</si>
  <si>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202472450%2C+312935881%2C+333022527%2C+412530187%2C+449017021%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</si>
  <si>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264659135%2C+308681724%2C+328430442%2C+333556480%2C+351920867%2C+382474807%2C+747544759%2C+758278830%2C+805167947%2C+868554568%2C+959624636%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</si>
  <si>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334580295%2C+201422931%2C+217819865%2C+229285831%2C+247259884%2C+292788351%2C+309036968%2C+312566996%2C+314158320%2C+325580702%2C+326357252%2C+331740869%2C+336218099%2C+337558377%2C+345284411%2C+367383222%2C+375771414%2C+377158653%2C+381574707%2C+388115223%2C+388967959%2C+398418119%2C+406823905%2C+410508319%2C+413491219%2C+417254676%2C+460200125%2C+469747492%2C+482006366%2C+491557659%2C+498478613%2C+500093229%2C+553152427%2C+694062752%2C+706308785%2C+715811066%2C+718955194%2C+743162780%2C+795551204%2C+815985368%2C+832862562%2C+849302834%2C+917024399%2C+226589649%2C+314533916%2C+331154233%2C+409341211%2C+464972853%2C+471408308%2C+474049016%2C+481925169%2C+485594696%2C+520115189%2C+534159690%2C+593375651%2C+671825356%2C+785434512%2C+786235833%2C+802182254%2C+905128612%2C+992380758%2C+210250359%2C+233787861%2C+312746360%2C+314133544%2C+330781274%2C+338245163%2C+357018147%2C+369580869%2C+370510832%2C+391644724%2C+392732630%2C+399661908%2C+402056428%2C+406506547%2C+436253805%2C+437908227%2C+441869694%2C+447570498%2C+450225196%2C+459511643%2C+461151315%2C+473206955%2C+492125090%2C+493031958%2C+513889832%2C+537711693%2C+604236769%2C+608800004%2C+610880282%2C+696806296%2C+715935442%2C+726130801%2C+771998928%2C+790580349%2C+857620263%2C+878769249%2C+924065719%2C+944696491%2C+219179775%2C+257146971%2C+273700738%2C+286815394%2C+311924675%2C+320482557%2C+352560923%2C+364238706%2C+377809632%2C+395764377%2C+396087166%2C+422817040%2C+471587640%2C+489406698%2C+494657735%2C+709084634%2C+843759770%2C+889424710%2C+915257252%2C+340195559%2C+228123668%2C+281741096%2C+282906481%2C+307950870%2C+310643442%2C+316408612%2C+365309097%2C+372701055%2C+374419862%2C+376371201%2C+404644852%2C+406763655%2C+408051424%2C+425185929%2C+460161154%2C+479395946%2C+482000331%2C+485290631%2C+568115971%2C+631354771%2C+914633135%2C+365606879%2C+314659147%2C+204425026%2C+236498565%2C+296988783%2C+302434104%2C+332923039%2C+382118696%2C+385767834%2C+386661319%2C+397906304%2C+425852409%2C+438476881%2C+478656386%2C+483768812%2C+487216941%2C+490994961%2C+549305996%2C+627524740%2C+658605321%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</si>
  <si>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270270338%2C+282137147%2C+301313624%2C+307882240%2C+311589839%2C+325810934%2C+326121346%2C+329672981%2C+347499675%2C+361170312%2C+365776478%2C+377754989%2C+404115006%2C+427582509%2C+449584884%2C+459037068%2C+462403454%2C+463244742%2C+468068712%2C+657380990%2C+693499134%2C+702960766%2C+860624507%2C+936055454%2C+969228369%2C+216111978%2C+227998954%2C+275554234%2C+306607090%2C+313034063%2C+336011228%2C+339386926%2C+351747975%2C+390094859%2C+396730005%2C+407175877%2C+418898504%2C+438130652%2C+449873425%2C+462484225%2C+477515398%2C+478842011%2C+492253217%2C+787452802%2C+943464019%2C+981455314%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</si>
  <si>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273512816%2C+309950893%2C+340704931%2C+384452267%2C+405085000%2C+424039142%2C+473285296%2C+508499672%2C+525266063%2C+611345907%2C+713380951%2C+987830705%2C+237776137%2C+239372266%2C+246103442%2C+284443746%2C+288159714%2C+295319296%2C+300707543%2C+314063463%2C+314109325%2C+316476381%2C+327143803%2C+336070809%2C+337752062%2C+338814501%2C+339527209%2C+343588286%2C+349134462%2C+362294045%2C+367440739%2C+370019508%2C+372242566%2C+383285968%2C+388522403%2C+420552066%2C+424672039%2C+482383615%2C+488550308%2C+520298727%2C+573472529%2C+637309231%2C+642233362%2C+658852528%2C+689943284%2C+699737443%2C+783797520%2C+836722170%2C+856232789%2C+889339263%2C+928387196%2C+997348684%2C+239609229%2C+240616704%2C+258680919%2C+302226748%2C+311018168%2C+478613103%2C+573487154%2C+860126223%2C+882352025%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</si>
  <si>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320528206%2C+338468255%2C+384916123%2C+394197568%2C+471202476%2C+471441099%2C+487795471%2C+528472923%2C+754562575%2C+815014741%2C+822962876%2C+996601902%2C+208764216%2C+240030989%2C+242352049%2C+258983959%2C+268767370%2C+306314102%2C+310039249%2C+311941492%2C+331579242%2C+333884345%2C+340026239%2C+348557532%2C+385169907%2C+389170530%2C+400874754%2C+413605245%2C+419188279%2C+424971384%2C+428806871%2C+431901790%2C+438390818%2C+452822534%2C+453970563%2C+454144989%2C+454925996%2C+459644975%2C+462172663%2C+478955451%2C+479149661%2C+480546168%2C+563598622%2C+563999875%2C+637443474%2C+706658350%2C+714606968%2C+724847462%2C+755875910%2C+810955432%2C+932679311%2C+959696529%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</si>
  <si>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9h52</t>
  </si>
  <si>
    <t>10h46</t>
  </si>
  <si>
    <t>https://admin.giaohangtietkiem.vn/admin/api/index/limit:50?alias=307229693%2C+312748035%2C+314535525%2C+323729796%2C+339473010%2C+351093556%2C+356035581%2C+360259807%2C+373982867%2C+376473539%2C+377319908%2C+377734347%2C+386280024%2C+411133428%2C+412003826%2C+412261435%2C+413585668%2C+414771667%2C+422777558%2C+428688812%2C+437146035%2C+439244606%2C+440214949%2C+516984445%2C+556677913%2C+582704112%2C+615770341%2C+719060924%2C+764988634%2C+773843841%2C+790003792%2C+921908936%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</si>
  <si>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219868357%2C+221357683%2C+290357234%2C+310558785%2C+327111201%2C+362614434%2C+363198054%2C+372678090%2C+381110071%2C+404761238%2C+405776140%2C+409646639%2C+418872309%2C+431526307%2C+436828102%2C+440531488%2C+471717307%2C+484519080%2C+487693111%2C+523063572%2C+527848547%2C+624555566%2C+634649206%2C+648482069%2C+725494443%2C+788439781%2C+832155076%2C+859138495%2C+879521983%2C+231468705%2C+238152941%2C+253767692%2C+272169469%2C+288655753%2C+301475022%2C+304381487%2C+327363767%2C+338485964%2C+345154729%2C+345787418%2C+346881072%2C+362376147%2C+366800927%2C+374572264%2C+380393274%2C+383751238%2C+389745588%2C+391467405%2C+391910809%2C+392302003%2C+393516196%2C+409163987%2C+410026066%2C+410609405%2C+411598150%2C+421013692%2C+423894801%2C+425030139%2C+429250165%2C+430807952%2C+435867438%2C+445142428%2C+453769607%2C+456512544%2C+461181913%2C+462988844%2C+464420563%2C+465170649%2C+466316515%2C+466771525%2C+482723334%2C+487722813%2C+490229586%2C+499290280%2C+505475998%2C+512695884%2C+518099636%2C+531082587%2C+535957904%2C+544306449%2C+552033648%2C+554263218%2C+555434341%2C+576715117%2C+584623125%2C+595514235%2C+606443200%2C+636978970%2C+639032060%2C+640358101%2C+642948935%2C+652065730%2C+658527005%2C+659560745%2C+663019375%2C+721295810%2C+727563171%2C+747509089%2C+754435928%2C+767334745%2C+787457230%2C+813584766%2C+822910310%2C+831417469%2C+844502291%2C+862863579%2C+876767626%2C+890398569%2C+895024318%2C+899624261%2C+901085047%2C+903716200%2C+908515467%2C+915221742%2C+919345487%2C+924444325%2C+934201142%2C+938080455%2C+963430680%2C+981307378%2C+994229446%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</si>
  <si>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10h48</t>
  </si>
  <si>
    <t>16 đơn nghi ngờ gian lận shopee chưa xuất ca 6,7</t>
  </si>
  <si>
    <t>https://admin.giaohangtietkiem.vn/admin/api/index/limit:50?alias=207780162%2C+256069573%2C+266627884%2C+275623534%2C+288836928%2C+299252438%2C+313387101%2C+315697576%2C+320432563%2C+321278391%2C+349627343%2C+357158816%2C+371941999%2C+376442554%2C+380896209%2C+381841650%2C+384475172%2C+388696910%2C+409024979%2C+423385072%2C+434208931%2C+482349969%2C+483820554%2C+426578625%2C+312651192%2C+448054067%2C+318301642%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</si>
  <si>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331154205%2C+352482935%2C+357424427%2C+377255197%2C+395763622%2C+405599588%2C+406460748%2C+917213027%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</si>
  <si>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766044994%2C+222066592%2C+249959340%2C+250890699%2C+300602049%2C+300967069%2C+304271632%2C+305321657%2C+305472136%2C+312566996%2C+313449068%2C+315082532%2C+323357966%2C+332754062%2C+337222188%2C+342082924%2C+342634277%2C+350282175%2C+356372484%2C+356888652%2C+383869013%2C+385666325%2C+386826103%2C+398162973%2C+415002945%2C+427134070%2C+439445826%2C+453517624%2C+459034410%2C+463155034%2C+484684726%2C+485651989%2C+540926288%2C+613805831%2C+686008509%2C+708196365%2C+719502835%2C+877684718%2C+901701588%2C+920103331%2C+984030662%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</si>
  <si>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250559667%2C+324360101%2C+339054003%2C+348014719%2C+348777145%2C+352531727%2C+379148549%2C+407973437%2C+418841643%2C+419784056%2C+424414863%2C+433977413%2C+461249980%2C+468411742%2C+476936383%2C+480747833%2C+481896227%2C+486254449%2C+495986030%2C+498587018%2C+616941574%2C+720798005%2C+773179476%2C+810332977%2C+902482237%2C+808259826%2C+311480796%2C+320138010%2C+340232175%2C+349997900%2C+390053851%2C+438961812%2C+448110230%2C+469993162%2C+481511300%2C+623876861%2C+643964578%2C+695308715%2C+788305582%2C+232055200%2C+236701842%2C+239641762%2C+255867493%2C+267676419%2C+271653443%2C+298532413%2C+304074112%2C+305415834%2C+307211199%2C+343018324%2C+367275139%2C+382160506%2C+419564621%2C+420238903%2C+426420546%2C+435251366%2C+441998048%2C+458439099%2C+462847977%2C+494692798%2C+496775747%2C+686936003%2C+715397055%2C+729859009%2C+744175083%2C+861556866%2C+943910069%2C+966521763%2C+988001806%2C+719432328%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</si>
  <si>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215772219%2C+220966262%2C+255366540%2C+256334051%2C+310783285%2C+318600926%2C+321247773%2C+326642634%2C+329571822%2C+353330553%2C+358200014%2C+361134619%2C+373534272%2C+380941834%2C+395143463%2C+397184276%2C+415875854%2C+710187297%2C+802272398%2C+986397632%2C+987334050%2C293321420%2C280855747%2C+310497026%2C+348476425%2C+348980518%2C+350684812%2C+366858752%2C+366895894%2C+367187194%2C+379716021%2C+381805546%2C+385172086%2C+414854548%2C+415949659%2C+422797900%2C+448223942%2C+456488805%2C+465949727%2C+472635720%2C+481368052%2C+488880812%2C+495789407%2C+784384351%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</si>
  <si>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399470300%2C+954890712%2C+894881526%2C+244387473%2C+258069561%2C+265824183%2C+308368513%2C+346483371%2C+346914614%2C+382819552%2C+390884736%2C+410247651%2C+443253543%2C+449031481%2C+457212236%2C+488029972%2C+499878520%2C+597782366%2C+647012571%2C+660313985%2C+763711028%2C+975813520%2C+321936559%2C+257951454%2C+259244389%2C+262360278%2C+270640518%2C+288600385%2C+299477329%2C+333878548%2C+340907161%2C+350390991%2C+360637971%2C+370082397%2C+374994177%2C+382011230%2C+402033923%2C+448170309%2C+448677684%2C+489662980%2C+521037773%2C+551512629%2C+627325034%2C+765789949%2C+919090079%2C+926836495%2C+968332597%2C+984686464%2C+449315161%2C+914899708%2C+268233802%2C+319832755%2C+221933595%2C+217722634%2C+229547458%2C+233615732%2C+241102591%2C+284604758%2C+302449144%2C+326929028%2C+348099105%2C+348479595%2C+359245847%2C+359604553%2C+386484230%2C+406144131%2C+428870496%2C+433540444%2C+436313486%2C+436832815%2C+455833872%2C+464523849%2C+477664037%2C+479271359%2C+493716234%2C+510031185%2C+529556512%2C+636366846%2C+663152236%2C+706696589%2C+779439376%2C+791212364%2C+818452091%2C+830444427%2C+932563999%2C+970997697%2C+294857677%2C+302547059%2C+362315419%2C+362492015%2C+455725014%2C+486531023%2C+487640621%2C+564394231%2C+818185449%2C+859731524%2C+940610634%2C+280175812%2C+294005861%2C+305901873%2C+306151861%2C+323859468%2C+341239290%2C+357332924%2C+374532410%2C+379081550%2C+381413448%2C+381604351%2C+406299894%2C+428367900%2C+433523204%2C+434228832%2C+434529939%2C+436167315%2C+475092210%2C+478524710%2C+483804947%2C+487355519%2C+487491216%2C+488796764%2C+496325702%2C+499187080%2C+499822867%2C+502666892%2C+518550934%2C+520688399%2C+558318494%2C+693480969%2C+727128517%2C+755800321%2C+770277614%2C+795209389%2C+830648504%2C+942132856%2C+953579687%2C+962073559%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</si>
  <si>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232899772%2C+242852819%2C+286868786%2C+207621365%2C+228344487%2C+262294643%2C+274487963%2C+294409598%2C+320311242%2C+344124864%2C+381266853%2C+382081323%2C+437112408%2C+453682275%2C+489267850%2C+509491069%2C+537006946%2C+604601907%2C+607837737%2C+661137240%2C+799345646%2C+893610814%2C+961922855%2C323815612%2C+325820970%2C+352361039%2C+357472318%2C+424816076%2C+431627549%2C+446417991%2C+459310708%2C+468231596%2C+470163915%2C+472726660%2C+485427264%2C+492537670%2C+496482314%2C+534075367%2C+536822745%2C+554621021%2C+565927988%2C+603833685%2C+619551338%2C+626238179%2C+647807233%2C+667890316%2C+674487932%2C+692971418%2C+721522210%2C+732728276%2C+751828698%2C+753395809%2C+754380663%2C+892903560%2C+903764988%2C+931853200%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</si>
  <si>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315230161%2C+318357472%2C+334391654%2C+351368831%2C+355535113%2C+367170925%2C+412446590%2C+483711583%2C+549947837%2C+828647386%2C+367833979%2C+320107671%2C+258630502%2C+279844372%2C+309603906%2C+315550770%2C+329725993%2C+336686657%2C+339096203%2C+339649286%2C+349773187%2C+353968998%2C+358663721%2C+371422144%2C+374100543%2C+376875900%2C+380825605%2C+388536037%2C+394590575%2C+402911368%2C+421008988%2C+444066536%2C+450747537%2C+466025380%2C+467498816%2C+482980324%2C+492184938%2C+528253664%2C+582738719%2C+656284747%2C+711739897%2C+738470501%2C+833640582%2C+871688860%2C+881215407%2C+896899549%2C+964895883%2C+975321235%2C+975942418%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</si>
  <si>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212192903%2C+212477240%2C+216167091%2C+978266611%2C218629562%2C+223502421%2C+471449568%2C+567148635%2C+669055252%2C+883573137%2C232996474%2C+243642035%2C+292644163%2C+309130646%2C+325602423%2C+366389432%2C+367094938%2C+369573946%2C+378702574%2C+396553693%2C+418233072%2C+424156070%2C+427319938%2C+447032648%2C+463826459%2C+469889234%2C+470654527%2C+492645543%2C+497209582%2C+623003154%2C+671657599%2C+699750759%2C+738659607%2C+739958239%2C+770915727%2C+808814789%2C+878920552%2C+908499436%2C+927195467%2C226090874%2C+321733348%2C+322530247%2C+328441903%2C+330111375%2C+351295961%2C+377448380%2C+398253249%2C+411744670%2C+440669175%2C+444396948%2C+457712280%2C+495405891%2C+527018292%2C+572012640%2C+640088745%2C+660461522%2C+729270873%2C+774046183%2C+800336283%2C+816408063%2C+818791068%2C+848192808%2C+881380597%2C+902110789%2C+905918700%2C+932414735%2C+968192105%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</si>
  <si>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10h08</t>
  </si>
  <si>
    <t>https://admin.giaohangtietkiem.vn/admin/api/index/limit:100?alias=204273377%2C+213319225%2C+235381439%2C+240714665%2C+243928606%2C+243248106%2C+283346550%2C+294805483%2C+318450857%2C+328156966%2C+364043922%2C+376436742%2C+377636768%2C+419745626%2C+436823813%2C+448022952%2C+494668358%2C+497230226%2C+499655881%2C+508247976%2C+518033589%2C+570115579%2C+676469741%2C+701362199%2C+741898044%2C+797001312%2C+813691514%2C+823355500%2C+858974593%2C+956981202%2C+959075911%2C+972921970%2C264905210%2C+337933442%2C+362086856%2C+380731440%2C+386287211%2C+411092288%2C+414125484%2C+447945450%2C+507968720%2C+529482305%2C+549175704%2C+575261368%2C+622384591%2C+649686999%2C+659909431%2C+715328905%2C+717082229%2C+727972031%2C+787900389%2C+834849760%2C+844533924%2C+845936239%2C+967075228%2C+972539859%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</si>
  <si>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trễ chuyến 1 30p dù khởi hành đúng giờ</t>
  </si>
  <si>
    <t>https://admin.giaohangtietkiem.vn/admin/api/index/limit:100?alias=228391181%2C+252073091%2C+254170985%2C+231297518%2C+326245697%2C+327082441%2C+349967248%2C+377344736%2C+387345001%2C+423656253%2C+461084956%2C+471213924%2C+649626970%2C+697941746%2C+715837824%2C+736365680%2C+878697158%2C+882675099%2C299424240%2C+333674888%2C+341813166%2C+360673930%2C+369868063%2C+381508484%2C+404566523%2C+405720623%2C+408415342%2C+409136133%2C+448591442%2C+469984926%2C+477780064%2C+489315180%2C+536774199%2C+620749790%2C+622398048%2C+632198619%2C+646479149%2C+683359554%2C+687062780%2C+693791040%2C+705739249%2C+706179938%2C+756507924%2C+766683638%2C+783547336%2C+786299686%2C+789435548%2C+837518446%2C+878409706%2C+880786412%2C+889992199%2C+891607169%2C+898203756%2C+916277370%2C+917197357%2C+946963662%2C+950880697%2C+969282022%2C+969498854%2C+998289722%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</si>
  <si>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291517691%2C+299117087%2C+205734654%2C+220654031%2C+316532551%2C+327322682%2C+351505959%2C+356063799%2C+365543992%2C+393170729%2C+526743852%2C+594022603%2C+650659495%2C+800532770%2C+823652699%2C+965012899%2C221733852%2C+314264662%2C+359708166%2C+398200485%2C+402233197%2C+412703958%2C+428349463%2C+462420241%2C+488520600%2C+488914774%2C+553045460%2C+560689846%2C+594516037%2C+601643716%2C+629149658%2C+644297151%2C+684121408%2C+688448665%2C+715871482%2C+927333083%2C+958504346%2C+962880619%2C+977774917%2C299700340%2C+204495981%2C+228134104%2C+333523305%2C+348075846%2C+385457344%2C+440078511%2C+594517520%2C+606129354%2C+622045591%2C+628787848%2C+695906557%2C+704940313%2C+730253960%2C+813789045%2C+818918824%2C+818954002%2C+976447292%2C302092608%2C+309567741%2C+316017694%2C+330649876%2C+347460095%2C+353763674%2C+356245488%2C+360784402%2C+367426621%2C+397946787%2C+414849568%2C+481381735%2C+491363897%2C+495622652%2C+572444446%2C+577353621%2C+578169928%2C+611502500%2C+612057631%2C+613566928%2C+655009751%2C+657066484%2C+672915975%2C+673044382%2C+733866163%2C+735345050%2C+739749837%2C+757515007%2C+810241717%2C+818118433%2C+825315339%2C+835575596%2C+853390834%2C+858119080%2C+871607211%2C+904393126%2C+952961761%2C+974133771%2C+983925641%2C+984878593%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</si>
  <si>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356294759%2C+477474249%2C+695635737%2C+895703255%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</si>
  <si>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722059082%2C253905085%2C+374729297%2C+375569984%2C+260584228%2C+284643334%2C+302674155%2C+306299055%2C+320131764%2C+325894476%2C+331568969%2C+335571083%2C+346379541%2C+361772622%2C+369614810%2C+378219243%2C+379824206%2C+380444727%2C+402609631%2C+410405029%2C+414286387%2C+416209729%2C+418005042%2C+439753198%2C+471571408%2C+473507498%2C+483618685%2C+490354554%2C+492508354%2C+494614107%2C+507071854%2C+524362521%2C+558776757%2C+584175850%2C+624520262%2C+638954244%2C+651004626%2C+656766597%2C+674651283%2C+696888160%2C+702997738%2C+755441931%2C+766543961%2C+772212931%2C+785491142%2C+816018845%2C+834728823%2C+843946127%2C+851185586%2C+934803726%2C+963468537%2C+979440783%2C+983102985%2C+984852918%2C423633627%2C521546686%2C218447723%2C243833988%2C+291919265%2C+301660058%2C+303489232%2C+304863996%2C+310880214%2C+312419453%2C+314184049%2C+339442870%2C+345711121%2C+359418985%2C+375456034%2C+384671736%2C+398049381%2C+403425360%2C+405441258%2C+408691362%2C+408961564%2C+411705097%2C+429421786%2C+431818389%2C+462051609%2C+463175485%2C+463224900%2C+477721014%2C+480900014%2C+494183659%2C+497718659%2C+509778632%2C+536862616%2C+599966336%2C+610823860%2C+643667306%2C+647865457%2C+681558496%2C+696908635%2C+731519268%2C+746316829%2C+749982966%2C+788813809%2C+840967201%2C+843151572%2C+844466324%2C+867054238%2C+883583264%2C+902426978%2C+929524066%2C+953749418%2C+970414431%2C+992916732%2C270379658%2C+279052589%2C+279439854%2C+294456213%2C+309914159%2C+313293669%2C+331362693%2C+344021298%2C+356150181%2C+363780310%2C+367631668%2C+375284818%2C+416988253%2C+418800824%2C+443053011%2C+449756237%2C+459749578%2C+470141910%2C+482599967%2C+483073902%2C+491738174%2C+492052744%2C+499874904%2C+507825978%2C+516592053%2C+541306543%2C+547145744%2C+557013976%2C+606637864%2C+641332969%2C+657688766%2C+660044573%2C+671484967%2C+676366564%2C+714175227%2C+724720121%2C+736938889%2C+753845434%2C+769531064%2C+774873037%2C+787782716%2C+792287410%2C+796192515%2C+799923561%2C+877917003%2C+935013321%2C+955605119%2C+995924056%2C+996701308%2C+998185917%2C210723992%2C+380876152%2C228854355%2C+307153336%2C+333833325%2C+337551979%2C+347373570%2C+359853443%2C+374361979%2C+384050331%2C+427613000%2C+434081696%2C+442068867%2C+448394956%2C+455427882%2C+466307720%2C+467260005%2C+472027506%2C+481506946%2C+490378655%2C+492722994%2C+499944788%2C+531942477%2C+545237805%2C+545683284%2C+604820397%2C+615376595%2C+620390847%2C+643105088%2C+651693395%2C+660907404%2C+677938280%2C+683934719%2C+687382744%2C+697903715%2C+713837607%2C+721274318%2C+731991528%2C+742621773%2C+749737415%2C+777732853%2C+786710116%2C+827680379%2C+839338872%2C+842820301%2C+858850341%2C+897483023%2C+907508641%2C+932939845%2C+948780772%2C+957934304%2C405687644%2C+264632967%2C+304068257%2C+323187330%2C+329318075%2C+333367298%2C+371861716%2C+372730861%2C+381099798%2C+395902293%2C+402911915%2C+424231528%2C+518316433%2C+536013052%2C+543969377%2C+560974797%2C+570209009%2C+578837071%2C+586325657%2C+680642728%2C+682109466%2C+711564828%2C+730088224%2C+739816348%2C+869707016%2C+937020709%2C+937321071%2C+946769059%2C+999807840%2C409520542%2C+414349799%2C+424493549%2C+425743653%2C+474177643%2C+487472211%2C+534770149%2C+540078414%2C+640548986%2C+651777705%2C+692281782%2C+757799486%2C+758231671%2C+806484401%2C+929089855%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</si>
  <si>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230566194%2C+246220867%2C+247259852%2C+258351000%2C+267802611%2C+298422475%2C+298478222%2C+334886037%2C+341924808%2C+364250143%2C+383759535%2C+388675832%2C+410981832%2C+415665590%2C+424851918%2C+445544035%2C+491678769%2C+516954316%2C+584128144%2C+604185266%2C+640372276%2C+705046139%2C+723070956%2C+854260761%2C+886916891%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</si>
  <si>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327456739%2C+363079929%2C+390853102%2C+404618336%2C+428432868%2C+459501704%2C+653522204%2C+672257111%2C+678460985%2C+889128252%2C+909870383%2C+214913817%2C+249698152%2C+288882381%2C+326540460%2C+337023081%2C+348128581%2C+356406498%2C+364808134%2C+368134396%2C+369413999%2C+373074477%2C+374121318%2C+380005907%2C+384230398%2C+387125375%2C+395730710%2C+401114976%2C+415775367%2C+416381500%2C+416398104%2C+467516262%2C+480914324%2C+554013862%2C+665461774%2C+673202278%2C+688877886%2C+714917797%2C+859761004%2C+906704997%2C+934688707%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</si>
  <si>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 xml:space="preserve">730253960, 818918824, 818954002,228134104... </t>
  </si>
  <si>
    <t xml:space="preserve">414286387, 774873037,610823860... </t>
  </si>
  <si>
    <t>https://admin.giaohangtietkiem.vn/admin/api/index/limit:100?alias=215584932%2C+220516318%2C+334155134%2C+351795880%2C+354985062%2C+372709324%2C+386282985%2C+398526218%2C+405515336%2C+426622691%2C+431139101%2C+450963121%2C+463696344%2C+490325619%2C+575311616%2C+828109977%2C+955183354%2C+834423221%2C+201047358%2C+220184311%2C+237754901%2C+270141248%2C+301599396%2C+309873632%2C+314828607%2C+320931021%2C+321725107%2C+323783647%2C+338518968%2C+381054436%2C+401188820%2C+402418982%2C+437175106%2C+439730646%2C+440457953%2C+447386484%2C+450994852%2C+458431373%2C+460150996%2C+460823184%2C+497250559%2C+526037629%2C+557415402%2C+678101492%2C+725175362%2C+734957671%2C+758135535%2C+759004260%2C+809028523%2C+868480077%2C+898457689%2C+923975170%2C+929758242%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</si>
  <si>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248094749%2C+315015402%2C+317869955%2C+321334412%2C+323465295%2C+329474963%2C+335733168%2C+344713311%2C+358609728%2C+363395817%2C+372499487%2C+377437658%2C+390035003%2C+391012904%2C+399209350%2C+401057438%2C+403667741%2C+407923403%2C+411055583%2C+420629245%2C+434207931%2C+449846195%2C+454232540%2C+455882396%2C+455915824%2C+456262888%2C+456373241%2C+458926238%2C+496813638%2C+542075368%2C+558505323%2C+588236888%2C+596725068%2C+610430455%2C+614596746%2C+636327432%2C+654697299%2C+800739844%2C+833195760%2C+838408734%2C+840898140%2C+846589960%2C+863526668%2C+868564846%2C+879230630%2C+901954174%2C+929054346%2C+419559791%2C+256945084%2C+273836678%2C+319393603%2C+341804069%2C+365486810%2C+370967934%2C+377103504%2C+439941202%2C+444236003%2C+449897124%2C+468195111%2C+522289603%2C+622452955%2C+778601839%2C+844660315%2C+615742995%2C+200387979%2C+222440562%2C+257544760%2C+302226466%2C+305233575%2C+313502173%2C+319696622%2C+346266203%2C+357915425%2C+377277169%2C+393472861%2C+395240382%2C+407288912%2C+413659394%2C+433471666%2C+449234124%2C+489296182%2C+495417824%2C+537180419%2C+552063139%2C+685203306%2C+685835410%2C+787512184%2C+835158948%2C+858911286%2C+866662938%2C+881559501%2C+920982811%2C+948696933%2C+963240027%2C+261368204%2C+274708694%2C+278657439%2C+302469784%2C+321413140%2C+322022091%2C+341454637%2C+343464288%2C+348212891%2C+356738197%2C+368604903%2C+371976286%2C+375221066%2C+378471924%2C+389784045%2C+396838074%2C+407382227%2C+420488971%2C+421353001%2C+450059823%2C+472159307%2C+477085431%2C+497550337%2C+526381242%2C+620816424%2C+810026188%2C+821057010%2C+872631249%2C+890149465%2C+926692140%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</si>
  <si>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261442317%2C+291490772%2C+325083269%2C+332746406%2C+334892697%2C+353066437%2C+356968921%2C+360955060%2C+368141644%2C+373205349%2C+381953914%2C+387211114%2C+431906540%2C+442393714%2C+443174434%2C+443209975%2C+445067643%2C+486862115%2C+492398477%2C+544530207%2C+565662804%2C+660392897%2C+675051850%2C+746313067%2C+797280972%2C+821415680%2C+931158380%2C+948139701%2C+956143585%2C+995039026%2C+274061099%2C+326292999%2C+369408334%2C+377266300%2C+381306840%2C+392774848%2C+398255021%2C+404017833%2C+404148881%2C+405850357%2C+418020465%2C+418737074%2C+449646985%2C+453586370%2C+454996205%2C+460322305%2C+468918770%2C+469801213%2C+491124331%2C+495347274%2C+499948622%2C+527457446%2C+555028495%2C+567469820%2C+585310001%2C+592016273%2C+610048928%2C+674054988%2C+704262702%2C+726963291%2C+770590111%2C+831553821%2C+858198336%2C+916406302%2C+954972271%2C+289835907%2C+293923829%2C+309282208%2C+321130063%2C+360642014%2C+361137823%2C+361178314%2C+364341797%2C+398205447%2C+411682940%2C+490543449%2C+496362867%2C+532294102%2C+585396350%2C+590331768%2C+659708759%2C+714551594%2C+744360506%2C+748154425%2C+884825933%2C+203079897%2C+567732088%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</si>
  <si>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12h37</t>
  </si>
  <si>
    <t>https://admin.ghtk.vn/admin?alias=202413277%2C+209518685%2C+232356637%2C+290350866%2C+293441946%2C+301559856%2C+303064002%2C+368811546%2C+397873854%2C+408811217%2C+412612763%2C+418370640%2C+420007945%2C+436697717%2C+440295770%2C+471262956%2C+596243896%2C+711705613%2C+751098407%2C+791554696%2C+800380225%2C+916558588%2C+934415699%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</si>
  <si>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201318903%2C+222723493%2C+253383265%2C+258486717%2C+338039588%2C+352506246%2C+353117006%2C+360532589%2C+369455858%2C+414494128%2C+435532221%2C+454076712%2C+461986899%2C+464765573%2C+486574317%2C+489510838%2C+491409364%2C+527216475%2C+731787670%2C+733708081%2C+756162031%2C+758088141%2C+764503123%2C+997023996%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</si>
  <si>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367361606%2C+369710814%2C+419183247%2C+214090598%2C+218462851%2C+221965580%2C+329016541%2C+331259296%2C+364037677%2C+365313392%2C+370179059%2C+388258496%2C+390148177%2C+395359526%2C+405375409%2C+444253309%2C+447859688%2C+474481045%2C+514061423%2C+638888455%2C+768056535%2C+840027573%2C+883809058%2C+888609018%2C+897705750%2C+902619864%2C+942417742%2C+425041275%2C+467835079%2C+470108385%2C+470199094%2C+474778023%2C+602303004%2C+696864565%2C+703760840%2C+735293244%2C+745240902%2C+842336440%2C+845876317%2C+879139063%2C+922499542%2C+927903047%2C++938476480%2C+954494656%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</si>
  <si>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/api/index/limit:50?alias=311367941%2C+370444481%2C+381530951%2C+206936215%2C+231581809%2C+282517149%2C+298828832%2C+310092743%2C+326370261%2C+339671333%2C+341091499%2C+363739203%2C+465942866%2C+474011687%2C+483100683%2C+498583397%2C+545006683%2C+752539784%2C+787587915%2C+851798878%2C+924005957%2C+955630068%2C+388553678%2C341979322%2C+819404054%2C+404442513%2C+416202901%2C+425045332%2C+447891648%2C+452970386%2C+462512546%2C+464697777%2C+477123326%2C+477461140%2C+477871036%2C+501427826%2C+839545567%2C++++881155282%2C+922205911%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</si>
  <si>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212946393%2C+287568555%2C+300378421%2C+329636680%2C+342915039%2C+382520906%2C+387747282%2C+408480908%2C+428146147%2C+468104302%2C+469184307%2C+478728334%2C+484867479%2C+491715821%2C+523165403%2C+562922672%2C+809734594%2C+824589753%2C+841393489%2C+902794041%2C+978332101%2C+998189650%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</si>
  <si>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288968085%2C336373546%2C873092247%2C282224921%2C+294846843%2C+447761497%2C213128771%2C+261935892%2C+275391744%2C+394912063%2C+394967289%2C+485896409%2C+542533820%2C213816780%2C+262708819%2C+263864886%2C+264704941%2C+275803977%2C+289829970%2C+293441255%2C+308119463%2C+312082395%2C+323818770%2C+324808019%2C+329617127%2C+347638893%2C+348571574%2C+350596692%2C+355035531%2C+360164181%2C+360491316%2C+364498384%2C+365511679%2C+367860087%2C+369786343%2C+373380453%2C+373992537%2C+378097241%2C+387175677%2C+392671300%2C+398200866%2C+411371972%2C+413056287%2C+421511762%2C+424201421%2C+426631363%2C+434739445%2C+436885397%2C+441137029%2C+442181262%2C+444102594%2C+456886489%2C+464263218%2C+466635468%2C+475370587%2C+478454139%2C+483203116%2C+483242528%2C+490418590%2C+494161154%2C+500349291%2C+512533326%2C+598769319%2C+661559719%2C+756078877%2C+758989496%2C+919474304%2C+923281405%2C+999360026%2C295463084%2C+324815834%2C+337585080%2C+351304947%2C+365963301%2C+400808493%2C+412260918%2C+415265808%2C+436522565%2C+445051463%2C+458571776%2C+476086793%2C+483118498%2C+486647505%2C+488858685%2C+547462482%2C+752791210%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</si>
  <si>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205059327%2C+247981595%2C+278013000%2C+318903654%2C+233812503%2C+235454125%2C+276179743%2C+292161627%2C+315154195%2C+321458405%2C+354896705%2C+369775376%2C+373877962%2C+374666928%2C+391131052%2C+412265593%2C+431606360%2C+438332382%2C+460309980%2C+477973512%2C+486501160%2C+492860750%2C+519508082%2C+521425976%2C+541109322%2C+664223181%2C+690170409%2C+719828891%2C+736084843%2C+800783204%2C+802221909%2C+828018183%2C+879509914%2C+882214240%2C+892157178%2C+923228731%2C+991067805%2C338538784%2C+378342203%2C+414906666%2C+415451240%2C+425517469%2C+457605096%2C+459427334%2C+486352415%2C+573475755%2C+594266532%2C+598266942%2C+644242406%2C+697693253%2C+703408040%2C+712093853%2C+740741124%2C+781000786%2C+846137948%2C+907871050%2C+927870920%2C+956138976%2C+976652766%2C+993897998%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</si>
  <si>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200139925%2C+241061761%2C+275144366%2C+294462519%2C+306722932%2C+394891710%2C+407673281%2C+419973564%2C+431803672%2C+482284349%2C+482893725%2C+587800990%2C+647247902%2C+823021296%2C+845544028%2C&amp;package_status_id=&amp;t_stt=&amp;r_stt=&amp;cr_from=2019-10-03+17%3A21%3A07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</si>
  <si>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498983233%2C+260870983%2C+292991982%2C+314822766%2C+338852621%2C+342763552%2C+371290894%2C+384914610%2C+398557638%2C+458199788%2C+479329410%2C+594987699%2C+700897271%2C+873478987%2C&amp;package_status_id=&amp;t_stt=&amp;r_stt=&amp;cr_from=2019-10-03+17%3A21%3A07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</si>
  <si>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216457963%2C+274595728%2C+256484828%2C+452426305%2C286632936%2C+302643937%2C+308635907%2C+316328878%2C+317838149%2C+345211570%2C+380121557%2C+387904770%2C+417973856%2C+427995842%2C+434722376%2C+454459831%2C+457511186%2C+496989132%2C+614580798%2C+676622354%2C+692292713%2C+834508827%2C+868700196%2C+875260806%2C+952393656%2C711241021%2C218613607%2C+226090181%2C+252328587%2C+308128798%2C+359799715%2C+359955903%2C+365708372%2C+373791475%2C+377026280%2C+381506382%2C+395672038%2C+397856566%2C+407005288%2C+407900239%2C+417768432%2C+422969980%2C+428715487%2C+454616363%2C+457374836%2C+462317513%2C+468438011%2C+499057914%2C+500556850%2C+523077562%2C+697264583%2C+720786963%2C+745889272%2C+778419199%2C+945951719%2C+971825924%2C262075634%2C+247934152%2C+287833827%2C+287841693%2C+330101565%2C+345148854%2C+353869290%2C+354124523%2C+380736769%2C+396611499%2C+407259053%2C+413087741%2C+450677133%2C+474853424%2C+486358037%2C+497278338%2C+947178885%2C281085073%2C+304855070%2C+321095618%2C+335717079%2C+335934199%2C+336009383%2C+342906174%2C+362708227%2C+415030434%2C+424103202%2C+427037516%2C+438779257%2C+466174999%2C+475303658%2C+478514763%2C+485379354%2C+491535944%2C+491679758%2C+500914308%2C+529965579%2C+616727566%2C+703850618%2C+750581586%2C+809087285%2C+899408044%2C+944291819%2C279955510%2C+322029806%2C+322108643%2C+336561645%2C+376927045%2C+385973303%2C+396793575%2C+405255068%2C+411857382%2C+418480770%2C+440534133%2C+442959653%2C+450448817%2C+477050326%2C+490968976%2C+491742651%2C+588886378%2C+635192959%2C+644425626%2C+738640347%2C+897700653%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</si>
  <si>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452426305%2C265339759%2C+327040088%2C+456604371%2C297159033%2C+330289747%2C+332891483%2C+388947937%2C+439429397%2C+834615504%2C389779410%2C357498072%2C288365535%2C+293844801%2C+311376896%2C+314914795%2C+316328878%2C+319721645%2C+352975790%2C+377561594%2C+412003336%2C+438665517%2C+448865036%2C+454433466%2C+468619980%2C+528802513%2C+600260674%2C+624878918%2C+626577090%2C+746721346%2C344735961%2C+353478014%2C+370918965%2C+381856327%2C+399182122%2C+417380761%2C+435741146%2C+436435521%2C+438367003%2C+440839124%2C+448758967%2C+453905100%2C+458180150%2C+464734660%2C+468150212%2C+469528910%2C+471789292%2C+479908090%2C+483776285%2C+487228831%2C+526243266%2C+530794737%2C+634896545%2C+659591060%2C+681344146%2C+695099660%2C+790887818%2C+821639038%2C+827244693%2C+889351784%2C+979992287%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</si>
  <si>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248528267%2C+294401587%2C+227376392%2C+307399180%2C+321890306%2C+354865600%2C+382759504%2C+420054299%2C+426347006%2C+442238486%2C+451100792%2C+457608410%2C+462411522%2C+493260811%2C+568041623%2C+591375384%2C+600251144%2C+619535804%2C+793878694%2C+811418629%2C+907586897%2C+934874757%2C+944033563%2C301463806%2C+305293465%2C+309949339%2C+334319775%2C+407318661%2C+412154976%2C+414306995%2C+440691214%2C+443889592%2C+455378389%2C+480454765%2C+484347493%2C+491684259%2C+514544045%2C+532872286%2C+536482711%2C+580877032%2C+642913297%2C+667608869%2C+861592409%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</si>
  <si>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15h17</t>
  </si>
  <si>
    <t>https://admin.giaohangtietkiem.vn/admin/api/index/limit:50?alias=229261743%2C+231419349%2C+236709481%2C+243782081%2C+246240511%2C+283983137%2C+290118574%2C+313932095%2C+314536981%2C+314812379%2C+322006238%2C+326248007%2C+331058245%2C+335100558%2C+341466082%2C+346471281%2C+375261277%2C+406218043%2C+425651412%2C+430541918%2C+432826539%2C+442813188%2C+460239450%2C+461161521%2C+462906569%2C+464140274%2C+489695052%2C+493504619%2C+498665293%2C+664438644%2C+392416934%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</si>
  <si>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279002291%2C+287070198%2C+292086774%2C+309685048%2C+316651067%2C+347248153%2C+371361298%2C+386033007%2C+392329307%2C+396942214%2C+412948517%2C+418865826%2C+429129821%2C+451894755%2C+454159125%2C+466359789%2C+470663939%2C+471591558%2C+473823136%2C+512715998%2C+525646145%2C+557685276%2C+572089089%2C+605954247%2C+612349904%2C+700733612%2C+764896065%2C+830874634%2C+858029275%2C+887513969%2C+913291450%2C+922767545%2C+201846484%2C+235007047%2C+244188300%2C+252504675%2C+258280720%2C+259359407%2C+261602425%2C+262336644%2C+289524455%2C+302230122%2C+305789472%2C+320918049%2C+333055106%2C+335435730%2C+384562282%2C+399371068%2C+408797218%2C+411880212%2C+431922051%2C+461082318%2C+478043518%2C+481352871%2C+483685385%2C+483998376%2C+486450022%2C+487948376%2C+491903300%2C+533936220%2C+585801642%2C+694218825%2C+747808049%2C+753264643%2C+832150505%2C+859270305%2C+894712841%2C+943552408%2C+960135859%2C+978717913%2C+999945722%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</si>
  <si>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217638726%2C+221380846%2C+254094800%2C+302524184%2C+306642800%2C+316103497%2C+326824122%2C+334833607%2C+340103856%2C+341390293%2C+355044447%2C+359255848%2C+362594546%2C+365670579%2C+369247044%2C+390514072%2C+409918420%2C+419093695%2C+422295739%2C+428877124%2C+433406309%2C+440425834%2C+448882211%2C+450022933%2C+455228983%2C+471669878%2C+488880747%2C+492694676%2C+495226951%2C+602835577%2C+673735960%2C+828312695%2C+845971044%2C+849374775%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</si>
  <si>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835192723%2C465962540%2C361957029%2C469672836%2C219707115%2C+240650652%2C+240697417%2C+266096747%2C+302792757%2C+307924269%2C+309244182%2C+325502688%2C+347100183%2C+347510162%2C+383739301%2C+398494943%2C+415168817%2C+428571272%2C+628270879%2C+722187002%2C+796918423%2C+952457764%2C353505679%2C257990406%2C+273853380%2C+329607631%2C+329909945%2C+331972094%2C+335444096%2C+350202455%2C+366503454%2C+378417241%2C+394110697%2C+401709366%2C+402966583%2C+412099002%2C+416690539%2C+421155153%2C+435971301%2C+438070383%2C+441457299%2C+459666979%2C+468648231%2C+473307037%2C+495133499%2C+549663427%2C+623318152%2C+645255603%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</si>
  <si>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269363503%2C+302881957%2C+309799964%2C+310066763%2C+314161209%2C+316597588%2C+324050079%2C+325870458%2C+328734344%2C+343148476%2C+356000102%2C+360008611%2C+379421353%2C+386003190%2C+397174777%2C+400071874%2C+402370350%2C+402596846%2C+408561464%2C+429969513%2C+462318543%2C+487790542%2C+496954918%2C+498001419%2C+511072325%2C+533798275%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</si>
  <si>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201134546%2C+203896625%2C+204534599%2C+215506830%2C+218967753%2C+235374901%2C+322551136%2C+326018172%2C+338904355%2C+369583301%2C+384589920%2C+414709247%2C+427621264%2C+439476634%2C+485466948%2C+491384212%2C+555430616%2C+560557397%2C+573376592%2C+593023967%2C+620136507%2C+736788264%2C+775882502%2C+808674442%2C+871514110%2C+908480598%2C+213138808%2C+220598940%2C+294307527%2C+314736812%2C+319402912%2C+347128442%2C+352206330%2C+360635283%2C+401293305%2C+415837674%2C+461731545%2C+462123287%2C+493886826%2C+494515979%2C+559464117%2C+577462703%2C+641380263%2C+688468859%2C+700806584%2C+780256406%2C+796096335%2C+834404886%2C+931916657%2C+974550998%2C+977970452%2C+228018878%2C+257939307%2C+302947457%2C+309352642%2C+316464717%2C+327493701%2C+337940951%2C+363148191%2C+378074740%2C+384859565%2C+414731035%2C+420982564%2C+421191191%2C+422752405%2C+435093727%2C+440830888%2C+453477281%2C+459160849%2C+465000500%2C+468979481%2C+469386496%2C+483818372%2C+489683818%2C+490936468%2C+517828460%2C+580044903%2C+621374705%2C+655133576%2C+792546875%2C+970373943%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</si>
  <si>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9h42</t>
  </si>
  <si>
    <t>15h25</t>
  </si>
  <si>
    <t>https://admin.giaohangtietkiem.vn/admin?alias=256472184%2C+291777780%2C+327723303%2C+363501541%2C+364123952%2C+387006438%2C+406231280%2C+435916453%2C+457021525%2C+466417751%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</si>
  <si>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226838757%2C+264943625%2C+308542298%2C+316230431%2C+319224697%2C+350606081%2C+394677519%2C+400471482%2C+468703068%2C+486952544%2C+558799188%2C+644703039%2C+885378157%2C+904375073%2C+928303206%2C+282213191%2C+301188055%2C+311900684%2C+331187715%2C+338074385%2C+403944599%2C+421898384%2C+444864193%2C+464525276%2C+480245612%2C+481295965%2C+483002957%2C+515274721%2C+769882188%2C+772444694%2C+803725619%2C+821571690%2C+824899199%2C+861868466%2C+925124984%2C+949505152%2C+387269854%2C+482934252%2C+582671415%2C+921571783%2C+305997370%2C+421957227%2C+428870155%2C+480721494%2C+201265248%2C+281636446%2C+449068912%2C+451763399%2C+345194361%2C+565503062%2C+850308111%2C+942253860%2C+201098870%2C+220792470%2C+361942101%2C+384979949%2C+393132604%2C+569733283%2C+996936680%2C+296771198%2C+421480909%2C+460576403%2C+463072585%2C+950019801%2C+257252756%2C+273707469%2C+374021316%2C+352424641%2C+406384040%2C+628254576%2C+712069573%2C+208460347%2C+302427992%2C+337822554%2C+483758646%2C+676633781%2C+744178382%2C+301529985%2C+315053334%2C+317154234%2C+416263650%2C+428313772%2C+461008894%2C+499492581%2C+453712455%2C+478513544%2C+491099565%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</si>
  <si>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338367096%2C+350596097%2C+370232201%2C+419386955%2C+421205758%2C+433487473%2C+462555229%2C+480548043%2C+485118924%2C+512599358%2C+681678791%2C+691413191%2C+740621669%2C+853239206%2C+930204405%2C+993094263%2C+201452276%2C+222726486%2C+281103995%2C+299190875%2C+366662386%2C+543222923%2C+773767336%2C+928904268%2C+201801177%2C+312610612%2C+416467799%2C+429912651%2C+432695341%2C+467530179%2C+478007608%2C+490264785%2C+499069422%2C+891595092%2C+938513029%2C+955010487%2C+989705523%2C+223187503%2C+317720764%2C+348332173%2C+355957695%2C+366369547%2C+404786411%2C+408123265%2C+424901976%2C+428702280%2C+438195698%2C+461970626%2C+471704949%2C+477544940%2C+494985931%2C+599805668%2C+737866914%2C+845245227%2C+418170821%2C+771025406%2C+956782406%2C+264511408%2C+439986466%2C+448249903%2C+319746197%2C+421067827%2C+946145464%2C+288060559%2C+301775745%2C+338672222%2C+368753361%2C+373209894%2C+400645061%2C+411498773%2C+416144747%2C+428092414%2C+448089176%2C+459615500%2C+476471962%2C+497821644%2C+573609296%2C+577113182%2C+644699786%2C+708728251%2C+745517503%2C+787846240%2C+820585185%2C+894479948%2C+494428010%2C+468880302%2C+272519498%2C+544031782%2C+856979135%2C+387369176%2C+382211265%2C+700267617%2C+371567157%2C+264417136%2C+455480103%2C+484793047%2C+493433159%2C+655445179%2C+988231842%2C+644117613%2C+731010134%2C+815213274%2C+441189283%2C+477311049%2C+905108810%2C+989833324%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</si>
  <si>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235142922%2C+264210019%2C+274417483%2C+280733458%2C+288968421%2C+292340173%2C+316633325%2C+319290122%2C+327468559%2C+335554325%2C+337637834%2C+338359287%2C+340507434%2C+357916969%2C+390485868%2C+392594595%2C+403887782%2C+413176698%2C+453375834%2C+493855668%2C+563387273%2C+818677329%2C+855561532%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</si>
  <si>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323400537%2C+351944348%2C+361599013%2C+375386860%2C+382656373%2C+384826426%2C+386034409%2C+392586514%2C+404997692%2C+409283785%2C+413461091%2C+434095884%2C+450662499%2C+451759780%2C+452753211%2C+478268715%2C+520395464%2C+633659379%2C+703954417%2C+739620999%2C+783837834%2C+844906872%2C+942869338%2C+363579463%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</si>
  <si>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218213892%2C+223816628%2C+229374249%2C+272712175%2C+302959056%2C+306893169%2C+307285537%2C+316574309%2C+327378310%2C+332102568%2C+343324822%2C+373748781%2C+385810965%2C+404408226%2C+426415867%2C+427590329%2C+427730433%2C+434443707%2C+436635859%2C+437645297%2C+440041541%2C+445056474%2C+450233870%2C+467324583%2C+468572581%2C+482061376%2C+592901285%2C+639779528%2C+707350467%2C+815729162%2C+831210237%2C+870321941%2C+978053086%2C+992903821%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</si>
  <si>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202470553%2C+219562491%2C+223392634%2C+225372854%2C+231645650%2C+277014759%2C+286106117%2C+294694405%2C+300781596%2C+309187277%2C+314888771%2C+318016523%2C+327439564%2C+332264118%2C+341364095%2C+346692789%2C+360235158%2C+362210238%2C+373350199%2C+377295744%2C+382630950%2C+384171800%2C+391241867%2C+399437224%2C+401441468%2C+412765781%2C+422206142%2C+427920958%2C+428598079%2C+435245481%2C+435428675%2C+436471829%2C+456368179%2C+458228396%2C+458676365%2C+464799752%2C+474726478%2C+506864047%2C+540920284%2C+577943109%2C+601016434%2C+618520776%2C+654914046%2C+676894599%2C+769679692%2C+801700234%2C+876648594%2C+466879665%2C+603070398%2C+201516908%2C+217154539%2C+222106984%2C+231482247%2C+265931621%2C+289044399%2C+293790333%2C+299502340%2C+300182782%2C+311631067%2C+315979163%2C+316653458%2C+326236215%2C+326330849%2C+330756829%2C+334510483%2C+335369379%2C+337272641%2C+346297613%2C+360366379%2C+367844225%2C+376600159%2C+386688270%2C+395070318%2C+397405503%2C+397413857%2C+408866858%2C+411641792%2C+412336491%2C+430166681%2C+430192199%2C+431084382%2C+435744540%2C+449462517%2C+456880186%2C+465100148%2C+471168858%2C+477428705%2C+484820891%2C+517896288%2C+548712477%2C+559375902%2C+566727762%2C+622252623%2C+630898946%2C+644020667%2C+645381026%2C+687325693%2C+693640032%2C+696462731%2C+712995707%2C+715851084%2C+722136410%2C+751769148%2C+762964344%2C+828561499%2C+849723510%2C+868435286%2C+918422424%2C+953268658%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</si>
  <si>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215953533%2C+228588828%2C+257068439%2C+266466517%2C+306880518%2C+325998872%2C+356792085%2C+370781539%2C+375503631%2C+393299139%2C+395213830%2C+407245156%2C+407990227%2C+418907264%2C+426440828%2C+442169342%2C+472578030%2C+517055920%2C+624418665%2C+674030451%2C+717295230%2C+744864767%2C+767374683%2C+783314723%2C+799728684%2C+800880973%2C+885702495%2C+917505547%2C+255279664%2C+288803013%2C+306981626%2C+320562696%2C+339503971%2C+347319153%2C+360317532%2C+363151863%2C+364805229%2C+367033674%2C+370286458%2C+388861365%2C+397082288%2C+407548423%2C+436315337%2C+437703009%2C+448544204%2C+512726970%2C+538006551%2C+871430476%2C+874562913%2C+879117608%2C+881060258%2C+921987846%2C+927221675%2C+971740834%2C+201166789%2C+226731109%2C+290362717%2C+329149188%2C+354834959%2C+362036383%2C+369306954%2C+409066611%2C+414162665%2C+429034430%2C+431322999%2C+452898454%2C+454693041%2C+462662067%2C+467343889%2C+484005530%2C+488331597%2C+541112103%2C+545891968%2C+615396667%2C+794271550%2C+820380913%2C+872641701%2C+887280647%2C+967271688%2C+982735187%2C+875565213%2C+604298424%2C+226527643%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</si>
  <si>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+245425121%2C+302234432%2C+308299397%2C+308949311%2C+367592156%2C+398830773%2C+398973516%2C+414567529%2C+418265254%2C+421565566%2C+440040194%2C+493694116%2C+498958760%2C+499265051%2C+545176468%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</si>
  <si>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595221459%2C222479200%2C+227050378%2C+255647718%2C+301297684%2C480067184%2C202679430%2C+242466712%2C+254137807%2C+272428775%2C+306804542%2C+333587891%2C+334298622%2C+349626574%2C+352388779%2C+355389934%2C+380507106%2C+438195256%2C+474124279%2C+474265547%2C+492330720%2C+519573500%2C+541259325%2C+593051779%2C+673092986%2C+706172679%2C+716702831%2C+743834857%2C+753837759%2C+907137703%2C278800764%2C+283507992%2C+299322035%2C+311221648%2C+311667127%2C+314334919%2C+322570123%2C+322992188%2C+336767899%2C+348400019%2C+360961553%2C+363568831%2C+369923155%2C+400396194%2C+409554385%2C+410686298%2C+411469311%2C+417326361%2C+423881739%2C+430072455%2C+441356441%2C+452996640%2C+453162901%2C+468443451%2C+475673309%2C+476601138%2C+480482911%2C+486514315%2C+495349238%2C+521636714%2C+534875762%2C+536110159%2C+588702966%2C+591046861%2C+616235629%2C+642238790%2C+665235774%2C+737463082%2C+749211545%2C+757782332%2C+759266906%2C+794410172%2C+842485585%2C+904518004%2C+923355724%2C+978922739%2C+986776805%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</si>
  <si>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14h12</t>
  </si>
  <si>
    <t>https://admin.giaohangtietkiem.vn/admin/api/index/limit:100?alias=208969867%2C+215376514%2C+236953126%2C+282026546%2C+709259726%2C278903840%2C+295735903%2C+303199433%2C+323129187%2C+323219477%2C+323947266%2C+329235399%2C+334665262%2C+341587835%2C+375831545%2C+385742340%2C+392075393%2C+400582202%2C+411219965%2C+413559571%2C+423704376%2C+448593170%2C+453711291%2C+469349894%2C+470069533%2C+478300248%2C+486441625%2C+487477557%2C+510774581%2C+703554457%2C+733002644%2C211966357%2C+256288782%2C+282991989%2C+328178895%2C+329826047%2C+344304497%2C+379281392%2C+385852385%2C+390283262%2C+415581770%2C+417467230%2C+433708758%2C+447700013%2C+452217916%2C+453834393%2C+453884865%2C+467445261%2C+486840126%2C+489084941%2C+493144134%2C+532139280%2C+532807565%2C+650886671%2C+651238665%2C+672320061%2C+740958386%2C+762650786%2C+832038572%2C+834116202%2C+850182635%2C304001118%2C+315525034%2C+335550994%2C+337530472%2C+339933299%2C+342195488%2C+349673579%2C+362335880%2C+405895043%2C+415394503%2C+430725781%2C+433389644%2C+445582660%2C+452756967%2C+458500351%2C+459700939%2C+473417150%2C+476266385%2C+477031818%2C+482456761%2C+486532128%2C+492567920%2C+496624125%2C+766094845%2C+779289051%2C+995054758%2C504739403%2C289019252%2C338078859%2C343936443%2C334504263%2C249704150%2C+254642652%2C+292306864%2C+299430209%2C+308009075%2C+312050689%2C+319059077%2C+323979677%2C+328757998%2C+342156325%2C+343683051%2C+349614168%2C+353029370%2C+357086142%2C+367672995%2C+369073330%2C+375516738%2C+387226074%2C+430933826%2C+435053995%2C+435794396%2C+438946303%2C+441008683%2C+468296048%2C+477905880%2C+489820693%2C+515780981%2C+559363440%2C+601554119%2C+701699570%2C+850636731%2C+884798522%2C+900707169%2C+947225045%2C203805920%2C+204196350%2C+209501063%2C+213484803%2C+233278370%2C+284496901%2C+313394683%2C+331663399%2C+343852097%2C+344720147%2C+346638297%2C+354918260%2C+360234431%2C+373863521%2C+384787837%2C+389746694%2C+396620873%2C+403068779%2C+405271231%2C+413136440%2C+435650955%2C+448662533%2C+449193292%2C+449703260%2C+461883241%2C+467246453%2C+475047686%2C+496376707%2C+521253712%2C+525747507%2C+548732394%2C+631121614%2C+632230671%2C+795179695%2C+935972813%2C+959815882%2C+966248754%2C327434986%2C+344675049%2C+359173386%2C+369867305%2C+391018994%2C+397182302%2C+419088941%2C+419455467%2C+419975742%2C+420353958%2C+428782574%2C+428816686%2C+432396612%2C+454038241%2C+457184403%2C+468493496%2C+477697794%2C+477829617%2C+487751559%2C+493999460%2C+498044676%2C+548530301%2C+561754150%2C+728578060%2C+777030624%2C+844144377%2C+868801479%2C+890982954%2C+917131705%2C+942383763%2C+955314018%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</si>
  <si>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218271862%2C+229155535%2C+321250240%2C+347055500%2C+356288947%2C+212070697%2C+212466919%2C+212585539%2C+253908392%2C+281314739%2C+282535745%2C+285387106%2C+312504127%2C+315078235%2C+317393855%2C+319855682%2C+320583773%2C+321144667%2C+329308172%2C+336319863%2C+338396986%2C+341022468%2C+343191827%2C+350223159%2C+358068829%2C+360140232%2C+367027915%2C+368982032%2C+369070467%2C+378033687%2C+378269437%2C+389033950%2C+390017984%2C+405428221%2C+408137884%2C+429114689%2C+430171042%2C+432766624%2C+433584218%2C+443968133%2C+451097727%2C+459899732%2C+462438772%2C+473974011%2C+481516096%2C+488822499%2C+490805049%2C+495817583%2C+533758555%2C+570163250%2C+578893094%2C+595190614%2C+613116191%2C+692604865%2C+754733299%2C+772947822%2C+812730103%2C+817998934%2C+827508806%2C+834587354%2C+837266494%2C+850541144%2C+852343713%2C+938416839%2C+939869925%2C+996017053%2C368125599%2C+400430941%2C+409505357%2C+417625795%2C+420641942%2C+439994134%2C+441334310%2C+444491381%2C+456010355%2C+466080056%2C+469408086%2C+490909937%2C+495431360%2C+524258150%2C+592917889%2C+657241140%2C+728517398%2C+789749126%2C+814666349%2C+841128357%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</si>
  <si>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227357891%2C+241468787%2C+313085230%2C+327652341%2C+352077821%2C+366833136%2C+369698920%2C+431324426%2C+442946975%2C+489116146%2C+784797638%2C+302744459%2C+306084516%2C+313142887%2C+321366446%2C+322739444%2C+354976541%2C+356192282%2C+374445231%2C+382540170%2C+384318028%2C+396790065%2C+404061036%2C+412511343%2C+432461007%2C+436607211%2C+439655189%2C+442015655%2C+443174888%2C+455799977%2C+467936020%2C+469317645%2C+493906029%2C+499839340%2C+511277071%2C+645936991%2C+713765790%2C+805794667%2C+806429531%2C+834067574%2C+885354167%2C+903716756%2C+992923615%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</si>
  <si>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9h59</t>
  </si>
  <si>
    <t>15h19</t>
  </si>
  <si>
    <t>https://admin.giaohangtietkiem.vn/admin?alias=208172734%2C+271351712%2C+285540296%2C+301634499%2C+328260507%2C+337904189%2C+343764490%2C+348539759%2C+355975592%2C+387667280%2C+388483297%2C+448212886%2C+452014687%2C+457180086%2C+459228336%2C+460512759%2C+468967535%2C+511432778%2C+583533605%2C+693349677%2C+707959626%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</si>
  <si>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203577233%2C+291965654%2C+311041179%2C+321398371%2C+323977010%2C+333114654%2C+346765875%2C+348046576%2C+349782704%2C+353823443%2C+354183821%2C+362249611%2C+394447364%2C+423975569%2C+429231619%2C+433230142%2C+444305946%2C+448572038%2C+486980259%2C+498435188%2C+714483270%2C+727030223%2C+840791937%2C+943445234%2C+253346181%2C+256390569%2C+315703893%2C+320073186%2C+329419320%2C+352081573%2C+352412087%2C+376646822%2C+378061678%2C+383289666%2C+416683086%2C+418732280%2C+428526171%2C+454940949%2C+469430092%2C+475020520%2C+487074976%2C+503594821%2C+553625664%2C+677350423%2C+767936283%2C+780548415%2C+840878229%2C+902780169%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</si>
  <si>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321489109%2C+944758606%2C+242390021%2C+280452391%2C+326321743%2C+337987779%2C+339124377%2C+349163728%2C+369513876%2C+378153816%2C+403239550%2C+427475930%2C+456955905%2C+688772590%2C+688964860%2C+724769682%2C+866385040%2C+216585656%2C+222079166%2C+261930988%2C+262571827%2C+266599644%2C+314550480%2C+336951185%2C+346957037%2C+365179518%2C+366674150%2C+371670404%2C+374991670%2C+375053562%2C+378716035%2C+380867646%2C+392598603%2C+398563650%2C+406823109%2C+422598745%2C+428027710%2C+454212767%2C+478113456%2C+484664269%2C+495647600%2C+542103554%2C+554912524%2C+674773412%2C+739045795%2C+838076270%2C+925486789%2C+957892866%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</si>
  <si>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229345846%2C+235617478%2C+257163795%2C+274880910%2C+289681563%2C+301946478%2C+307859439%2C+308167780%2C+310921012%2C+335839392%2C+338980361%2C+364260576%2C+378758412%2C+416295493%2C+430591605%2C+441566851%2C+448258033%2C+453741040%2C+456588859%2C+474437959%2C+479834447%2C+481230020%2C+491004532%2C+496389352%2C+497754284%2C+513922494%2C+570642485%2C+581716048%2C+603892611%2C+627294973%2C+645636006%2C+679299954%2C+767677297%2C+799292995%2C+821140992%2C+863476806%2C+916911031%2C+921269797%2C+930447486%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</si>
  <si>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238341833%2C+311773128%2C+328763067%2C+333256755%2C+365818742%2C+375039704%2C+384514486%2C+385682980%2C+390722835%2C+391501292%2C+423841827%2C+425631642%2C+428968411%2C+436499780%2C+450624567%2C+461375414%2C+502546370%2C+542734379%2C+691390748%2C+718426889%2C+734738873%2C+264490701%2C+275042019%2C+279635231%2C+289973196%2C+295916073%2C+303911775%2C+318532629%2C+325921316%2C+328918915%2C+331313600%2C+353786735%2C+375879920%2C+381760875%2C+389937607%2C+392061650%2C+399265574%2C+408265426%2C+408584427%2C+408845275%2C+448015279%2C+448306485%2C+455619584%2C+456191813%2C+478681867%2C+483519572%2C+498441559%2C+512025783%2C+524024031%2C+544999368%2C+553466977%2C+645740573%2C+702394652%2C+720194796%2C+798367292%2C+864641051%2C+249374167%2C+307960139%2C+324723439%2C+335878634%2C+336798193%2C+347323077%2C+358280180%2C+365125004%2C+372960473%2C+383216109%2C+387701067%2C+401137338%2C+432603113%2C+497977949%2C+552993843%2C+554573264%2C+668044206%2C+715866973%2C+727135846%2C+762185197%2C+808394987%2C+817488266%2C+311351876%2C+318063645%2C+323484688%2C+323734335%2C+358443260%2C+381129950%2C+385872797%2C+395551023%2C+403354784%2C+404561306%2C+409558015%2C+418832710%2C+432731172%2C+453814913%2C+461554940%2C+478508098%2C+562687828%2C+720679481%2C+769174488%2C+806927331%2C+809610825%2C+972105985%2C+986813271%2C+994649684%2C+311505395%2C+317301824%2C+336071535%2C+362149439%2C+376979893%2C+418105074%2C+436869541%2C+597799601%2C+763653062%2C+787971705%2C+862443083%2C+985653438%2C+267756930%2C+302577527%2C+306033821%2C+333476167%2C+393022985%2C+443872025%2C+449617606%2C+454020085%2C+471276971%2C+476927630%2C+486596739%2C+488874407%2C+535892809%2C+603378382%2C+627568039%2C+649096524%2C+699829814%2C+751474983%2C+810046547%2C+902434560%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</si>
  <si>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15h24</t>
  </si>
  <si>
    <t>9818
TX Trường 0344111215</t>
  </si>
  <si>
    <t>Q7</t>
  </si>
  <si>
    <t xml:space="preserve"> NTT</t>
  </si>
  <si>
    <t>https://admin.giaohangtietkiem.vn/admin/api/index/limit:50?alias=412279298%2C+420530266%2C+260550537%2C+274396593%2C+291239319%2C+295170455%2C+301022510%2C+307192612%2C+330776741%2C+337961042%2C+340809720%2C+358883201%2C+368428103%2C+368891295%2C+379243474%2C+380627435%2C+394750820%2C+395650661%2C+397195432%2C+400253555%2C+423558065%2C+434157087%2C+440266945%2C+458382336%2C+460532502%2C+478765931%2C+484881363%2C+488857219%2C+491678388%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</si>
  <si>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215354292%2C+216476162%2C+285976388%2C+289995617%2C+317268843%2C+318930234%2C+335857286%2C+336245202%2C+339538161%2C+355223675%2C+379512125%2C+384473028%2C+408916305%2C+466946572%2C+470014062%2C+478659767%2C+481731854%2C+740464421%2C+879917128%2C+999563656%2C+447988361%2C+382750457%2C+495885671%2C+466778758%2C+994574720%2C+801069070%2C+432981418%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</si>
  <si>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233679455%2C+239231957%2C+252201534%2C+269564751%2C+279309971%2C+312382447%2C+330072739%2C+338695165%2C+341102548%2C+347427616%2C+354767474%2C+356364594%2C+358951517%2C+372494204%2C+387510700%2C+414512855%2C+436161790%2C+443896821%2C+462758872%2C+485645800%2C+493717848%2C+497045603%2C+509445542%2C+513740999%2C+558988343%2C+613331220%2C+687888896%2C+783736768%2C+842669394%2C+852338615%2C+903661158%2C+980072878%2C+993943287%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</si>
  <si>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295647087%2C+346751656%2C+372625566%2C+383633478%2C+394876005%2C+433947191%2C+435059191%2C+446680173%2C+452392431%2C+522459909%2C+710949645%2C+512566645%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</si>
  <si>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225071758%2C+305328805%2C+323978389%2C+339057713%2C+399501690%2C+426008574%2C+449141740%2C+455456072%2C+680951021%2C+783626668%2C+248588614%2C+260118782%2C+261138350%2C+340737849%2C+387199607%2C+454905279%2C+455946692%2C+493926241%2C+499394819%2C+542352266%2C+580537580%2C+625217485%2C+723892821%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</si>
  <si>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200580803%2C+238458670%2C+250938531%2C+263521536%2C+321646191%2C+326338221%2C+355339977%2C+370102544%2C+394743541%2C+417793712%2C+418816086%2C+420041765%2C+439342759%2C+443364836%2C+467438426%2C+470182348%2C+477860689%2C+483621750%2C+492441547%2C+501441473%2C+591399869%2C+617782258%2C+692082581%2C+726846608%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</si>
  <si>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417255265%2C+433463266%2C+439219697%2C+524975564%2C+784550514%2C+856389528%2C+921017595%2C+252918924%2C+308327594%2C+336322012%2C+345000513%2C+357128972%2C+412149425%2C+427271149%2C+451680846%2C+469108470%2C+476436501%2C+480046573%2C+501755354%2C+503754597%2C+632363288%2C+653398474%2C+763364872%2C+887630932%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</si>
  <si>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238296995%2C+402526789%2C+440333731%2C+455821917%2C+463760927%2C+318503551%2C+325064159%2C+350559665%2C+356350020%2C+361015895%2C+368671758%2C+438890757%2C+467105919%2C+469466207%2C+476789424%2C+496899100%2C+523277270%2C+594713179%2C+594970024%2C+595530669%2C+607015664%2C+842369387%2C+943112997%2C+999699318%2C+267208099%2C+287762688%2C+307708901%2C+309364935%2C+319958930%2C+322297422%2C+331491415%2C+335663000%2C+341422443%2C+357450351%2C+359015352%2C+365290218%2C+383103545%2C+393604923%2C+412322099%2C+426826413%2C+431028194%2C+435107387%2C+463153048%2C+492457653%2C+508246340%2C+509269311%2C+649905728%2C+699912482%2C+934137914%2C+981905387%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</si>
  <si>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210942986%2C+215349025%2C+234490697%2C+236350120%2C+251417413%2C+282722358%2C+308633448%2C+336108324%2C+348115907%2C+349230991%2C+372633659%2C+379349445%2C+388267381%2C+400625212%2C+400992265%2C+405207232%2C+418104126%2C+427265603%2C+429322456%2C+442368677%2C+445098634%2C+450841884%2C+453793401%2C+463605014%2C+493471866%2C+509495862%2C+652404617%2C+713420360%2C+759476580%2C+798949817%2C+816182149%2C+848909112%2C+860501689%2C+874720931%2C+909524664%2C+919180956%2C+966746552%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</si>
  <si>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204283976%2C+221147327%2C+387297800%2C+395593052%2C+445916740%2C+468073339%2C+485489518%2C+486875833%2C+518328000%2C+754444056%2C+837426008%2C+867389534%2C+895010777%2C+920681887%2C+943631998%2C+202597320%2C+514333121%2C+631218762%2C+759717255%2C+238656677%2C+253644209%2C+330720686%2C+339079357%2C+349503993%2C+350099245%2C+361022602%2C+364727651%2C+387713733%2C+394072141%2C+402071737%2C+408735265%2C+430125441%2C+435288451%2C+456681996%2C+474890758%2C+482403159%2C+483525137%2C+484277532%2C+497822299%2C+579366836%2C+624876294%2C+631035632%2C+692252803%2C+881248700%2C+886192565%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</si>
  <si>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304080031%2C+334412377%2C+337791117%2C+342159961%2C+347147039%2C+350707307%2C+361150035%2C+367614070%2C+372957491%2C+391947369%2C+413458949%2C+443792043%2C+445572672%2C+462423710%2C+471873753%2C+476121527%2C+496692234%2C+533289037%2C+581102309%2C+645557145%2C+671302635%2C+677893695%2C+719116433%2C+719808364%2C+765527585%2C+775616319%2C+952550561%2C+244540394%2C+257822255%2C+286981470%2C+304841318%2C+353587992%2C+363661394%2C+366822635%2C+377177945%2C+382849995%2C+411043656%2C+424068467%2C+428149778%2C+438189385%2C+438417795%2C+451260384%2C+457974345%2C+565923699%2C+654783093%2C+684541471%2C+814586981%2C+821339336%2C+839664964%2C+937676788%2C+968977046%2C+987265255%2C+928961328%2C+245817391%2C+326153443%2C+339793077%2C+349784180%2C+421210829%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</si>
  <si>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305332366%2C+314390198%2C+334592015%2C+335934152%2C+363079344%2C+372688175%2C+401645879%2C+404320334%2C+411077051%2C+437084112%2C+454273015%2C+468819479%2C+471129865%2C+472214068%2C+477892188%2C+490204488%2C+608455350%2C+682837539%2C+783334618%2C+871971533%2C+931362132%2C+937973269%2C+564465836%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</si>
  <si>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214320462%2C+223477738%2C+251985296%2C+321449246%2C+365128098%2C+366384124%2C+425681906%2C+426546648%2C+572982504%2C+599765172%2C+620297549%2C+681560069%2C+830829239%2C+926520397%2C+952758256%2C+971650763%2C+215447604%2C+238409818%2C+277146898%2C+283363910%2C+332110750%2C+341615656%2C+343446767%2C+362275112%2C+364734628%2C+377644098%2C+395653563%2C+406135237%2C+419412664%2C+433063255%2C+453644329%2C+454405589%2C+486694484%2C+499712676%2C+500414208%2C+668933512%2C+761246870%2C+888110066%2C+946273025%2C+997293192%2C+233593609%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</si>
  <si>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300214297%2C+317066127%2C+418780780%2C+479748650%2C+845295568%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</si>
  <si>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228813764%2C+230826266%2C+265463286%2C+304533793%2C+304937941%2C+310081170%2C+322512244%2C+325308307%2C+325566586%2C+331636283%2C+345007452%2C+360848791%2C+361372319%2C+370987333%2C+383049433%2C+392846081%2C+409483610%2C+447236825%2C+448330718%2C+451793154%2C+462773367%2C+462986852%2C+470183361%2C+472073417%2C+473240999%2C+492607657%2C+537177663%2C+549664803%2C+554447885%2C+603955665%2C+608271983%2C+664760716%2C+667889223%2C+693673574%2C+695673615%2C+714925705%2C+722157703%2C+740972186%2C+746580189%2C+779142434%2C+793384748%2C+799781460%2C+805696606%2C+845437572%2C+908397750%2C+933603514%2C+954330717%2C+960394533%2C+971749741%2C+987779374%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</si>
  <si>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Lấy nhập kho (tính mốc 15p)</t>
  </si>
  <si>
    <t>https://admin.giaohangtietkiem.vn/admin?alias=234050119%2C+273833349%2C+332414961%2C+336227765%2C+352917146%2C+354074482%2C+376275328%2C+376300557%2C+400107463%2C+410838351%2C+413619372%2C+426032533%2C+431700009%2C+436484644%2C+447569907%2C+462920608%2C+477356599%2C+498556257%2C+661805503%2C+976748213%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</si>
  <si>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207015565%2C+280075261%2C+286648040%2C+319921984%2C+343690706%2C+344576451%2C+353686454%2C+359703402%2C+382305295%2C+396626372%2C+415348093%2C+418029269%2C+423950109%2C+432202455%2C+440224344%2C+444255695%2C+454316741%2C+490023256%2C+496481387%2C+558687445%2C+586779020%2C+617287575%2C+667271698%2C+692962402%2C+701256353%2C+743852254%2C+752906227%2C+796571210%2C+797405990%2C+820260024%2C+851932650%2C+870445982%2C+890371277%2C+893189146%2C+894004518%2C+898895048%2C+928959507%2C202721440%2C+232344880%2C+259590429%2C+263380168%2C+270571919%2C+296401711%2C+339367808%2C+345354331%2C+345723612%2C+380513299%2C+400652621%2C+438168559%2C+457314311%2C+495150897%2C+499338748%2C+964294165%2C344458523%2C352029155%2C334664200%2C316215211%2C224379404%2C+237941150%2C+252232685%2C+332596141%2C+369955086%2C+373332119%2C+375786690%2C+379326449%2C+388778734%2C+410102189%2C+424440226%2C+433699846%2C+447619393%2C+457834516%2C+462178613%2C+464321895%2C+473744473%2C+477454273%2C+552415686%2C+552644182%2C+577196156%2C+579752064%2C+605917345%2C+622173126%2C+657613059%2C+675295366%2C+710607243%2C+728237932%2C+735205416%2C+765780188%2C+769188584%2C+820261041%2C+893467823%2C+967678019%2C312755633%2C+326897570%2C+357698664%2C+464410640%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</si>
  <si>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324251190%2C+362226716%2C+444465177%2C+444970696%2C+457450893%2C+487310313%2C+499082249%2C+509698827%2C+543115752%2C+576727343%2C+606749969%2C+614739920%2C+680810419%2C+704750068%2C+755533749%2C+774873396%2C+867737956%2C+932758976%2C+969031396%2C+999923678%2C+220084769%2C+236466177%2C+257654705%2C+282551404%2C+305328924%2C+326234912%2C+327938306%2C+338175879%2C+339223051%2C+340254319%2C+341148434%2C+364581969%2C+375140069%2C+390386582%2C+392212430%2C+394750303%2C+398547206%2C+446687643%2C+470707298%2C+478365961%2C+516028476%2C+532839196%2C+546601127%2C+647025701%2C+689538228%2C+689906127%2C+767999438%2C+768347661%2C+794185722%2C+806194763%2C+874938650%2C+877954088%2C+894507363%2C+994826894%2C+263714019%2C+339750825%2C+342156538%2C+348659690%2C+349888354%2C+354422911%2C+366525190%2C+380436860%2C+381036147%2C+400330900%2C+455735631%2C+471001336%2C+473861406%2C+579596719%2C+836466601%2C+877064014%2C+995979203%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</si>
  <si>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246549424%2C+264097798%2C+271056990%2C+289564046%2C+302572033%2C+322269323%2C+322697370%2C+324246764%2C+331460203%2C+375599926%2C+377674650%2C+380708594%2C+383621279%2C+384690567%2C+400877163%2C+428648039%2C+433867784%2C+434818034%2C+447790733%2C+469101413%2C+476983267%2C+481593634%2C+486035580%2C+501386265%2C+619830990%2C+673764181%2C+729643525%2C+858270070%2C+924125989%2C+928488212%2C+932997522%2C+941335395%2C360204943%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</si>
  <si>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595385669%2C759141948%2C304589575%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</si>
  <si>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217263531%2C+232780745%2C+239235207%2C+239408068%2C+300772544%2C+319804334%2C+321835331%2C+333349548%2C+342381004%2C+352777493%2C+353358840%2C+360400959%2C+375141528%2C+419186615%2C+428635404%2C+428738578%2C+431679682%2C+436109167%2C+465228644%2C+481177188%2C+494903218%2C+637586107%2C+725266266%2C+828888727%2C+836886615%2C+875084187%2C+928025610%2C+202593430%2C+411423398%2C+413813996%2C+429224895%2C+489667041%2C+734725809%2C+738099246%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</si>
  <si>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207899620%2C+218843032%2C+235047235%2C+245694600%2C+256731175%2C+275576282%2C+306468415%2C+308604682%2C+315775288%2C+316794482%2C+323112152%2C+355058847%2C+367882399%2C+374354109%2C+387535162%2C+409703435%2C+414396385%2C+417330409%2C+433921769%2C+489681902%2C+490368913%2C+523007972%2C+535211660%2C+585589988%2C+751233550%2C+880205485%2C+890966289%2C+902780717%2C200201281%2C+292269387%2C+297827812%2C+305418235%2C+309499808%2C+323296610%2C+324938059%2C+332660540%2C+391103463%2C+408110725%2C+422791189%2C+460460640%2C+464048585%2C+478363539%2C+596243220%2C+686169069%2C+698554288%2C+742149847%2C+770522496%2C+958151454%2C229197145%2C+249247489%2C+318658944%2C+319328637%2C+319735223%2C+340416852%2C+373301570%2C+381355843%2C+381975950%2C+434724061%2C+444919555%2C+468240177%2C+492392031%2C+747807500%2C+810665907%2C+845937993%2C+896334394%2C+917177744%2C+962444430%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</si>
  <si>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238806675%2C+262063602%2C+267958378%2C+299971589%2C+319002601%2C+336351850%2C+359679837%2C+411041984%2C+416890045%2C+436891486%2C+438804343%2C+438987625%2C+476571284%2C+482131133%2C+495953722%2C+577067257%2C+604997747%2C+654614260%2C+677443248%2C+735341428%2C+780254830%2C+888065156%2C+954007458%2C+960511427%2C+998227775%2C+216578847%2C+230886502%2C+233192828%2C+291569881%2C+323613640%2C+331499455%2C+336163109%2C+344841346%2C+351556984%2C+351799752%2C+361252535%2C+366084867%2C+387519538%2C+408335035%2C+410501472%2C+410927286%2C+414029516%2C+423887490%2C+426967034%2C+427300085%2C+445396429%2C+457688502%2C+466217204%2C+467025800%2C+474773707%2C+487928230%2C+490422136%2C+493236381%2C+573380899%2C+584690320%2C+595756512%2C+620652855%2C+696498873%2C+699153039%2C+702060357%2C+728982286%2C+786428142%2C+912423767%2C+915661206%2C+918632437%2C+942228125%2C+998987572%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</si>
  <si>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220240850%2C+249527481%2C+281157652%2C+281809582%2C+334023013%2C+343369788%2C+349133925%2C+356789775%2C+375245429%2C+376143046%2C+395707545%2C+399742954%2C+411681765%2C+411884805%2C+412894228%2C+435495290%2C+436990335%2C+443527022%2C+461213541%2C+493637084%2C+499078767%2C+631952694%2C+707863575%2C+713392171%2C+741108609%2C+874491294%2C+886311156%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</si>
  <si>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304451694%2C449683801%2C527377643%2C347640693%2C202080133%2C+216595612%2C491392678%2C+390752577%2C384002802%2C222505818%2C+221672991%2C+231802722%2C+271468455%2C+316663168%2C+320832397%2C+322377648%2C+327377430%2C+328681446%2C+330564424%2C+336583929%2C+353710659%2C+361472632%2C+379218621%2C+400133007%2C+404127770%2C+421007839%2C+423492896%2C+432169227%2C+438603341%2C+449747079%2C+467974633%2C+468537043%2C+473117596%2C+474348873%2C+476400398%2C+476767163%2C+485833156%2C+495419071%2C+496183747%2C+502537195%2C+527535224%2C+544341683%2C+581907831%2C+595688971%2C+635582855%2C+649473547%2C+670008172%2C+746437781%2C+766150485%2C+778112821%2C+822293736%2C+823966611%2C+824931647%2C+846817284%2C+939200725%2C+968116739%2C+971616512%2C818347471%2C244429513%2C+273750106%2C+302153455%2C+318446711%2C+332821887%2C+343213724%2C+368789368%2C+391658679%2C+395904323%2C+399149281%2C+399313439%2C+402596802%2C+403241005%2C+431550810%2C+435450385%2C+470065672%2C+505967971%2C+591724377%2C+628443987%2C+628645039%2C+706092558%2C+729058097%2C+813212223%2C+821414517%2C+843203978%2C+870991453%2C+878279012%2C+979787546%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</si>
  <si>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sai tuyến khác quận</t>
  </si>
  <si>
    <t>https://admin.giaohangtietkiem.vn/admin?alias=248705091%2C+264598674%2C+357606469%2C+364229910%2C+397379942%2C+411407569%2C+464383223%2C+565344650%2C+580726113%2C+616146617%2C+657037158%2C+676591450%2C+715464751%2C+731509086%2C+765925684%2C+831228092%2C+849814057%2C+956993636%2C+971160730%2C+978082377%2C+990512815%2C+415856993%2C+898465440%2C+465413130%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</si>
  <si>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246129497%2C+251112041%2C+366545605%2C+396257795%2C+396747099%2C+403180424%2C+435192070%2C+612666613%2C+702372093%2C+747384530%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</si>
  <si>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251394744%2C+306220398%2C+318257662%2C+351459487%2C+366650335%2C+372045724%2C+476162284%2C+487701514%2C+497408657%2C+988605617%2C+244592276%2C+245313163%2C+287448803%2C+362835622%2C+376458954%2C+393765822%2C+430436430%2C+446653460%2C+457978976%2C+461330806%2C+490396212%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</si>
  <si>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208846502%2C+212913153%2C+235864074%2C+303086037%2C+311188048%2C+311788902%2C+336928234%2C+342336884%2C+344992944%2C+347408037%2C+388391861%2C+390357349%2C+394336717%2C+397622305%2C+451290404%2C+460550491%2C+481502797%2C+488980262%2C+497993672%2C+498289230%2C+500045891%2C+617492089%2C+668946703%2C+745444093%2C+854298761%2C+989127967%2C+315366655%2C+354238554%2C&amp;package_status_id=&amp;t_stt=&amp;r_stt=&amp;cr_from=2019-09-16+00%3A00%3A00&amp;cr_to=2019-09-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</si>
  <si>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412875492%2C+353051376%2C+393222402%2C+941721860%2C+440785976%2C+872701101%2C+300275333%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</si>
  <si>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206735282%2C+252105108%2C+295243773%2C+299917568%2C+311211756%2C+317620183%2C+329695653%2C+329993587%2C+330643697%2C+334770486%2C+337164662%2C+372893794%2C+373651668%2C+374020074%2C+375553346%2C+384991291%2C+393849321%2C+394906014%2C+395698036%2C+402453792%2C+411648262%2C+419108863%2C+428987892%2C+429092923%2C+430713456%2C+432872072%2C+441445174%2C+461068623%2C+471784804%2C+498532096%2C+772580747%2C+800441190%2C+812639515%2C+837321838%2C+871311816%2C+956942302%2C+965229449%2C+969474918%2C+985989494%2C202401260%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</si>
  <si>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25K: chuyển tay về tân quy giao</t>
  </si>
  <si>
    <t>https://admin.giaohangtietkiem.vn/admin/api/index/limit:50?alias=421961919%2C396089232%2C434808056%2C341124299%2C302974928%2C+368500855%2C+379043491%2C+380041381%2C+389428863%2C+406286973%2C+475381477%2C+489603772%2C+620554387%2C474241438%2C305048374%2C+320295411%2C+324745819%2C+332191367%2C+353333108%2C+360336618%2C+401621399%2C+402734597%2C+408352786%2C+409923077%2C+424213387%2C+427359843%2C+437324828%2C+445593582%2C+449280603%2C+456259407%2C+480686675%2C+483902929%2C+696787738%2C+782489142%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</si>
  <si>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13h56</t>
  </si>
  <si>
    <t>https://admin.giaohangtietkiem.vn/admin/api/index/limit:100?alias=453627847%2C219646996%2C+224409915%2C+250188240%2C+261509001%2C+288094817%2C+308017233%2C+315987245%2C+318223205%2C+324432557%2C+328636064%2C+349340503%2C+361369821%2C+366678316%2C+381541998%2C+412431326%2C+417753060%2C+418083118%2C+439910017%2C+457366222%2C+463771812%2C+485715756%2C+552617532%2C+845067684%2C+981347284%2C630197698%2C369567782%2C209319367%2C+240341426%2C+249777234%2C+258524825%2C+273295103%2C+324218326%2C+343096429%2C+346053704%2C+346599199%2C+347864008%2C+419254842%2C+419274579%2C+434358513%2C+442758109%2C+450689340%2C+464681929%2C+491405666%2C+492970329%2C+494622302%2C+496701831%2C+515832581%2C+612801080%2C+619817740%2C+622784250%2C+650247693%2C+674158101%2C+689340692%2C+706613583%2C+714295128%2C+801951993%2C+806125274%2C+845499119%2C+884634469%2C+933773058%2C+953739717%2C697311130%2C217056777%2C+280166393%2C+281103077%2C+305017005%2C+318221702%2C+319010708%2C+364718680%2C+368145433%2C+369631474%2C+371414782%2C+375895284%2C+382624611%2C+388533795%2C+405395711%2C+415107056%2C+422074372%2C+447301436%2C+461254689%2C+475936582%2C+478064539%2C+496772393%2C+497740065%2C+577110255%2C+595588006%2C+620743956%2C+690610034%2C+699064669%2C+848574207%2C+870567612%2C+903463316%2C+991822070%2C673440143%2C205941323%2C+224035252%2C+270525354%2C+309487044%2C+315464153%2C+329490488%2C+336290369%2C+353808945%2C+365742438%2C+377496194%2C+398613658%2C+439267303%2C+460984821%2C+464346534%2C+471081832%2C+488333648%2C+489457953%2C+515201798%2C+524573728%2C+556238612%2C+584049028%2C+589914050%2C+658649608%2C+688034699%2C+690758930%2C+700470105%2C+734341790%2C+737172190%2C+769937484%2C+772632526%2C+791549727%2C+880686658%2C+899765945%2C+900186025%2C+924295966%2C+952220993%2C+956459131%2C+959754165%2C+970979082%2C+988270483%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</si>
  <si>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286552323%2C+325292982%2C+396525162%2C+420516070%2C+203843204%2C+222059213%2C+265982953%2C+301813653%2C+313363246%2C+322424374%2C+326453878%2C+342549727%2C+387463254%2C+394898405%2C+431009630%2C+449521668%2C+449739776%2C+453108182%2C+461953875%2C+467594914%2C+491224395%2C+633463047%2C+642788121%2C+712341034%2C+713671627%2C+718934502%2C+730553541%2C+784635613%2C+837566413%2C+837855288%2C+944196427%2C+946315463%2C421784964%2C+430001240%2C+435902690%2C+437723711%2C+473894062%2C+482029498%2C+485075749%2C+485760455%2C+487860578%2C+497864105%2C+538534715%2C+681930429%2C+710580016%2C+773451747%2C+794760944%2C+842310800%2C+850083456%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</si>
  <si>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221039718%2C+260300489%2C+287150434%2C+292121788%2C+315643940%2C+338775549%2C+361534149%2C+375619147%2C+382496771%2C+390722892%2C+406907061%2C+417973800%2C+419520821%2C+419649040%2C+446013280%2C+448422154%2C+455445653%2C+476467108%2C+481108535%2C+633193419%2C+639834753%2C+666388000%2C+679372199%2C+735643648%2C+782293511%2C+820839497%2C+829486703%2C+846175751%2C+876212100%2C+898222228%2C+920451583%2C+924920677%2C+930337487%2C+931424144%2C+993006564%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</si>
  <si>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390481719%2C263805244%2C+303290285%2C+307430797%2C+311213486%2C+202137229%2C+214341893%2C+258027908%2C+267233123%2C+300091529%2C+320058133%2C+329379365%2C+343775552%2C+383160770%2C+383549474%2C+385231512%2C+394970455%2C+401541475%2C+403835145%2C+414303495%2C+476320487%2C+495076618%2C+497264170%2C+497310392%2C+508443008%2C+586858005%2C+588123530%2C+598416340%2C+623223716%2C+679028342%2C+699274032%2C+755298604%2C+764432247%2C+780095472%2C+801596649%2C+841796519%2C+868379269%2C+894124925%2C+906106550%2C+959163168%2C314566921%2C+321670883%2C+323002960%2C+335303848%2C+345392530%2C+348572253%2C+349901993%2C+415135632%2C+417775114%2C+420410893%2C+442296702%2C+486798736%2C+569001829%2C+640474147%2C+674017981%2C+705420539%2C+721300863%2C+837486872%2C+902117468%2C+942468176%2C+985285529%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</si>
  <si>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204438590%2C+242215696%2C+272717559%2C+901151755%2C231587017%2C+252310532%2C+260012933%2C+273631397%2C+283711173%2C+284151501%2C+333695509%2C+365840597%2C+373292618%2C+382708086%2C+396475778%2C+415396108%2C+419688337%2C+445807917%2C+457129973%2C+476634215%2C+617776624%2C+687936436%2C+851741961%2C+890402324%2C+892908050%2C+929542277%2C+941192696%2C+949810122%2C+950713329%2C316674628%2C+338265152%2C+339543908%2C+342275054%2C+347167041%2C+391955769%2C+405091350%2C+434055307%2C+452689563%2C+453560597%2C+475539091%2C+492771367%2C+540386818%2C+543854519%2C+553880431%2C+580077750%2C+583242954%2C+609501194%2C+628794706%2C+636570853%2C+727082681%2C+732268943%2C+733286930%2C+735945365%2C+841671587%2C+892765050%2C+940491135%2C+987885866%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</si>
  <si>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 xml:space="preserve">sai tuyến </t>
  </si>
  <si>
    <t>14h27</t>
  </si>
  <si>
    <t>https://admin.giaohangtietkiem.vn/admin/api/index/limit:100?alias=227582878%2C+247403794%2C+354519622%2C+238239609%2C+742934188%2C259773768%2C+326093322%2C+344971477%2C+365636633%2C+373645794%2C+379924673%2C+398159147%2C+399477005%2C+401691439%2C+410549918%2C+421039973%2C+438947784%2C+440858584%2C+443061462%2C+470603960%2C+475347544%2C+475617145%2C+564240331%2C+655929005%2C+679203904%2C+711125439%2C+730206884%2C+757912181%2C+765901936%2C+766274948%2C+789642364%2C+935860237%2C+940240860%2C+965400079%2C214218105%2C+217117893%2C+261843949%2C+301247357%2C+311035054%2C+330123724%2C+343061233%2C+353409423%2C+355184157%2C+377160157%2C+399762472%2C+411888756%2C+424067018%2C+425687421%2C+426681734%2C+443478384%2C+445023480%2C+463776739%2C+485493712%2C+487087985%2C+487678373%2C+495148561%2C+529419513%2C+542854789%2C+602600022%2C+680594284%2C+723452549%2C+733384113%2C+737333144%2C+748659305%2C+758662600%2C+776697831%2C+871218700%2C+887256701%2C359637559%2C+873008707%2C376312330%2C+388943150%2C+437419550%2C+449056063%2C+474306041%2C+477181186%2C+487725200%2C+494533559%2C+564308317%2C+611096331%2C+633478960%2C+671198655%2C+671305480%2C+704422520%2C+714207427%2C+747267742%2C+761323088%2C+786854803%2C+823391249%2C+958625056%2C+971339804%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</si>
  <si>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206448333%2C+249147906%2C+313466487%2C+338655582%2C+344955991%2C+346595341%2C+366694292%2C+378078552%2C+380124335%2C+386890404%2C+391984664%2C+395764138%2C+408037231%2C+467336633%2C+475484757%2C+483203969%2C+489841121%2C+651513030%2C+751073356%2C+767945313%2C+799588973%2C+859391903%2C+967437992%2C+993642373%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</si>
  <si>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233848597%2C+234545954%2C+267245503%2C+293208468%2C+299298656%2C+306274864%2C+307667284%2C+314232050%2C+325580293%2C+326327674%2C+337995827%2C+349393244%2C+363456509%2C+370703636%2C+385209703%2C+387732901%2C+396353663%2C+403987580%2C+407580451%2C+418832629%2C+424462630%2C+446729291%2C+453091926%2C+456423322%2C+463403799%2C+468373194%2C+469304289%2C+608357411%2C+637662838%2C+671064964%2C+776217193%2C+810820944%2C+815838098%2C+919683399%2C+925828378%2C+948856304%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</si>
  <si>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385030633%2C+404086334%2C+486073704%2C+554847634%2C+730055973%2C773858713%2C238486049%2C+255953017%2C+309117567%2C+395927752%2C+443111859%2C+473536511%2C+473786961%2C+482828381%2C+572721518%2C+597876348%2C+884096076%2C+970997300%2C+976666846%2C728247240%2C511996891%2C465626985%2C897019023%2C230595683%2C+233203412%2C+246816511%2C+268462045%2C+280731220%2C+285673159%2C+324016831%2C+336225621%2C+357093121%2C+372152713%2C+406820667%2C+437813513%2C+447445459%2C+453034540%2C+485901063%2C+497723972%2C+530625040%2C+562585717%2C+569105863%2C+613953434%2C+628061794%2C+631451474%2C+633590205%2C+648330845%2C+663520729%2C+690187972%2C+703540808%2C+706798597%2C+713172395%2C+731986387%2C+770891398%2C+837251738%2C+846532381%2C+848068777%2C+874856192%2C+878318040%2C+879144175%2C+885667158%2C+906300665%2C+932501192%2C+933230339%2C+943750002%2C+955549153%2C319849548%2C+332431596%2C+344108740%2C+373625203%2C+424989684%2C+428107589%2C+434799417%2C+452606113%2C+459142889%2C+573480745%2C+591489909%2C+649773943%2C+776097833%2C+803767130%2C+900817267%2C+909315346%2C+980672079%2C953930117%2C215787206%2C+228713640%2C+240954127%2C+256505725%2C+271268166%2C+307453272%2C+314656384%2C+353489459%2C+360933731%2C+373776312%2C+382243762%2C+414438109%2C+421192845%2C+433242414%2C+442050756%2C+455690168%2C+464823278%2C+469622396%2C+482115193%2C+484703494%2C+493307156%2C+581010851%2C+592961393%2C+606761860%2C+654603463%2C+656723238%2C+682298309%2C+690927849%2C+693705677%2C+693853994%2C+694544485%2C+739444169%2C+741932619%2C+760250385%2C+767298672%2C+807586972%2C+832265943%2C+846114222%2C+876083880%2C+941851935%2C+957781351%2C+996085751%2C+998688825%2C215787206%2C+228713640%2C+240954127%2C+256505725%2C+271268166%2C+307453272%2C+314656384%2C+353489459%2C+360933731%2C+373776312%2C+382243762%2C+414438109%2C+421192845%2C+433242414%2C+442050756%2C+455690168%2C+464823278%2C+469622396%2C+482115193%2C+484703494%2C+493307156%2C+581010851%2C+592961393%2C+606761860%2C+654603463%2C+656723238%2C+682298309%2C+690927849%2C+693705677%2C+693853994%2C+694544485%2C+739444169%2C+741932619%2C+760250385%2C+767298672%2C+807586972%2C+832265943%2C+846114222%2C+876083880%2C+941851935%2C+957781351%2C+996085751%2C+998688825%2C607254332%2C936726899%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</si>
  <si>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248259034%2C+284991492%2C+285923828%2C+228897811%2C+254749919%2C+301784276%2C+311279504%2C+317524539%2C+318861637%2C+322914429%2C+324827306%2C+334447629%2C+335263979%2C+336518814%2C+336577990%2C+344022571%2C+357268394%2C+366476448%2C+374669438%2C+388232530%2C+394821081%2C+396162911%2C+400411968%2C+408963307%2C+410101239%2C+411320789%2C+421418530%2C+426152636%2C+438515502%2C+441320243%2C+448437660%2C+450001622%2C+453994104%2C+455724766%2C+462545263%2C+465758516%2C+481589180%2C+485637335%2C+488068327%2C+493327162%2C+495667587%2C+498682897%2C+503159246%2C+507741200%2C+527466752%2C+531957524%2C+575824930%2C+607987731%2C+634541268%2C+642793652%2C+650915796%2C+728872036%2C+763921064%2C+791520431%2C+859599778%2C+898625891%2C+913189428%2C+927463362%2C+962882333%2C+966493243%2C262289825%2C+342591988%2C+349048718%2C+381885562%2C+439039919%2C+444069795%2C+831842526%2C+961702489%2C203226100%2C+273759515%2C+292663222%2C+292767022%2C+306715622%2C+317322217%2C+322127368%2C+346587201%2C+373701841%2C+392822570%2C+420673738%2C+445609441%2C+446142501%2C+455527015%2C+535648920%2C+582807955%2C+720935754%2C+806418557%2C+878101639%2C292579491%2C+300477992%2C+312052669%2C+321531118%2C+324259101%2C+350824198%2C+359815761%2C+361617199%2C+372481456%2C+374696127%2C+375286082%2C+376657795%2C+392560493%2C+396470166%2C+397555095%2C+402480723%2C+405941264%2C+436256706%2C+447424026%2C+450669075%2C+462998647%2C+465093669%2C+470888893%2C+488875363%2C+490499286%2C+498286908%2C+499929223%2C+572361483%2C+589772136%2C+614996163%2C+636517646%2C+736873533%2C+758908902%2C+948999423%2C267026312%2C+267077656%2C+279453842%2C+289045379%2C+304830234%2C+305295002%2C+344304102%2C+356025290%2C+388826859%2C+389630337%2C+389682388%2C+390231107%2C+392079459%2C+397002138%2C+424862052%2C+432541985%2C+462572887%2C+468036042%2C+471323328%2C+480672307%2C+486239062%2C+502329156%2C+524480627%2C+645456669%2C+673511174%2C+731578183%2C+779162032%2C+793038454%2C+834630691%2C+850680869%2C+884702015%2C286003836%2C+303581519%2C+337010243%2C+342598168%2C+382058045%2C+397845055%2C+404153862%2C+410773590%2C+424891256%2C+429204588%2C+452073354%2C+458813919%2C+551758687%2C+600930329%2C+630171172%2C+630639102%2C+637732924%2C+661222271%2C+850630570%2C+892174131%2C+909200712%2C+965682905%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</si>
  <si>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 xml:space="preserve">thiếu 1 đơn và thừa 1 đơn </t>
  </si>
  <si>
    <t>https://admin.ghtk.vn/admin?alias=200230304%2C+254844940%2C+302992452%2C+305691765%2C+315245121%2C+392827336%2C+403623292%2C+456012891%2C+486615846%2C+488081533%2C+565495021%2C+590486933%2C+603582122%2C+741012398%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</si>
  <si>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371532499%2C+461981096%2C+467634729%2C+497513169%2C+771159393%2C+343915252%2C+381044783%2C+387951648%2C+334456445%2C+543358657%2C+284244285%2C+255816423%2C+317293285%2C+215562348%2C+313185977%2C+203563084%2C+712544915%2C+278836139%2C+413704889%2C+528676798%2C+888130175%2C+783918274%2C+525089958%2C+225656372%2C+486245023%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</si>
  <si>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218069296%2C+302793638%2C+431890288%2C+473154436%2C+483458943%2C388274518%2C++498062867%2C+499954639%2C+669141909%2C+687015428%2C+932818911%2C+986384392%2C+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</si>
  <si>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203186390%2C+253788051%2C+257280591%2C+258412240%2C+275741379%2C+326440188%2C+330363077%2C+335781163%2C+339921222%2C+341094038%2C+344851124%2C+355435468%2C+357693988%2C+374118995%2C+383377508%2C+384022830%2C+393339658%2C+395816187%2C+415740508%2C+429403588%2C+438666790%2C+441870777%2C+448864424%2C+449261654%2C+453873731%2C+454556646%2C+471329333%2C+472775271%2C+473981225%2C+483669563%2C+493880878%2C+516972818%2C+610708916%2C+800942246%2C+303997300%2C+213104270%2C+249357896%2C+252822959%2C+258738083%2C+283925308%2C+305391408%2C+314604026%2C+332652158%2C+342804395%2C+375131052%2C+380084897%2C+383826551%2C+402334257%2C+429250823%2C+429896125%2C+445655209%2C+448679306%2C+472132910%2C+477314372%2C+487267866%2C+519104747%2C+526686322%2C+579843032%2C+810877791%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</si>
  <si>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224098356%2C+285370790%2C+289475093%2C+217043016%2C+237953959%2C+243022805%2C+286313857%2C+297837942%2C+317808195%2C+331245162%2C+335155230%2C+351630540%2C+355419858%2C+361339222%2C+368894927%2C+372125943%2C+377125533%2C+431695298%2C+446888088%2C+446991538%2C+451366698%2C+461107356%2C+482601086%2C+516497454%2C+529994767%2C+541565835%2C+610356176%2C+637780959%2C+651868080%2C+659446517%2C+750517369%2C+889581638%2C+891182518%2C+225207898%2C+240031688%2C+272706445%2C+383734048%2C+396918348%2C+408173098%2C+409178526%2C+411722385%2C+434538895%2C+441060047%2C+536195207%2C+558554900%2C+559493099%2C+571878449%2C+599508190%2C+625436706%2C+706737296%2C+832747790%2C+862245234%2C+874861500%2C+312093078%2C+327343556%2C+329247472%2C+417225413%2C+418520330%2C+436370874%2C+469596303%2C+483486309%2C+547234722%2C+731633355%2C+747947176%2C++842787840%2C+896543045%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</si>
  <si>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229755264%2C+301099633%2C+308676067%2C+310981252%2C+312005878%2C+314292310%2C+322463673%2C+323173486%2C+328227225%2C+361876290%2C+385157563%2C+392081498%2C+416903456%2C+428527952%2C+434050688%2C+436047694%2C+436868688%2C+440414443%2C+454775627%2C+463601144%2C+472870426%2C+535620707%2C+572740868%2C+657894995%2C+668004949%2C+786895397%2C+842776426%2C+951216352%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</si>
  <si>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306648566%2C+320821364%2C+345984889%2C+358151342%2C+390714549%2C+434313649%2C+436909794%2C+441837954%2C+472968508%2C+605479778%2C+736638439%2C+848795062%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</si>
  <si>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234280049%2C+238192917%2C+262531716%2C+317411445%2C+342239050%2C+345585543%2C+350103310%2C+355162145%2C+360012590%2C+361476373%2C+362066688%2C+369869088%2C+370003935%2C+383408002%2C+393092625%2C+435480816%2C+528258612%2C+553900956%2C+582958070%2C+637693763%2C+698202857%2C+784380081%2C+792830935%2C+856276325%2C+889388658%2C+889803743%2C+958020282%2C218855260%2C+248321867%2C+253916036%2C+267964270%2C+275745419%2C+286572984%2C+304255035%2C+314681408%2C+343831258%2C+370648085%2C+386471011%2C+401408797%2C+404634104%2C+412250409%2C+414686394%2C+431872783%2C+490471241%2C+492614135%2C+692351275%2C+813532377%2C+814373455%2C+826456116%2C+845955613%2C+846982885%2C+876216860%2C+881909110%2C+954744024%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</si>
  <si>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239062699%2C+255440831%2C+260253520%2C+261599714%2C+268825259%2C+291636447%2C+310950951%2C+330586963%2C+350300410%2C+359790605%2C+365867099%2C+369069696%2C+373011624%2C+380029310%2C+385470444%2C+401516617%2C+411004017%2C+412949944%2C+424870606%2C+429223132%2C+431411004%2C+442059589%2C+443619647%2C+445702197%2C+463016031%2C+469418902%2C+471505394%2C+475770957%2C+498843214%2C+543822298%2C+761261301%2C+830499161%2C+851366744%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</si>
  <si>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383960964%2C250083444%2C+275052432%2C+406496650%2C+425913101%2C+448244912%2C+450291173%2C+450709850%2C+487180973%2C+489213984%2C+490957955%2C+494363504%2C+580277785%2C+580362096%2C+725986729%2C+743959456%2C+940211318%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</si>
  <si>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318993530%2C206671600%2C+237420170%2C+282757532%2C+286739168%2C+301732917%2C+318132992%2C+371898171%2C+375464223%2C+405327798%2C+422690660%2C+432538108%2C+494934436%2C+496356071%2C+505421126%2C388990935%2C227732277%2C+279266258%2C+366616474%2C+367499396%2C+401177037%2C+405785852%2C+416865769%2C+420304070%2C+448353588%2C+457953589%2C+469390583%2C+473260541%2C+475838240%2C+480986816%2C+483058249%2C+486325560%2C+531629801%2C+874798349%2C+875130687%2C210711945%2C297321521%2C737025616%2C367873149%2C519577254%2C237151157%2C+254994068%2C+256669292%2C+302753413%2C+345754813%2C+354477081%2C+424047203%2C+432608230%2C+458874832%2C+461127227%2C+470706822%2C+478269971%2C+551674584%2C+611391757%2C+746584760%2C+751870266%2C+774100374%2C+794483891%2C+825458075%2C+852243790%2C+886631241%2C+918085467%2C+927555990%2C+932816017%2C+942693979%2C786571052%2C483979006%2C359472891%2C404576523%2C672441188%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</si>
  <si>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343039822%2C597683737%2C233148639%2C+220543996%2C+239445171%2C+248481418%2C+263000050%2C+306748360%2C+313729232%2C+317314568%2C+332797851%2C+338565782%2C+352077579%2C+398347208%2C+403502575%2C+403892937%2C+420004267%2C+430623180%2C+432049953%2C+433911329%2C+459216501%2C+464123815%2C+470124579%2C+486383790%2C+498481167%2C+544355516%2C+629038547%2C+643007134%2C+643822884%2C+649690904%2C+670686847%2C+723380561%2C+762531877%2C+785394159%2C+864771079%2C+889891994%2C+895499666%2C+898628276%2C+957723890%2C246212211%2C+306620269%2C+316552859%2C+327230594%2C+329919200%2C+333338021%2C+341616167%2C+342752078%2C+360201646%2C+369953351%2C+389561529%2C+407899890%2C+411944612%2C+412000876%2C+412453869%2C+429710483%2C+429982846%2C+432743128%2C+442306021%2C+447072060%2C+452374534%2C+455661029%2C+464330880%2C+482828530%2C+488643420%2C+575770785%2C+583578462%2C+659967000%2C+674656692%2C+684818743%2C+770537529%2C+796123925%2C+913489023%2C+939094932%2C+952289689%2C+962863179%2C+981546305%2C279045419%2C+299122351%2C+307117513%2C+307882350%2C+318086825%2C+330538817%2C+343471695%2C+344671090%2C+354174843%2C+363003632%2C+364407525%2C+369380641%2C+370133106%2C+370298506%2C+387989111%2C+397675454%2C+400807749%2C+419355303%2C+422047896%2C+429569955%2C+438801426%2C+443756156%2C+449723855%2C+464341631%2C+468280536%2C+473559895%2C+484994670%2C+485619877%2C+512449077%2C+515172476%2C+587004447%2C+688936149%2C+723742119%2C+748150679%2C+788048694%2C+795968518%2C+808285792%2C+828884787%2C+903771982%2C241100546%2C+250102274%2C+258129730%2C+308622900%2C+312877319%2C+321818536%2C+333353317%2C+341147718%2C+348603752%2C+358629495%2C+365176635%2C+393588076%2C+404244802%2C+410105909%2C+421743951%2C+440615715%2C+450955676%2C+451110370%2C+456830854%2C+459496386%2C+477804877%2C+481537138%2C+482035939%2C+494377433%2C+530033401%2C+538398843%2C+623068426%2C+684724898%2C+710130353%2C+814016144%2C+820252247%2C+903279381%2C+960615463%2C+993359706%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</si>
  <si>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14h29</t>
  </si>
  <si>
    <t>17h05</t>
  </si>
  <si>
    <t>https://admin.giaohangtietkiem.vn/admin/api/index/limit:50?alias=300935582%2C+312719139%2C+220931601%2C+235758604%2C+302996617%2C+305941015%2C+309744937%2C+324374903%2C+324410327%2C+324629995%2C+326891558%2C+347226086%2C+365322474%2C+380434637%2C+380803566%2C+381567036%2C+398731674%2C+404584873%2C+418852482%2C+424391040%2C+426878765%2C+428315179%2C+434399165%2C+434790947%2C+438033797%2C+438654144%2C+440509848%2C+445264475%2C+449047303%2C+454182177%2C+466454882%2C+479468551%2C+480363587%2C+481619556%2C+482937342%2C+483048642%2C+489617773%2C+491751828%2C+494388164%2C+495714492%2C+687619689%2C+734176049%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</si>
  <si>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226599389%2C+270744335%2C+272762943%2C+341183842%2C+344444819%2C+356555086%2C+379523023%2C+383841452%2C+388426280%2C+399388988%2C+410370055%2C+438477789%2C+442618764%2C+455523318%2C+491989952%2C+550434071%2C+596600110%2C+639567237%2C+692202669%2C+746888817%2C+772203334%2C+835239296%2C+907665979%2C+965388783%2C+991184482%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</si>
  <si>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212460856%2C+217160551%2C+237282221%2C+287264246%2C+310064323%2C+321219825%2C+328229282%2C+358008633%2C+371774238%2C+372933536%2C+385371811%2C+397760822%2C+398248846%2C+421611076%2C+428158204%2C+437401616%2C+446829401%2C+448756541%2C+457791040%2C+463987917%2C+475527665%2C+483758646%2C+508775360%2C+512867388%2C+524870844%2C+550360500%2C+624865206%2C+629193145%2C+744878323%2C+833360317%2C+862332938%2C+862928371%2C+936406864%2C+946447593%2C+985149057%2C+993531045%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</si>
  <si>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940871659%2C586995153%2C389642299%2C368971229%2C359911123%2C976244682%2C312226266%2C204032311%2C+256075172%2C+266906266%2C+278018898%2C+283305532%2C+284022106%2C+303847933%2C+305907273%2C+308267622%2C+331459016%2C+376569730%2C+381846043%2C+387376691%2C+403488200%2C+408848806%2C+414637069%2C+425913101%2C+429973409%2C+441706694%2C+444619764%2C+449773609%2C+469440659%2C+470779736%2C+484050449%2C+496967218%2C+540023166%2C+548011493%2C+626548040%2C+679794758%2C+731676603%2C+744507973%2C+902749686%2C+904207366%2C+929764723%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</si>
  <si>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274368406%2C+283027784%2C+303142589%2C+314204346%2C+317702619%2C+332329097%2C+335409305%2C+357141277%2C+357363966%2C+375627104%2C+384703668%2C+438706537%2C+442889539%2C+451660306%2C+455055682%2C+468130733%2C+473755060%2C+496247851%2C+496834005%2C+506992331%2C+552435902%2C+618108998%2C+657081582%2C+869310583%2C+889391077%2C+945496508%2C+972205059%2C+983224898%2C+997564375%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</si>
  <si>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390420060%2C427689884%2C287193709%2C+308398029%2C+349169750%2C+362596460%2C+377052577%2C+383948666%2C+384956311%2C+416979394%2C+436423582%2C+445509921%2C+445534194%2C+462775872%2C+463299134%2C+472534179%2C+573582777%2C+649009944%2C+704780467%2C+851319875%2C434096580%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</si>
  <si>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319746197%2C+375378100%2C+397873881%2C+453390810%2C+542530608%2C205297822%2C+222056543%2C+226969899%2C+240145742%2C+247686148%2C+278605470%2C+285611166%2C+289080130%2C+298133815%2C+299288992%2C+301724624%2C+305841487%2C+310404890%2C+310459523%2C+319929787%2C+332704733%2C+339767601%2C+361108707%2C+361257395%2C+362949929%2C+371110332%2C+383528229%2C+383946473%2C+393829398%2C+414417920%2C+423160724%2C+431118420%2C+435375835%2C+439684618%2C+454334617%2C+459435992%2C+466229503%2C+469638156%2C+475107762%2C+475972625%2C+477014784%2C+478619557%2C+487739436%2C+491459919%2C+492690421%2C+492892340%2C+494351289%2C+494773727%2C+497238142%2C+498741604%2C+522760138%2C+642787947%2C+652451892%2C+678433100%2C+716627765%2C+738334723%2C+754571589%2C+830176309%2C+847378653%2C+853784556%2C+855905684%2C+871931212%2C+971855222%2C+975520734%2C+994555976%2C215415747%2C+280338396%2C+281294104%2C+289401350%2C+300189298%2C+317632085%2C+321261838%2C+328232480%2C+383291924%2C+384923700%2C+389373548%2C+395076106%2C+405252507%2C+424248815%2C+517719851%2C+530334820%2C+627679806%2C+627683306%2C+732566832%2C+802099913%2C+970947310%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</si>
  <si>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sai tuyến</t>
  </si>
  <si>
    <t>https://admin.giaohangtietkiem.vn/admin/api/index/limit:50?alias=209232333%2C+238348850%2C+268036459%2C+272069260%2C+307274547%2C+314089338%2C+339700958%2C+340674808%2C+344904950%2C+377103854%2C+396393254%2C+405465181%2C+420710285%2C+423861093%2C+425537255%2C+435017809%2C+438353942%2C+472094494%2C+478898443%2C+483966314%2C+492069058%2C+502328838%2C+672662484%2C+741347407%2C+743893244%2C+773366324%2C+888184735%2C+993859606%2C+994024956%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</si>
  <si>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200795072%2C+202112162%2C+328210325%2C+341824756%2C+359907154%2C+378408823%2C+415833566%2C+433824083%2C+479413260%2C+484956823%2C+487888613%2C+492989759%2C+500524334%2C+522294377%2C+612505701%2C+619393139%2C+624348283%2C+675212566%2C+729438826%2C+729922901%2C+829529666%2C+960494613%2C&amp;package_status_id=&amp;t_stt=&amp;r_stt=&amp;cr_from=2019-10-17+00%3A00%3A00&amp;cr_to=2019-10-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</si>
  <si>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232377841%2C+299256776%2C+308063974%2C+317161472%2C+208222247%2C412151928%2C+200965241%2C+316552859%2C+317585206%2C+363649037%2C+370331639%2C+370661253%2C+376537928%2C+405978923%2C+440107711%2C+454216339%2C+471448049%2C+487260812%2C+572190134%2C+768885651%2C216716029%2C+242647146%2C+278018898%2C+350667654%2C+370327710%2C+383212327%2C+406125009%2C+425913101%2C+441556481%2C+442881835%2C+444189912%2C+457269952%2C+462416551%2C+463435894%2C+485587557%2C+495629957%2C+506490336%2C+508543278%2C+526980070%2C+613576270%2C+678410812%2C+687965374%2C+710026107%2C+750283299%2C+819470330%2C+941037589%2C324258305%2C+213130726%2C+288394205%2C+316457425%2C+335799616%2C+350614547%2C+351526568%2C+357183049%2C+390846125%2C+406627530%2C+412016375%2C+469678389%2C+490686029%2C+507654372%2C+645952244%2C+741963783%2C+847109196%2C+891748571%2C+987795389%2C+998301794%2C348676666%2C+354002826%2C+400010351%2C+408936508%2C+426404858%2C+432907450%2C+434819542%2C+443021942%2C+457148981%2C+476652541%2C+491805695%2C+493337065%2C+556035614%2C+582470751%2C+646346246%2C+682053180%2C+702747858%2C+708315715%2C+822780708%2C+827591981%2C+917160106%2C&amp;package_status_id=&amp;t_stt=&amp;r_stt=&amp;cr_from=2019-10-17+00%3A00%3A00&amp;cr_to=2019-10-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</si>
  <si>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10h06</t>
  </si>
  <si>
    <t>14h03</t>
  </si>
  <si>
    <t>https://admin.giaohangtietkiem.vn/admin?alias=312478357%2C+467344243%2C+445392338%2C+698398498%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</si>
  <si>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205986626%2C+206807302%2C+306627539%2C+354574519%2C+431106399%2C+458863610%2C+470172109%2C+483988103%2C+591289122%2C+596281043%2C+709767205%2C+749256869%2C+887704890%2C+283907707%2C+322179096%2C+323136345%2C+324943919%2C+326739855%2C+339591760%2C+352173469%2C+354926066%2C+395435716%2C+397897679%2C+403010135%2C+412518758%2C+425481597%2C+438326061%2C+456952533%2C+464472197%2C+465309847%2C+484077302%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</si>
  <si>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14h18</t>
  </si>
  <si>
    <t>https://admin.giaohangtietkiem.vn/admin?alias=229177834%2C+241582118%2C+254504684%2C+273774538%2C+274547340%2C+316945083%2C+354297880%2C+357825650%2C+368884127%2C+370925925%2C+379427404%2C+442704397%2C+451458488%2C+457555283%2C+470514237%2C+495011243%2C+647762676%2C+699682481%2C+755021391%2C+777463160%2C+829883461%2C+913352346%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</si>
  <si>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211357479%2C+225498656%2C+246719886%2C+263003954%2C+317099725%2C+323242589%2C+348723945%2C+358437131%2C+362849013%2C+372163025%2C+402373355%2C+422203703%2C+432493622%2C+453775562%2C+470129839%2C+480803687%2C+480872349%2C+496632062%2C+671930657%2C+729038895%2C+897500224%2C+954587781%2C+266880787%2C+304083399%2C+307766160%2C+307854838%2C+312855475%2C+322750203%2C+334691880%2C+338364833%2C+350798059%2C+360190667%2C+381486300%2C+383975016%2C+400375605%2C+410074619%2C+410998559%2C+420406394%2C+440693634%2C+441520196%2C+447584206%2C+465868593%2C+468386477%2C+472927091%2C+473530280%2C+482245783%2C+493210188%2C+944078410%2C+201183909%2C+214552811%2C+258245745%2C+306213543%2C+341345282%2C+350627766%2C+361960194%2C+369737639%2C+383857118%2C+383875604%2C+431723186%2C+440818227%2C+454417249%2C+467184901%2C+577943531%2C+635701923%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</si>
  <si>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check lấy nhập kho lun nha</t>
  </si>
  <si>
    <t>https://admin.giaohangtietkiem.vn/admin/api/index/limit:50?alias=271980868%2C+296231059%2C+312163897%2C+351395700%2C+405929040%2C+408638161%2C+432911888%2C+462780627%2C+489946241%2C+575202880%2C+212607620%2C+273151679%2C+277098219%2C+277408907%2C+320675288%2C+322913397%2C+336729720%2C+336950198%2C+347063840%2C+351608317%2C+352783698%2C+353910872%2C+363498979%2C+370081442%2C+383066183%2C+386720557%2C+393892284%2C+403292165%2C+408613462%2C+410292023%2C+418987225%2C+423934811%2C+425790381%2C+428543321%2C+441122925%2C+445920171%2C+450174725%2C+454683919%2C+461476358%2C+483850614%2C+858344774%2C+862395798%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</si>
  <si>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630801964%2C411844703%2C221473188%2C+227404839%2C+235715776%2C+267087347%2C+267520534%2C+299933656%2C+302468427%2C+322211797%2C+331790303%2C+336960628%2C+353596181%2C+354666713%2C+380803787%2C+393572412%2C+397036114%2C+397647214%2C+404375226%2C+422335356%2C+425691350%2C+457655429%2C+467330627%2C+486830364%2C+528573959%2C+998311336%2C&amp;package_status_id=&amp;package_status_id%5B%5D=4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</si>
  <si>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211316225%2C+224751935%2C+230938039%2C+268655448%2C+294327967%2C+297086085%2C+300952100%2C+307600994%2C+308853812%2C+318823133%2C+319729798%2C+329934413%2C+347842858%2C+348030406%2C+394810006%2C+395402810%2C+398467185%2C+399760302%2C+408099558%2C+411718056%2C+412798680%2C+428649517%2C+451027195%2C+453489451%2C+460009222%2C+460015632%2C+462900482%2C+468961320%2C+473684838%2C+484433068%2C+492550798%2C+498406199%2C+544931449%2C+574468091%2C+610675005%2C+615194324%2C+626139275%2C+637718451%2C+638872293%2C+654088277%2C+739888137%2C+746803410%2C+753089958%2C+782687259%2C+794434884%2C+819908352%2C+928540286%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</si>
  <si>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260625921%2C+282070051%2C+296826079%2C+303070594%2C+308913425%2C+313392777%2C+313515617%2C+325236732%2C+362187202%2C+417250443%2C+419609444%2C+486271224%2C+511427931%2C+682678033%2C&amp;package_status_id=&amp;package_status_id%5B%5D=4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</si>
  <si>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945233847%2C+210773563%2C+301688727%2C+309392079%2C+309786500%2C+317572467%2C+325330373%2C+333146474%2C+352408001%2C+379650548%2C+385749958%2C+397275900%2C+404144352%2C+404658194%2C+431330439%2C+471819805%2C+491125197%2C+493976345%2C+616225786%2C+775696631%2C+803032613%2C+818363151%2C+914621913%2C+934666438%2C+957459775%2C+971126104%2C+268485817%2C+316861699%2C+322521075%2C+386230877%2C+401665286%2C+428068972%2C+445360063%2C+448759737%2C+459207541%2C+463398172%2C+484611481%2C+491505330%2C+492044536%2C+512360679%2C+643527990%2C+671329335%2C+789301494%2C+828163494%2C+959695476%2C+970252626%2C+428349609%2C+416370930%2C+416119853%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</si>
  <si>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+209689202%2C+246068932%2C+278993594%2C+285734214%2C+298814915%2C+303042466%2C+321346260%2C+322559296%2C+326907269%2C+332079255%2C+343010898%2C+355567507%2C+389491928%2C+407480212%2C+415389250%2C+417598313%2C+421273029%2C+437074834%2C+437216721%2C+440808450%2C+453995209%2C+489051154%2C+573345067%2C+755852337%2C+848148611%2C+857472683%2C+885255220%2C+988478920%2C&amp;package_status_id=&amp;package_status_id%5B%5D=4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</si>
  <si>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+255028245%2C+263070502%2C+310053081%2C+314181681%2C+336374962%2C+341300278%2C+354537063%2C+356505510%2C+363231295%2C+364206367%2C+394352718%2C+398500732%2C+406276245%2C+406631254%2C+418357372%2C+420234256%2C+428675390%2C+447230508%2C+453661847%2C+456232801%2C+475815812%2C+479376961%2C+479936350%2C+495749937%2C+605497898%2C+613855929%2C+642800877%2C+865939194%2C+874180851%2C+907467804%2C+979339533%2C&amp;package_status_id=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</si>
  <si>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13h21</t>
  </si>
  <si>
    <t>https://admin.giaohangtietkiem.vn/admin?alias=252457364%2C+255949885%2C+284832394%2C+287013422%2C+322713900%2C+375235457%2C+388971635%2C+395015893%2C+400222739%2C+427511647%2C+433769819%2C+439148916%2C+454614830%2C+465122963%2C+471453270%2C+489986578%2C+534162891%2C+624428815%2C+763262819%2C+938738998%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</si>
  <si>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298197568%2C+316570305%2C+356054947%2C+412489765%2C+214487502%2C+238898029%2C435849540%2C+460424574%2C+470891552%2C+473925193%2C+516990879%2C+649613519%2C+979802679%2C+985136109%2C&amp;package_status_id=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</si>
  <si>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219973107%2C+230850422%2C+254612291%2C+264449176%2C+267371605%2C+251288668%2C+328786646%2C+346334810%2C+381928981%2C+427164082%2C+478988999%2C+481714616%2C+585681055%2C+587281893%2C+637694723%2C+732742406%2C+928439081%2C+950571062%2C+982505257%2C768073086%2C281242466%2C+569429236%2C304180877%2C+306043558%2C+313882770%2C+321708385%2C+323750396%2C+327055884%2C+340048036%2C+350073593%2C+357863663%2C+385094261%2C+415368350%2C+418373690%2C+419653341%2C+426951342%2C+430733831%2C+447332804%2C+487111540%2C+487152663%2C+540734292%2C+689974735%2C+697828518%2C+829278065%2C+894883563%2C+987992462%2C&amp;package_status_id=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</si>
  <si>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299198495%2C+299427548%2C+324538623%2C+334140033%2C+394732383%2C+419984361%2C+457569481%2C+476688744%2C+637510667%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</si>
  <si>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216637987%2C+266603069%2C+275398040%2C+221645143%2C+231465712%2C+260496033%2C+291045729%2C+302035078%2C+309097050%2C+310399153%2C+315881622%2C+328640101%2C+339493701%2C+365639588%2C+404831157%2C+449034819%2C+454393255%2C+455312130%2C+459496135%2C+475759173%2C+476451232%2C+483139915%2C+484009582%2C+495377585%2C+498451996%2C+516868051%2C+592612993%2C+607493573%2C+648143633%2C+677191366%2C+705180351%2C+726396656%2C+745641007%2C+831681784%2C+989069471%2C288168501%2C+326993147%2C+337518712%2C+346033026%2C+355915202%2C+385099817%2C+389282093%2C+404253602%2C+407389305%2C+428369569%2C+439029180%2C+451034205%2C+455247409%2C+460556485%2C+463219993%2C+470825551%2C+481392169%2C+481452679%2C+503763467%2C+579501921%2C+625889436%2C+653179710%2C+731449812%2C+756957078%2C+840634515%2C+847459475%2C+916055097%2C+998235970%2C&amp;package_status_id=&amp;t_stt=&amp;r_stt=&amp;cr_from=2019-09-29+00%3A00%3A00&amp;cr_to=2019-10-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</si>
  <si>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498433541%2C+360868441%2C+469662805%2C+329470191%2C+925348562%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</si>
  <si>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202505467%2C+274876511%2C+304176966%2C+317898579%2C+329990924%2C+355452160%2C+357945772%2C+407382332%2C+442617105%2C+450528518%2C+459659439%2C+479127539%2C+638818447%2C+746034785%2C+750498260%2C+770029754%2C+826884417%2C+855745601%2C+882079491%2C+926160775%2C+200495089%2C+210159575%2C+220024912%2C+243029849%2C+249327066%2C+257948295%2C+277467647%2C+282734708%2C+298401967%2C+310052629%2C+311097364%2C+315559540%2C+339273754%2C+343488766%2C+351270105%2C+357665224%2C+358132034%2C+374192788%2C+376749717%2C+382972132%2C+383270924%2C+384746063%2C+394364086%2C+402739359%2C+410559345%2C+416031631%2C+420070261%2C+430359892%2C+442778619%2C+442818218%2C+453752206%2C+459272060%2C+465258779%2C+470011563%2C+483423119%2C+485865871%2C+486093293%2C+514476585%2C+572772165%2C+782935431%2C+393043183%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</si>
  <si>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212473145%2C+259076951%2C+262045696%2C+309229872%2C+311562904%2C+324795584%2C+341096915%2C+343000999%2C+368028985%2C+411139426%2C+450334989%2C+481570424%2C+535514472%2C+775207990%2C+996087148%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</si>
  <si>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293978203%2C+298789483%2C+314585313%2C+315375200%2C+317173486%2C+345982487%2C+411652002%2C+419026564%2C+429793702%2C+434093414%2C+444384666%2C+450245879%2C+492189470%2C+492686487%2C+546031671%2C+549475460%2C+204818466%2C+258198945%2C+314930127%2C+320589268%2C+346242414%2C+348132618%2C+355106469%2C+360135331%2C+373139046%2C+375365739%2C+382964158%2C+387412233%2C+388459837%2C+408891457%2C+420281214%2C+428244766%2C+431297044%2C+436415004%2C+436908803%2C+469611772%2C+495151645%2C+529184477%2C+644594088%2C+247759237%2C+263025769%2C+269276596%2C+283861275%2C+299344588%2C+319974160%2C+327688087%2C+332672630%2C+344773087%2C+359266263%2C+367985655%2C+376166604%2C+378030423%2C+383010605%2C+386164849%2C+406102589%2C+408628863%2C+425680394%2C+427205657%2C+428827112%2C+440210900%2C+442986363%2C+469859496%2C+471668586%2C+518060768%2C+573692263%2C+682444206%2C+684830693%2C+740380265%2C+837358958%2C+840925345%2C+862621886%2C+904148926%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</si>
  <si>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270806051%2C+307353176%2C+318613738%2C+324255158%2C+282384755%2C+287496215%2C+314445472%2C+322514821%2C+414420545%2C+435975206%2C+457300705%2C459877096%2C670414253%2C388073356%2C488460549%2C210242007%2C+214847456%2C+237164835%2C+247914826%2C+256092839%2C+305692201%2C+315238047%2C+325537519%2C+331822842%2C+334936903%2C+338644420%2C+338945172%2C+340062612%2C+346350089%2C+350769248%2C+351796682%2C+354569981%2C+370872679%2C+372336478%2C+374102421%2C+393608138%2C+395158240%2C+402806840%2C+403902830%2C+409407641%2C+413927064%2C+414859417%2C+429042801%2C+430028830%2C+435077134%2C+438714915%2C+440486347%2C+449955428%2C+454800491%2C+458080752%2C+458650866%2C+462471339%2C+466969972%2C+467525939%2C+471820547%2C+473157959%2C+475499701%2C+484980664%2C+486219648%2C+487360877%2C+487725931%2C+491913789%2C+511214070%2C+517726612%2C+522844266%2C+556976595%2C+585048480%2C+592077595%2C+604098068%2C+606074217%2C+639017885%2C+649069145%2C+663310977%2C+697749123%2C+719809066%2C+736529032%2C+741627234%2C+755773671%2C+781203251%2C+784233285%2C+806705851%2C+825713862%2C+844850089%2C+893989252%2C+904385413%2C+904744268%2C+906530299%2C+907904887%2C+912066417%2C+930969290%2C+958625034%2C+991373985%2C335659618%2C+342647035%2C+343234512%2C+373797981%2C+377674013%2C+390180485%2C+409568571%2C+413218975%2C+445038663%2C+478422277%2C+492481291%2C+582639537%2C+688792718%2C+726420116%2C+760652699%2C+811464221%2C+845944710%2C+879067083%2C+890936276%2C+975832813%2C+988485787%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</si>
  <si>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207127845%2C+240506320%2C+376885028%2C+384658739%2C+411210427%2C+430289123%2C+510708390%2C+767879529%2C+859769101%2C+961629749%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</si>
  <si>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406853848%2C+510034226%2C+432239303%2C259087433%2C+301642929%2C+320763197%2C+327386110%2C+328321090%2C+334071833%2C+349629063%2C+358227166%2C+377653697%2C+385727123%2C+387657985%2C+397676192%2C+398549691%2C+412102948%2C+413700005%2C+425489599%2C+440721800%2C+472953984%2C+476943417%2C+496334109%2C+496841439%2C+497858223%2C+562375394%2C+827401426%2C+906573160%2C+907639651%2C252430146%2C+290116595%2C+304897168%2C+305233517%2C+305341089%2C+308354484%2C+315656177%2C+322663174%2C+324146006%2C+359704897%2C+371638778%2C+379234935%2C+386638596%2C+413037513%2C+414608013%2C+414984429%2C+451952193%2C+476948365%2C+488999366%2C+582422513%2C+679926483%2C+736400697%2C+763958955%2C+782978104%2C+801182766%2C+887136332%2C+907170373%2C+907707380%2C+908478540%2C+936016345%2C+947666076%2C518789135%2C+559646730%2C+814357389%2C+927433593%2C+958406005%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</si>
  <si>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334902876%2C+342543755%2C+351699557%2C+357676419%2C+362052840%2C+369205771%2C+419131232%2C+477043743%2C+484694156%2C+488192813%2C+515777791%2C+561113294%2C+644487682%2C+675177699%2C+763201231%2C+764345629%2C+822878027%2C+878120676%2C+298187730%2C+336212986%2C+357593693%2C+396658564%2C+414218078%2C+451158034%2C+472656513%2C+534793823%2C+833227963%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</si>
  <si>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205019344%2C+210022335%2C+226002307%2C+239021700%2C+250813180%2C+285652596%2C+292091268%2C+295349033%2C+303858581%2C+304856937%2C+314369079%2C+316990851%2C+318267594%2C+330295720%2C+344609576%2C+346964104%2C+351809239%2C+352935542%2C+353208427%2C+380240367%2C+398127409%2C+402705072%2C+405630110%2C+406929519%2C+407334155%2C+419223246%2C+425508240%2C+432720751%2C+440613004%2C+453123767%2C+463800645%2C+464696828%2C+471573019%2C+507541591%2C+536231883%2C+609087691%2C+678904628%2C+697490646%2C+702670855%2C+706995770%2C+807940349%2C+821335129%2C+906340899%2C+926974124%2C+963525847%2C+983771241%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</si>
  <si>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215563303%2C+218794694%2C+241086908%2C+395163939%2C307589913%2C+326205415%2C+331467855%2C+333547573%2C+337763226%2C+361386992%2C+362031139%2C+367763669%2C+369312423%2C+372733220%2C+384676837%2C+386767651%2C+398697663%2C+402991985%2C+405556756%2C+422231017%2C+431434936%2C+437266751%2C+441661724%2C+447114873%2C+471645250%2C+477199246%2C+499707315%2C+536424196%2C+551294851%2C+816326183%2C+865278050%2C+868837223%2C+893955471%2C+941816611%2C212152806%2C+265812883%2C+275418140%2C+300702359%2C+319524325%2C+321012694%2C+321778217%2C+338506673%2C+338529559%2C+345893240%2C+354575766%2C+360137107%2C+361978839%2C+363633012%2C+373404811%2C+379384865%2C+381928981%2C+410851167%2C+414868725%2C+415150398%2C+458242556%2C+463394043%2C+466315384%2C+471831933%2C+472246185%2C+473784777%2C+492920332%2C+497498708%2C+497972576%2C+549578102%2C+565163803%2C+624458793%2C+637805586%2C+742403022%2C+745851592%2C+758721288%2C+833255006%2C+850872376%2C+873572704%2C+910261318%2C+910876581%2C+929196635%2C290957712%2C+308631613%2C+313754192%2C+318135662%2C+321365493%2C+327831732%2C+329432435%2C+330420322%2C+332816308%2C+363616799%2C+373455638%2C+379918870%2C+380881922%2C+396847554%2C+438982975%2C+447742631%2C+451887674%2C+455717449%2C+466019169%2C+494829786%2C+655443016%2C+762253964%2C+766704964%2C+814475236%2C+922775147%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</si>
  <si>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206965632%2C+241071550%2C+251480028%2C+262000845%2C+262893297%2C+303259624%2C+306480405%2C+308214908%2C+312448522%2C+314158408%2C+315620681%2C+322832357%2C+326629754%2C+327311072%2C+339948923%2C+347923350%2C+349988883%2C+354051245%2C+359138571%2C+367676054%2C+384503443%2C+389882556%2C+407376168%2C+410816110%2C+415493271%2C+418924693%2C+419611039%2C+425136104%2C+431515229%2C+446466629%2C+460485419%2C+464803530%2C+479559995%2C+486426993%2C+518041976%2C+529286861%2C+533529486%2C+563792986%2C+566010274%2C+574740551%2C+586300708%2C+644005133%2C+650948112%2C+660946577%2C+683572777%2C+823239039%2C+823769572%2C+882360155%2C+900443919%2C+935921180%2C+979475530%2C+215203711%2C+237665378%2C+239192275%2C+265176870%2C+271047306%2C+295365497%2C+305416710%2C+326865646%2C+337661534%2C+408814874%2C+425040429%2C+430178252%2C+436588381%2C+453302553%2C+464154540%2C+473565670%2C+474896979%2C+481083068%2C+485584004%2C+487375098%2C+491167199%2C+495779335%2C+551149972%2C+603969381%2C+781160940%2C+807794040%2C+817848518%2C+849986705%2C+852728789%2C+935203048%2C+983616498%2C+989168329%2C+560536332%2C+204621193%2C+209422219%2C+251468512%2C+255086007%2C+262577059%2C+288002091%2C+311980845%2C+327253275%2C+369977432%2C+381413829%2C+392537169%2C+394129341%2C+430207261%2C+432250614%2C+436376788%2C+437373125%2C+446437389%2C+450043298%2C+479010005%2C+494063229%2C+563920165%2C+657677817%2C+666390309%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</si>
  <si>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9hh44</t>
  </si>
  <si>
    <t>15h33</t>
  </si>
  <si>
    <t>https://admin.giaohangtietkiem.vn/admin?alias=200678832%2C+272777863%2C+322676852%2C+326019180%2C+430109666%2C+453147762%2C+491434444%2C+536263527%2C+670639337%2C+716271706%2C+781909333%2C+845256708%2C+851447341%2C+461457544%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</si>
  <si>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291215300%2C+321638908%2C+327399410%2C+334114676%2C+359279200%2C+417905894%2C+444384878%2C+480905470%2C+486910189%2C+491366642%2C+504221823%2C+645782728%2C+702463828%2C+753246387%2C+811611523%2C+847431760%2C+956267665%2C+968160795%2C+421235716%2C+212108946%2C+232013574%2C+248340902%2C+275539410%2C+348870706%2C+381350519%2C+399083794%2C+407538273%2C+410774171%2C+430419843%2C+439095132%2C+445042541%2C+460531357%2C+469216503%2C+488169216%2C+491830729%2C+492402705%2C+494511432%2C+543587527%2C+878078910%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</si>
  <si>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234577130%2C+313233081%2C+427284224%2C+746297371%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</si>
  <si>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713570341%2C+712832120%2C+234542917%2C+475333522%2C+204419158%2C+275267215%2C+301094523%2C+305099928%2C+305446441%2C+309392913%2C+311676333%2C+315790636%2C+318016707%2C+321921927%2C+331313176%2C+333252930%2C+339725901%2C+340414156%2C+377468870%2C+382740257%2C+383478344%2C+391487423%2C+394719690%2C+398948765%2C+402591763%2C+408802285%2C+412859346%2C+416241853%2C+429424295%2C+449195981%2C+452090369%2C+455904837%2C+459034474%2C+464906570%2C+466315384%2C+482126975%2C+482708520%2C+484015548%2C+486653474%2C+486800128%2C+498462527%2C+516212486%2C+561046479%2C+578713862%2C+652241961%2C+750515554%2C+873057478%2C+900023489%2C+911093344%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</si>
  <si>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213293504%2C+228325317%2C+241981251%2C+271711485%2C+281538429%2C+337885573%2C+349614569%2C+364921884%2C+407723795%2C+414102636%2C+447391361%2C+460871036%2C+469642295%2C+482609763%2C+632244130%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</si>
  <si>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312890717%2C+341781283%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</si>
  <si>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210747404%2C+268542533%2C+271371397%2C+280822514%2C+339440019%2C+226620398%2C+288804779%2C+447589561%2C+514293323%2C+812777343%2C396405283%2C+397760822%2C+412458554%2C+414869649%2C+436938883%2C+442833064%2C+495837017%2C+680167063%2C+783688035%2C+843421045%2C661673103%2C277954952%2C+441711142%2C395315884%2C308737883%2C+347021779%2C+366261044%2C+397597730%2C+410757530%2C+419670750%2C+430733831%2C+492432547%2C+499915958%2C+532894448%2C+534446266%2C352106422%2C+380893807%2C+511631133%2C+609149691%2C+809615097%2C283278787%2C+382158182%2C286819578%2C+286975685%2C+288072975%2C+303119152%2C+330852247%2C+357575650%2C+367643465%2C+378078618%2C+380725326%2C+383168266%2C+392066941%2C+436963853%2C+445028130%2C+453308598%2C+458284486%2C+469660095%2C+471246044%2C+480563782%2C+485808400%2C+495418309%2C+526365260%2C+536184663%2C+731433226%2C+827315052%2C+893301356%2C433598296%2C242279642%2C+338474963%2C+359154722%2C+368243532%2C+379712800%2C+401949251%2C+407861698%2C+411646762%2C+420234771%2C+431544272%2C+440737840%2C+483811141%2C+507116188%2C+613279389%2C+775301364%2C+787684289%2C+863350740%2C442457106%2C491823530%2C461504365%2C209450093%2C+216845815%2C+250430107%2C+255780559%2C+284034086%2C+285902276%2C+291549536%2C+309130114%2C+334225408%2C+338026525%2C+354794582%2C+363714699%2C+387114846%2C+391105101%2C+396702989%2C+402107611%2C+407262691%2C+438165992%2C+440506136%2C+444908346%2C+459047194%2C+464461203%2C+467369101%2C+485019329%2C+559483539%2C+717385910%2C+753638966%2C+766634328%2C+768527340%2C+894628068%2C208121601%2C+275418140%2C+276614578%2C+291226786%2C+300419673%2C+302207462%2C+321008877%2C+334099815%2C+346415270%2C+382259961%2C+384029772%2C+387473366%2C+393110262%2C+398316669%2C+398605973%2C+402526096%2C+413593673%2C+424640448%2C+441330050%2C+444566401%2C+461674659%2C+466019169%2C+475961847%2C+555689570%2C+730324140%2C+777792978%2C+785742887%2C+803820698%2C244089758%2C+295917802%2C+301695928%2C+313517133%2C+319806546%2C+322276899%2C+333547573%2C+354224037%2C+368154694%2C+377241746%2C+381751222%2C+387897386%2C+454311115%2C+581448778%2C+822093100%2C258657441%2C+263223956%2C+265812883%2C+290079148%2C+301653988%2C+309990426%2C+332494710%2C+336151866%2C+345012572%2C+383329288%2C+388398920%2C+410473321%2C+412405781%2C+423001945%2C+432914314%2C+436356167%2C+437683988%2C+438190552%2C+456174845%2C+461270117%2C+473118606%2C+474209084%2C+481869324%2C+496053338%2C+556930950%2C+598068923%2C+785331308%2C+803391715%2C+883575694%2C+954006391%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</si>
  <si>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256086471%2C+346346826%2C+349811659%2C+398498560%2C+413365819%2C+825346382%2C+957821723%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</si>
  <si>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412397827%2C220022053%2C264491719%2C283098195%2C258411083%2C+301482991%2C+305829224%2C+326443688%2C+328157391%2C+344878726%2C+352798314%2C+367041670%2C+404203585%2C+412548522%2C+435572942%2C+467698922%2C+471637625%2C+475150324%2C+476875882%2C+481300274%2C+485816212%2C+488270521%2C+542703285%2C+740396978%2C299486761%2C+313709407%2C+354998765%2C+363884322%2C+378139681%2C+386287263%2C+398578957%2C+424320737%2C+433758080%2C+435093993%2C+467783135%2C+470379610%2C+524812076%2C+529710243%2C+554386435%2C+566418503%2C+605590259%2C+612011031%2C+633943145%2C+655200084%2C+722258634%2C+736018123%2C+874331722%2C+901492948%2C+915089015%2C+939772881%2C210747404%2C+218510833%2C+241282226%2C+294372460%2C+299639038%2C+306076794%2C+317677522%2C+328397493%2C+329500195%2C+335953323%2C+346196628%2C+349387207%2C+350806643%2C+376385910%2C+381537072%2C+390488281%2C+396638281%2C+399396899%2C+406267069%2C+434650051%2C+437079411%2C+490006526%2C+542458499%2C+553687218%2C+559988514%2C+572459033%2C+642193841%2C+670979949%2C+759585322%2C+764078593%2C+815948017%2C+891167921%2C+901720938%2C+918060119%2C+941887379%2C+950510413%2C268542533%2C+271371397%2C+280822514%2C+283278787%2C+286819578%2C+286975685%2C+288072975%2C+303119152%2C+330852247%2C+357575650%2C+367643465%2C+378078618%2C+380725326%2C+383168266%2C+392066941%2C+436963853%2C+445028130%2C+453308598%2C+458284486%2C+469660095%2C+471246044%2C+480563782%2C+485808400%2C+495418309%2C+526365260%2C+536184663%2C+731433226%2C+827315052%2C+893301356%2C261416990%2C+203465814%2C+256611645%2C+274749929%2C+295136653%2C+301745134%2C+327467608%2C+353736496%2C+356482935%2C+359999534%2C+363036551%2C+385253289%2C+407764681%2C+411373031%2C+430574612%2C+433839182%2C+460845929%2C+472544241%2C+513328320%2C+525241845%2C+776960733%2C+797669644%2C+984259201%2C+987679448%2C203483249%2C+310856515%2C+317180844%2C+318609790%2C+329148919%2C+342443611%2C+356027751%2C+362165627%2C+372650460%2C+378340529%2C+382685139%2C+392647720%2C+396039939%2C+401122072%2C+404425122%2C+410114349%2C+415570532%2C+421269407%2C+445525913%2C+453776847%2C+455148521%2C+456178668%2C+459542827%2C+460588262%2C+479217164%2C+489985637%2C+491116620%2C+507790519%2C+514167509%2C+532057222%2C+589722589%2C+636105762%2C+665725164%2C+705998312%2C+771353909%2C+802766190%2C+856755230%2C+898385016%2C+901573849%2C+978788954%2C267945970%2C+277559910%2C+280857442%2C+300020621%2C+300047376%2C+323721945%2C+366870731%2C+382769797%2C+394268579%2C+397820200%2C+402293072%2C+414742719%2C+426018482%2C+426433900%2C+438735114%2C+551541779%2C+676016819%2C+764226584%2C+895401795%2C+912752575%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</si>
  <si>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417447934%2C+228634214%2C+305987151%2C+352002485%2C+363382330%2C+365206025%2C+373365354%2C+389063671%2C+403280366%2C+417024507%2C+423541554%2C+453354900%2C+488669586%2C+492382766%2C+492610643%2C+494622244%2C+635482975%2C+768231413%2C+807043472%2C+966391032%2C+970768177%2C+259794042%2C+289228279%2C+341776757%2C+351208190%2C+353547175%2C+369158642%2C+372405900%2C+390660082%2C+405162980%2C+421858759%2C+427276505%2C+437704158%2C+442571558%2C+444624987%2C+445444811%2C+462502535%2C+466792428%2C+480697629%2C+481844725%2C+499528554%2C+533624924%2C+553869312%2C+580075493%2C+704674061%2C+714803135%2C+764282123%2C+831686290%2C+898408527%2C+919135740%2C+961512736%2C+998053447%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</si>
  <si>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328226240%2C+347086870%2C+347359719%2C+214660239%2C+222324504%2C+230419110%2C+254010190%2C+256472033%2C+287401538%2C+292613880%2C+329577716%2C+331275150%2C+344651388%2C+356445465%2C+393128238%2C+403881382%2C+427622690%2C+445365776%2C+446758743%2C+448419169%2C+449783860%2C+450656465%2C+456833424%2C+467634729%2C+479797974%2C+485210433%2C+491834655%2C+495166084%2C+543061463%2C+557650249%2C+563884481%2C+577210283%2C+711855423%2C+732384212%2C+761953481%2C+765761157%2C+865919030%2C347444589%2C+363048104%2C+364773927%2C+371879740%2C+375011806%2C+379804243%2C+480924128%2C+485781554%2C+649691333%2C+668282976%2C+748121920%2C+988946009%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</si>
  <si>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217879155%2C+305317148%2C+323794568%2C+338810570%2C+348653406%2C+402950161%2C+424837132%2C+476614375%2C+480023439%2C+585768531%2C+636092213%2C+680517428%2C+722016740%2C+885137521%2C+995589517%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</si>
  <si>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232037447%2C+256101280%2C+269841376%2C+301564067%2C+314611859%2C+314954107%2C+326090998%2C+337740667%2C+370012658%2C+386419896%2C+392582531%2C+395595312%2C+423159243%2C+428728339%2C+440385248%2C+458607223%2C+459939776%2C+477369836%2C+478152183%2C+496790695%2C+518299430%2C+571773551%2C+630373970%2C+653304453%2C+709802212%2C+736484596%2C+747058639%2C+800985499%2C+829166690%2C+853266204%2C+940611708%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</si>
  <si>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280653750%2C+318927932%2C+321914793%2C+327400306%2C+339878448%2C+352232833%2C+356652636%2C+361210899%2C+376038770%2C+405841682%2C+406336712%2C+410587473%2C+412031899%2C+462962424%2C+473234401%2C+513832536%2C+666269870%2C+854618042%2C+893045234%2C+895397294%2C+940856902%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</si>
  <si>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245197268%2C+303753337%2C+382019555%2C+408576000%2C+440842635%2C+451640056%2C+453170346%2C+964810748%2C+215448289%2C+227232008%2C+241776946%2C+257121865%2C+345951225%2C+356774179%2C+364226769%2C+375069762%2C+381581008%2C+383005531%2C+410164671%2C+410579970%2C+420571737%2C+426828723%2C+431360397%2C+435948631%2C+466173467%2C+477158254%2C+480954932%2C+481460317%2C+495312073%2C+550855871%2C+585934339%2C+694958789%2C+727155685%2C+788817841%2C+830289560%2C+849376863%2C+870504020%2C+877814327%2C+888603346%2C+888948226%2C+909976526%2C+960213406%2C+977574093%2C+206504974%2C+210489008%2C+230148431%2C+236377845%2C+244452109%2C+284600533%2C+293211879%2C+293271890%2C+311258256%2C+328317689%2C+340311400%2C+342432634%2C+343328943%2C+355842948%2C+358733364%2C+365347262%2C+366615748%2C+369542555%2C+389133460%2C+397182354%2C+404717629%2C+418671955%2C+425635835%2C+437784575%2C+444740842%2C+464338451%2C+466848644%2C+469208623%2C+479484340%2C+488158728%2C+488207601%2C+495290713%2C+496566639%2C+528218885%2C+568952195%2C+595305002%2C+600067116%2C+643232017%2C+656950913%2C+741102697%2C+796253893%2C+878042120%2C+909142274%2C+951613181%2C+991693151%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</si>
  <si>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807784602%2C+476896080%2C+677244984%2C+300935461%2C+336806116%2C+445656331%2C+239969947%2C+627029638%2C+316171846%2C+388296308%2C+451277809%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</si>
  <si>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517825535%2C267462701%2C+318905340%2C+336735060%2C+340907435%2C+342399549%2C+350399976%2C+350467701%2C+356156359%2C+358557003%2C+363730267%2C+382478496%2C+400441367%2C+440276732%2C+442502708%2C+448792308%2C+448805928%2C+467741737%2C+479007829%2C+479416538%2C+491327518%2C+584194042%2C+600067614%2C+719028841%2C+839259276%2C+937611571%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</si>
  <si>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219450922%2C+255967488%2C+265653731%2C+280824944%2C+304490765%2C+311652328%2C+342664085%2C+349231105%2C+349870343%2C+353338616%2C+354022458%2C+356933280%2C+368431246%2C+370929050%2C+372594484%2C+375636812%2C+389439166%2C+417434140%2C+426908902%2C+434944740%2C+458194981%2C+463021700%2C+465818008%2C+479203339%2C+485319980%2C+493373849%2C+547763117%2C+638602782%2C+864128508%2C+982845387%2C+224633190%2C+233230660%2C+243222473%2C+248984983%2C+255246355%2C+341970836%2C+353033548%2C+356772648%2C+366729079%2C+371799138%2C+378372767%2C+378621598%2C+383149375%2C+384342486%2C+390908764%2C+401019907%2C+402362168%2C+403415811%2C+403430094%2C+410609655%2C+416710608%2C+422118464%2C+422233232%2C+425971883%2C+438749149%2C+457117109%2C+463121785%2C+465769177%2C+477302767%2C+477938787%2C+500964279%2C+564095921%2C+588558113%2C+589665639%2C+642435200%2C+644522759%2C+925193272%2C+930027990%2C+941052655%2C+984315340%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</si>
  <si>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396716818%2C243587206%2C+251128522%2C+325009395%2C+333634775%2C+357543058%2C+359638822%2C+365552070%2C+391792594%2C+394757193%2C+398938816%2C+421816820%2C+423164314%2C+435057560%2C+467634729%2C+470205979%2C+472389394%2C+491598934%2C+496342238%2C+630060485%2C+731998854%2C+866366624%2C356902098%2C670713534%2C434048352%2C213872445%2C+232527211%2C+318108697%2C+353795949%2C+358179766%2C+361240294%2C+375357668%2C+391105101%2C+418123821%2C+433839182%2C+458989421%2C+480017656%2C+614208295%2C+826849733%2C+992735812%2C280653469%2C+204476256%2C+243007231%2C+260522760%2C+288052256%2C+309990426%2C+321693605%2C+332240622%2C+334128819%2C+336344921%2C+336582307%2C+339725901%2C+339767601%2C+366527573%2C+371505448%2C+371532499%2C+377468870%2C+391253327%2C+400876897%2C+426097192%2C+427943326%2C+432528520%2C+438190552%2C+438691097%2C+448577524%2C+448634084%2C+449069513%2C+454311115%2C+455581719%2C+459047194%2C+460845929%2C+479866873%2C+480333510%2C+748121920%2C+852695388%2C+989147727%2C315978656%2C472705409%2C286037976%2C+296330329%2C+312237300%2C+313766585%2C+331513999%2C+332494710%2C+396468726%2C+410757530%2C+413906972%2C+418976901%2C+424671527%2C+448419169%2C+466298078%2C+477772063%2C+495836111%2C+551137436%2C+850719181%2C+890056385%2C+905329771%2C395315884%2C277700277%2C+306016717%2C+311943681%2C+326781682%2C+327416407%2C+340660140%2C+346828799%2C+351227669%2C+355444537%2C+403556925%2C+409488581%2C+409541432%2C+424667945%2C+442836693%2C+467709114%2C+490212232%2C+496206117%2C+496356071%2C+499323907%2C+626587889%2C+773180297%2C+978794233%2C553365118%2C258442067%2C+290817836%2C+322695302%2C+326148515%2C+329356960%2C+344337689%2C+361070755%2C+365905425%2C+381275509%2C+398361720%2C+409400225%2C+413518377%2C+432914314%2C+466315384%2C+485816212%2C+486653474%2C+497181988%2C+516212486%2C+568848694%2C+570927920%2C+728887221%2C+767137399%2C+887569197%2C+984259201%2C263571030%2C+311396514%2C+381948849%2C311692090%2C+314131470%2C+333105006%2C+349763899%2C+352191139%2C+357349156%2C+361603512%2C+382818858%2C+384357066%2C+418462523%2C+424562801%2C+426820119%2C+444094804%2C+477432739%2C+478736600%2C+483496285%2C+508659048%2C+532996401%2C+581806226%2C+621556731%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</si>
  <si>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622515301%2C+279803520%2C+319822810%2C+324096210%2C+378809837%2C+387405121%2C+389012973%2C+392618145%2C+407219795%2C+411441103%2C+436187597%2C+443217679%2C+446188395%2C+454114322%2C+490584774%2C+529895322%2C+546970537%2C+693535482%2C+766158157%2C+841171614%2C+916848374%2C+335196427%2C+336304759%2C+363224079%2C+376116540%2C+376967638%2C+381584947%2C+417741981%2C+420766652%2C+446742916%2C+462405993%2C+470002537%2C+478877115%2C+482245566%2C+485145563%2C+510870829%2C+744090191%2C+809935107%2C+828410335%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</si>
  <si>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206397530%2C+211289984%2C+203106230%2C+226327647%2C+241183104%2C+260209768%2C+289119154%2C+327723789%2C+342632710%2C+347553397%2C+385059933%2C+387064768%2C+391035597%2C+397592282%2C+413280056%2C+443266263%2C+461262816%2C+463089153%2C+489302496%2C+490872256%2C+702850027%2C+781214239%2C+792515566%2C+835929044%2C+854531755%2C+902716001%2C225685579%2C+226265863%2C+285284852%2C+301613171%2C+320825820%2C+322479348%2C+349550953%2C+392930323%2C+394392347%2C+408658499%2C+413062895%2C+417084184%2C+420831650%2C+424247499%2C+437009268%2C+440489216%2C+466101003%2C+469517622%2C+479325275%2C+487054638%2C+624731343%2C+721544561%2C+760727938%2C+766954618%2C+786060408%2C+806458411%2C+823801098%2C+863546949%2C+905833258%2C+908055556%2C+922066449%2C+960540553%2C217085030%2C+263223956%2C+264525657%2C+265812883%2C+270382257%2C+277954952%2C+285311719%2C+288315558%2C+300066400%2C+318673368%2C+322276899%2C+322699855%2C+338474963%2C+339086696%2C+381610320%2C+383388495%2C+385332272%2C+408265063%2C+450674394%2C+461270117%2C+497149104%2C+952965343%2C+954271397%2C254243584%2C+261693434%2C+315790636%2C+329577716%2C+412838387%2C+437683988%2C+447789958%2C+456568710%2C+785331308%2C+944708102%2C+948601799%2C+995942755%2C275418140%2C+280583688%2C+284556722%2C+291226786%2C+291728287%2C+305958489%2C+317598402%2C+322146505%2C+337251858%2C+338091115%2C+345012572%2C+346415270%2C+349387207%2C+361904992%2C+366367887%2C+371879740%2C+373417944%2C+388675865%2C+391617082%2C+396035368%2C+408657699%2C+408899525%2C+415396754%2C+424640448%2C+444566401%2C+453558665%2C+456174845%2C+473118606%2C+475101315%2C+475961847%2C+478402307%2C+487399460%2C+489317839%2C+496272101%2C+497368191%2C+499915958%2C+556930950%2C+609793975%2C+645453048%2C+660482344%2C+699322043%2C+777792978%2C+803391715%2C+803820698%2C+813858756%2C+874679748%2C+894628068%2C+896161300%2C+903112989%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</si>
  <si>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393062501%2C201998340%2C+207916442%2C+221354202%2C+452104912%2C220022053%2C310697951%2C210698538%2C+214901955%2C+236455574%2C+241113434%2C+282612650%2C+293428888%2C+297616093%2C+298762629%2C+306509777%2C+310368436%2C+320834626%2C+343031472%2C+352538342%2C+354111803%2C+371905120%2C+372951910%2C+393053612%2C+406690834%2C+408813371%2C+416360873%2C+418658542%2C+418957348%2C+424881672%2C+432415027%2C+460020396%2C+465813811%2C+467446195%2C+477722161%2C+481232418%2C+486370300%2C+495837017%2C+498615465%2C+527545457%2C+574193241%2C+580629672%2C+611189433%2C+611646598%2C+641333392%2C+697583251%2C+701344131%2C+715161142%2C+721245865%2C+879634520%2C+881770313%2C+919417845%2C+957845607%2C337426666%2C284423497%2C+287369553%2C+300769228%2C+307818866%2C+322601395%2C+329302387%2C+340731376%2C+356858604%2C+388710442%2C+391313957%2C+398464034%2C+400564692%2C+409321096%2C+415007209%2C+415920867%2C+416701875%2C+422472284%2C+443887277%2C+445829676%2C+453220577%2C+456709510%2C+470708567%2C+471256720%2C+476870144%2C+492795919%2C+493201510%2C+494398923%2C+518140504%2C+557265863%2C+571308447%2C+583521578%2C+693564490%2C+704040213%2C+736413586%2C+753547190%2C+831580745%2C+867443899%2C+881735181%2C+893794749%2C+973710966%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</si>
  <si>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293912605%2C+357295269%2C+376205836%2C+388160011%2C+392318484%2C+415526870%2C+450278943%2C+484673214%2C+498603669%2C+576210758%2C+588733403%2C+632577736%2C+657285205%2C+768459603%2C+860587795%2C+889273503%2C+889595370%2C+219892229%2C+259080867%2C+276400053%2C+307640843%2C+319829376%2C+329261988%2C+361050257%2C+363223064%2C+381495843%2C+400209813%2C+411287363%2C+425394126%2C+430312818%2C+436596678%2C+446874220%2C+455218915%2C+463197498%2C+464474388%2C+467511341%2C+475287605%2C+477926120%2C+489343678%2C+527430846%2C+601502046%2C+633583978%2C+674067026%2C+686618303%2C+845753526%2C+856586817%2C+868314771%2C+901583244%2C+278009103%2C+293072008%2C+303280010%2C+315933142%2C+328817727%2C+357071500%2C+364179416%2C+366778738%2C+372614904%2C+377262468%2C+395126192%2C+395879098%2C+401216627%2C+415930007%2C+421210677%2C+440148499%2C+443953628%2C+454960874%2C+456682023%2C+477405097%2C+477812131%2C+477841442%2C+480028315%2C+481679376%2C+482386943%2C+490255377%2C+514971654%2C+560423815%2C+738645561%2C+823508796%2C+886844310%2C+937272972%2C+949712991%2C+975354414%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</si>
  <si>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note: dán link của từng ca để có thể check lại</t>
  </si>
  <si>
    <t>https://admin.giaohangtietkiem.vn/admin/api/index/limit:100?alias=249799837%2C+265415789%2C+269642229%2C+270296865%2C+290257016%2C+294399668%2C+306696678%2C+316994042%2C+325789284%2C+354821040%2C+359532212%2C+376530183%2C+378996224%2C+381444992%2C+384135806%2C+389341753%2C+401764389%2C+419851757%2C+436963289%2C+440310463%2C+447978681%2C+460989860%2C+468935018%2C+475470570%2C+478509799%2C+486628067%2C+499268212%2C+502567013%2C+509342471%2C+588177557%2C+675575203%2C+677202191%2C+816074353%2C+847822294%2C+903108363%2C+968181263%2C+975412183%2C+231116101%2C+274946354%2C+313080290%2C+318264133%2C+329473246%2C+336442535%2C+365082636%2C+386177843%2C+411197246%2C+421197343%2C+426020571%2C+432405376%2C+455248442%2C+478515120%2C+494941405%2C+497141610%2C+533059650%2C+550178985%2C+613803306%2C+615727747%2C+627466763%2C+692565360%2C+696135956%2C+712142318%2C+793281650%2C+817889921%2C+819020048%2C+852846861%2C+911624216%2C+929709416%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</si>
  <si>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252907999%2C+259389641%2C+934236637%2C229986318%2C+215631507%2C+216348917%2C+309609283%2C+335738437%2C+375806889%2C+377132416%2C+394959242%2C+399295036%2C+404287296%2C+404971354%2C+416892518%2C+429353606%2C+431004970%2C+437278945%2C+443449247%2C+464572037%2C+531683140%2C+615697838%2C+866064878%2C+898045437%2C+961522017%2C638270129%2C713196131%2C394233697%2C+464815596%2C+490851095%2C+498669956%2C+593688957%2C+917419220%2C+967811720%2C936863437%2C570482227%2C297924940%2C+302941844%2C+320194288%2C+324734498%2C+332174226%2C+333952009%2C+339087924%2C+343230115%2C+346881033%2C+356931511%2C+378563879%2C+378768070%2C+379140573%2C+415877686%2C+460708545%2C+477235823%2C+493742169%2C+494034792%2C+525953327%2C+833894919%2C+887809525%2C+928327166%2C+995527129%2C312235212%2C+351136236%2C+360016334%2C+395812511%2C+397950319%2C+430919262%2C+431479739%2C+431843748%2C+434283254%2C+441657248%2C+453509668%2C+469224113%2C+484586618%2C+489508145%2C+491511743%2C+498614830%2C+499811378%2C+506093098%2C+512266621%2C+619020053%2C+649801110%2C+748656089%2C+910928914%2C+963729180%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</si>
  <si>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205319554%2C+295845873%2C+301977883%2C+321026132%2C+321364746%2C+325974967%2C+339579648%2C+352129374%2C+356273841%2C+376488528%2C+377537761%2C+406852635%2C+421169850%2C+430643542%2C+447575858%2C+462131460%2C+475084267%2C+477629588%2C+477881541%2C+482539843%2C+487173487%2C+488818866%2C+571899111%2C+585083424%2C+844391368%2C+850318771%2C+892178332%2C+908984396%2C+909825507%2C+947978545%2C+289514960%2C+321518583%2C+321754259%2C+328810604%2C+360275082%2C+380067973%2C+397008321%2C+403851194%2C+411053303%2C+417213090%2C+421493743%2C+423911261%2C+429586840%2C+439184196%2C+478031907%2C+482957174%2C+486177008%2C+509306190%2C+556348364%2C+648934570%2C+657133516%2C+671724705%2C+716153291%2C+733817262%2C+768051545%2C+973411807%2C+977786959%2C+208849517%2C+219299754%2C+237603082%2C+291192628%2C+308579681%2C+327544356%2C+354291661%2C+359097758%2C+367253813%2C+389529397%2C+409441477%2C+426316128%2C+435930754%2C+479262298%2C+479890915%2C+494340102%2C+515265432%2C+631512661%2C+922828073%2C+933266529%2C+935159899%2C+294829155%2C+298848211%2C+300741082%2C+303947975%2C+321316383%2C+332698549%2C+350615625%2C+361651747%2C+369188976%2C+375035197%2C+385477076%2C+387095686%2C+398348249%2C+411600060%2C+420496458%2C+439747420%2C+442824768%2C+443424926%2C+449415874%2C+462467881%2C+465138472%2C+601802789%2C+635096211%2C+652480122%2C+667195051%2C+685792716%2C+746964124%2C+838997997%2C+908742014%2C+942567132%2C+308030162%2C+321712993%2C+456480711%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</si>
  <si>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277389984%2C+290672473%2C+313420228%2C+350929278%2C+352223207%2C+355177863%2C+355226028%2C+437681272%2C+687090030%2C+716448331%2C+754313272%2C+791026603%2C+820582201%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</si>
  <si>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16h40 - 16h41</t>
  </si>
  <si>
    <t>https://admin.giaohangtietkiem.vn/admin/api/index/limit:100?alias=252355545%2C+283741535%2C+335773396%2C+348959310%2C+259124866%2C+273369455%2C+305788528%2C+315801358%2C+326098325%2C+363871106%2C+397562932%2C+411285762%2C+412655379%2C+423682310%2C+439888379%2C+445304475%2C+454000546%2C+466576841%2C+522502717%2C+532235688%2C+533249873%2C+539653776%2C+614093783%2C+617647778%2C+622505288%2C+633760223%2C+645458057%2C+652698662%2C+664798263%2C+668857636%2C+681671059%2C+806640980%2C+815131716%2C+839007119%2C+882138628%2C+886981924%2C+890921636%2C+909727963%2C+926511122%2C+928916913%2C+972733366%2C369779090%2C+386549684%2C+388008411%2C+431982726%2C+458793186%2C+460814341%2C+474954184%2C+480073362%2C+491382165%2C+593279289%2C+604247841%2C+613395493%2C+668495988%2C+675475045%2C+697778530%2C+709011138%2C+726949054%2C+781802516%2C+782805614%2C+785125449%2C+924580485%2C+957042092%2C+970088461%2C+987817930%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</si>
  <si>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+201614809%2C+232739885%2C+306399743%2C+397938717%2C+400114141%2C+401928759%2C+422177634%2C+432873607%2C+447555059%2C+468029360%2C+477162390%2C+537987379%2C+613084596%2C+666034017%2C+743058991%2C+766937724%2C+792480588%2C+807912367%2C+811861918%2C+853353302%2C+998025568%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</si>
  <si>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+218314683%2C+249260425%2C+290092686%2C+314645899%2C+315417646%2C+317558293%2C+334710139%2C+345765557%2C+349912090%2C+369019152%2C+374175994%2C+375781564%2C+411143775%2C+426445433%2C+445613443%2C+466969196%2C+476075443%2C+478806415%2C+488365012%2C+496872544%2C+515437322%2C+611129854%2C+623573146%2C+625934269%2C+658370718%2C+675788393%2C+700864669%2C+733315840%2C+754985648%2C+792765671%2C+835506164%2C+914876560%2C+957687518%2C+995224664%2C+206311217%2C+261352844%2C+325343980%2C+330269699%2C+334784654%2C+339617275%2C+349669415%2C+363405694%2C+382816016%2C+384107990%2C+400432958%2C+405649099%2C+414665126%2C+420339932%2C+467444449%2C+471011748%2C+473856978%2C+492579881%2C+499335491%2C+517929674%2C+527529675%2C+567661325%2C+640834665%2C+678366456%2C+695636904%2C+729857912%2C+743301974%2C+761615159%2C+788990097%2C+799494545%2C+869225360%2C+869627547%2C+899045994%2C+929179016%2C+932493623%2C&amp;package_status_id=&amp;t_stt=&amp;r_stt=&amp;cr_from=2019-10-05+00%3A00%3A00&amp;cr_to=2019-10-12+23%3A59%3A59&amp;date_from=&amp;date_to=&amp;delay_pick_from=&amp;delay_pick_to=2019-10-15+10%3A47%3A20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</si>
  <si>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699180475%2C+205754884%2C+296798326%2C+323946194%2C+363922355%2C+371711109%2C+372825829%2C+391600194%2C+396076727%2C+423319270%2C+426021840%2C+426324955%2C+428532524%2C+433182580%2C+484897503%2C+491047252%2C+492031552%2C+493662514%2C+497872380%2C+584269694%2C+715293874%2C+721376166%2C+925382200%2C+424670473%2C+410114633%2C+432963951%2C+676344110%2C+602909792%2C+451181248%2C+363866859%2C+424201560%2C+860498800%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</si>
  <si>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515328406%2C+673764184%2C+767646077%2C+393717384%2C+253170436%2C+364695773%2C+391253327%2C+421168664%2C+747045926%2C+993654610%2C+249219681%2C+308451986%2C+322232526%2C+455904837%2C+463700246%2C+553365118%2C+560225886%2C+852695388%2C+890056385%2C+272619973%2C+317393130%2C+321008877%2C+336869894%2C+338506673%2C+351466062%2C+352922563%2C+354375547%2C+357693263%2C+374492651%2C+376585392%2C+406915836%2C+411528039%2C+423434252%2C+435057560%2C+450787658%2C+459047194%2C+459846828%2C+463462396%2C+468194530%2C+480333510%2C+617842401%2C+641333392%2C+697649009%2C+734119777%2C+883575694%2C+946892299%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</si>
  <si>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325162721%2C+377789042%2C+407920208%2C+411985703%2C+432477849%2C+442344972%2C+449097203%2C+855303572%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</si>
  <si>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362924919%2C+217936047%2C+235466522%2C+266712650%2C+267594216%2C+294536766%2C+294580231%2C+297684027%2C+306792604%2C+323301974%2C+344323916%2C+354736653%2C+356103643%2C+360101111%2C+377137326%2C+379159833%2C+389861950%2C+394492446%2C+396454269%2C+406706144%2C+422337903%2C+436175240%2C+441571479%2C+452144872%2C+463582016%2C+470339470%2C+475632129%2C+476108089%2C+477626532%2C+478046563%2C+478548026%2C+480452251%2C+480533649%2C+484951445%2C+486777246%2C+494379073%2C+600120997%2C+784828932%2C+869558913%2C+718973158%2C+263268509%2C+320290872%2C+216259115%2C+220638513%2C+236016606%2C+297677467%2C+309727254%2C+311656263%2C+320245124%2C+358853919%2C+375729967%2C+384956170%2C+446452791%2C+448420441%2C+448805928%2C+453669561%2C+469416812%2C+490049428%2C+492074229%2C+494735340%2C+510724764%2C+709504422%2C+977806956%2C+230721817%2C+241810610%2C+310473947%2C+360957893%2C+395806166%2C+403869325%2C+408899344%2C+421395748%2C+427705909%2C+569903739%2C+614208295%2C+872403082%2C+979270588%2C+306065803%2C+297898209%2C+311943681%2C+343838805%2C+371956526%2C+388153227%2C+433116293%2C+487399460%2C+748121920%2C+209198474%2C+277821042%2C+278961380%2C+312501395%2C+313766585%2C+333634775%2C+360821554%2C+362091779%2C+411618603%2C+418957348%2C+450674394%2C+453558665%2C+461013562%2C+464249295%2C+464906570%2C+467183963%2C+475961847%2C+477772063%2C+485816212%2C+497557772%2C+555689570%2C+777792978%2C+864688942%2C+339725901%2C+410085656%2C+417650449%2C+460845929%2C+490212232%2C+495661209%2C+895798220%2C+215631507%2C+265812883%2C+277954952%2C+285311719%2C+291728287%2C+306016717%2C+336344921%2C+346415270%2C+349387207%2C+363096046%2C+374605830%2C+398361720%2C+398605973%2C+410473321%2C+412859346%2C+415396754%2C+421816820%2C+437009268%2C+437683988%2C+439690975%2C+457817184%2C+477722161%2C+478402307%2C+481324016%2C+490877725%2C+493507002%2C+660482344%2C+701344131%2C+939772881%2C+962053022%2C+393062501%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</si>
  <si>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217638746%2C+267750887%2C+316645037%2C+326903695%2C+328654921%2C+329627121%2C+342968413%2C+350818750%2C+353563274%2C+372007072%2C+414746927%2C+433888272%2C+436928163%2C+458004740%2C+488348615%2C+890407677%2C+204195553%2C+225224815%2C+242397003%2C+242520756%2C+259380121%2C+296689050%2C+310791548%2C+327769838%2C+336850501%2C+357003729%2C+361033551%2C+366045857%2C+394796733%2C+429343496%2C+431769819%2C+435543917%2C+469307813%2C+475551944%2C+477881423%2C+479160441%2C+482830439%2C+483682768%2C+498678364%2C+498865636%2C+719195112%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</si>
  <si>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223056202%2C+233401153%2C+260483947%2C+269143372%2C+297857870%2C+307056623%2C+317585371%2C+347663765%2C+349196271%2C+397084440%2C+400014142%2C+401982991%2C+409660368%2C+421200266%2C+421283168%2C+423562673%2C+427025899%2C+429717853%2C+432095984%2C+443691872%2C+447538015%2C+451124767%2C+453666657%2C+460605292%2C+462332914%2C+474406553%2C+497670321%2C+523943926%2C+554341165%2C+590486896%2C+593495405%2C+652107695%2C+655956548%2C+729787555%2C+836180865%2C+899708491%2C+943015944%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</si>
  <si>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204188229%2C+204773943%2C+284931250%2C+249115133%2C+334512446%2C+341021769%2C+416248300%2C+469827416%2C+478722546%2C+489300068%2C+489645611%2C+552658990%2C+579942252%2C+619541946%2C+631907703%2C+648002956%2C+777084253%2C+850858373%2C+983284804%2C317837303%2C+318973067%2C+325062188%2C+325789157%2C+341326600%2C+343787701%2C+348076855%2C+367554769%2C+371938375%2C+373658555%2C+388092279%2C+388106909%2C+395345737%2C+397805340%2C+421948236%2C+422860176%2C+425800499%2C+438663631%2C+438937743%2C+478316906%2C+485350906%2C+489919976%2C+554447187%2C+585705293%2C+591436450%2C+631056839%2C+712233328%2C+730487814%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</si>
  <si>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15h51</t>
  </si>
  <si>
    <t>https://admin.giaohangtietkiem.vn/admin/api/index/limit:100?alias=880376713%2C402826782%2C387108416%2C208546927%2C+207610720%2C+475380887%2C239303641%2C+268835648%2C+278638485%2C+288178172%2C+306377166%2C+321135072%2C+323016935%2C+324734498%2C+326318928%2C+330188452%2C+332858213%2C+353255837%2C+355907527%2C+357854179%2C+364391640%2C+367078131%2C+384736842%2C+387831580%2C+393402316%2C+402780653%2C+405015940%2C+412125665%2C+418976901%2C+432890225%2C+441706730%2C+444304451%2C+446630769%2C+447838647%2C+455724558%2C+472766017%2C+482500783%2C+533437847%2C+632078916%2C+664710644%2C+677960295%2C+714958701%2C+740999508%2C+854046426%2C+906947466%2C+999663128%2C287571293%2C+290791853%2C+306961050%2C+308830508%2C+325408409%2C+333558525%2C+345602832%2C+357967437%2C+368107311%2C+368547156%2C+371855120%2C+374588768%2C+375511412%2C+380727727%2C+387948373%2C+391313957%2C+395000644%2C+400038647%2C+409592063%2C+414457744%2C+421301807%2C+455842898%2C+457299542%2C+459155619%2C+468744234%2C+474568029%2C+488916909%2C+490423339%2C+587694006%2C+620025418%2C+739780653%2C+788183553%2C+826518097%2C+839316589%2C+866177726%2C+882456035%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</si>
  <si>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247540609%2C+304361455%2C+322212109%2C+347994336%2C+361349214%2C+370037125%2C+381698329%2C+399413387%2C+463241564%2C+473533121%2C+473640232%2C+474847333%2C+498102302%2C+724320704%2C+842635350%2C+909999772%2C+919770375%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</si>
  <si>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227708241%2C+307007225%2C+275516660%2C+286716513%2C+288038775%2C+306391423%2C+314690311%2C+316764333%2C+336331642%2C+345039500%2C+350290589%2C+352592516%2C+384012836%2C+396243878%2C+406802197%2C+414305977%2C+414458707%2C+451424351%2C+468864725%2C+490616715%2C+495028359%2C+590065277%2C+732324772%2C+740549663%2C+798523866%2C+871705895%2C+923833947%2C+342215946%2C+392780325%2C+436561274%2C+440222849%2C+451138500%2C+602458807%2C++613829432%2C+840507396%2C+854465944%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</si>
  <si>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262399801%2C+264323665%2C+304318440%2C+263997606%2C+207916442%2C+221027606%2C+228445834%2C+276313903%2C+307740890%2C+307797953%2C+331953049%2C+338658314%2C+341707392%2C+341993051%2C+344207567%2C+349649333%2C+354011267%2C+355246027%2C+358042064%2C+386231706%2C+388212500%2C+398074885%2C+410537171%2C+425123897%2C+450989631%2C+451146339%2C+454258989%2C+461071242%2C+472849219%2C+487371094%2C+509090095%2C+601762121%2C+616614646%2C+637807252%2C+638789221%2C+670848954%2C+684591058%2C+746244555%2C+799778766%2C+802799939%2C+867246901%2C+951816065%2C+967671670%2C+998515650%2C+999721509%2C347362070%2C+364632560%2C+438437180%2C+505486686%2C+923359223%2C316487185%2C+245983586%2C+251930085%2C+286171767%2C+320032160%2C+320166374%2C+324503680%2C+329730117%2C+329880557%2C+334268336%2C+335003295%2C+337004697%2C+339526019%2C+341438449%2C+345456875%2C+345479929%2C+355988848%2C+370043065%2C+370848781%2C+375384437%2C+375778046%2C+379004354%2C+383238507%2C+391491558%2C+391643890%2C+393381822%2C+399993832%2C+407765856%2C+423559645%2C+424566148%2C+429704286%2C+430650755%2C+433372466%2C+433951931%2C+436310632%2C+439640026%2C+468558451%2C+474158150%2C+478328762%2C+480316188%2C+494219246%2C+498219221%2C+592276013%2C+666197603%2C+731241576%2C+778202070%2C+786281271%2C+793252550%2C+864878363%2C+897212850%2C+944265477%2C207148224%2C+269757082%2C+290734007%2C+306174102%2C+337343102%2C+345402938%2C+393660288%2C+397008918%2C+416672349%2C+419944897%2C+444304697%2C+450777690%2C+465877564%2C+488180226%2C+488776418%2C+593677384%2C+706893596%2C+747421071%2C+865906515%2C+875454695%2C+934438474%2C331667071%2C+335801829%2C+347019030%2C+385097736%2C+401469393%2C+406656040%2C+425624545%2C+456120490%2C+496356071%2C+537532433%2C+563041459%2C+592166371%2C+610024180%2C+617917067%2C+650920459%2C+717383779%2C+856869471%2C+863903064%2C+881225823%2C+919225342%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</si>
  <si>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260540831%2C+313042886%2C+351825277%2C+377274775%2C+377383468%2C+379550161%2C+417472550%2C+429480794%2C+444445548%2C+456918320%2C+458833689%2C+473952371%2C+491434062%2C+739064916%2C+766608156%2C+810272664%2C+840895865%2C+854724124%2C+879479996%2C+913290004%2C+931223463%2C+975808621%2C&amp;package_status_id=&amp;t_stt=&amp;r_stt=&amp;cr_from=2019-10-05+00%3A00%3A00&amp;cr_to=2019-10-13+23%3A59%3A59&amp;date_from=&amp;date_to=&amp;delay_pick_from=&amp;delay_pick_to=2019-10-12+16%3A57%3A23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</si>
  <si>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218957203%2C+227952902%2C+241021470%2C+248590434%2C+267491407%2C+295938592%2C+307590767%2C+330327159%2C+343236768%2C+353923766%2C+366031530%2C+369675556%2C+384079411%2C+400933554%2C+409124062%2C+410123482%2C+410347588%2C+415908002%2C+428005922%2C+428230204%2C+431211204%2C+477679376%2C+479775071%2C+625460450%2C+652381530%2C+729329357%2C+738284062%2C+760412347%2C+852327572%2C+945775879%2C+953827214%2C++259523848%2C+445514188%2C+470776155%2C+519527195%2C+660222122%2C+960976556%2C+976811779+&amp;package_status_id=&amp;t_stt=&amp;r_stt=&amp;cr_from=2019-10-05+00%3A00%3A00&amp;cr_to=2019-10-13+23%3A59%3A59&amp;date_from=&amp;date_to=&amp;delay_pick_from=&amp;delay_pick_to=2019-10-12+16%3A57%3A23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</si>
  <si>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304531083%2C+320341003%2C+325166513%2C+334718883%2C+383481745%2C+440413437%2C+456309778%2C+467250763%2C+472365510%2C+473686739%2C+481476266%2C+500582252%2C+572166411%2C+920159988%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</si>
  <si>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231092495%2C+238888852%2C+291483093%2C+300696005%2C+304289538%2C+318332171%2C+322118655%2C+324088980%2C+328197321%2C+329794377%2C+333557633%2C+338304689%2C+351764923%2C+357746450%2C+359775168%2C+391139720%2C+398902931%2C+400870262%2C+401343205%2C+402478726%2C+421353832%2C+433200697%2C+447441851%2C+472314716%2C+507393475%2C+612380003%2C+635206221%2C+723254807%2C+813508694%2C+852821358%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</si>
  <si>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716356390%2C+338219468%2C+201709191%2C+232757368%2C+233324833%2C+235796401%2C+249586785%2C+287870594%2C+308447706%2C+318267870%2C+324637056%2C+335209457%2C+343093999%2C+344152636%2C+346539236%2C+349796274%2C+366688247%2C+370176261%2C+377391993%2C+379837602%2C+395991902%2C+422120539%2C+432208113%2C+449490902%2C+477796781%2C+497485617%2C+505223078%2C+527184162%2C+607193209%2C+675649745%2C+681617750%2C+771181393%2C+788126774%2C+853988669%2C+870822502%2C+992168415%2C+492583562%2C+829470184%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</si>
  <si>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786870513%2C+231048760%2C+313497692%2C+349914880%2C+350893212%2C+437560051%2C+725702318%2C+745824964%2C+912426795%2C+990789488%2C+200562761%2C+206285115%2C+232762118%2C+245516084%2C+248604804%2C+258496324%2C+260428680%2C+276690793%2C+282995056%2C+320628659%2C+321355707%2C+328059783%2C+329328140%2C+329959417%2C+334825467%2C+342683872%2C+349071387%2C+355111451%2C+355721564%2C+363795638%2C+366245960%2C+371880664%2C+378888642%2C+383554293%2C+407186832%2C+409868407%2C+421465243%2C+426849892%2C+454571762%2C+468810476%2C+474550957%2C+496561289%2C+498084575%2C+504628923%2C+532470994%2C+640878507%2C+668500367%2C+752858081%2C+785243768%2C+907310500%2C+908733277%2C+909564479%2C+920990803%2C+961208914%2C+963286814%2C+986813930%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</si>
  <si>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698385527%2C+263223921%2C+263268509%2C+483012153%2C+961589849%2C+335793006%2C+384575349%2C+910443041%2C+414221844%2C+362924919%2C+207429666%2C+729046972%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</si>
  <si>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973441965%2C+321415839%2C+350582246%2C+441027168%2C+699565866%2C+337021813%2C+338434082%2C+380667104%2C+383218444%2C+388899099%2C+433493968%2C+444826363%2C+705156339%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</si>
  <si>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232708158%2C+244767384%2C+266218980%2C+293264261%2C+325452637%2C+329971717%2C+330628275%2C+334057664%2C+337005594%2C+338150049%2C+357141891%2C+358073156%2C+364230436%2C+377094896%2C+391128585%2C+416508144%2C+418319776%2C+420053670%2C+440725704%2C+444006520%2C+447688325%2C+459698001%2C+474527193%2C+476979609%2C+486486445%2C+572711468%2C+607498178%2C+679016856%2C+701126212%2C+703911224%2C+710146794%2C+726959420%2C+766875974%2C+772659389%2C+783803847%2C+856965972%2C+874532992%2C+908773701%2C+936455408%2C+970377836%2C+463446162%2C+219936847%2C+266665329%2C+278712516%2C+309065662%2C+313306307%2C+326319412%2C+340675959%2C+348159854%2C+353071529%2C+353488462%2C+365088860%2C+367610685%2C+378198791%2C+378506952%2C+417501597%2C+473465915%2C+478156957%2C+620632686%2C+653036501%2C+808699034%2C+849857675%2C+929363397%2C+953034940%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</si>
  <si>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655539144%2C+877048076%2C+502923019%2C+477295793%2C+397724148%2C+216187933%2C+260307276%2C+304780072%2C+353137749%2C+358023614%2C+358594189%2C+366611963%2C+391781960%2C+423697545%2C+428049755%2C+472376229%2C+503766992%2C+556046823%2C+944748569%2C+203408048%2C+214617163%2C+228449916%2C+234177630%2C+253672663%2C+266648074%2C+284403109%2C+295134424%2C+307858949%2C+325101631%2C+343952590%2C+345213886%2C+345614688%2C+356434074%2C+362254780%2C+368599629%2C+372800501%2C+377087706%2C+381351301%2C+387171464%2C+387194390%2C+423283072%2C+429918197%2C+431546682%2C+432296261%2C+454599885%2C+462173881%2C+469951772%2C+489555838%2C+590698340%2C+616345596%2C+708205959%2C+745612527%2C+745615609%2C+817180079%2C+862484690%2C+866612973%2C+874300569%2C+879153148%2C+893629419%2C+942943393%2C+962224689%2C+996138510%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</si>
  <si>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%3A+247540609%2C+304361455%2C+322212109%2C+347994336%2C+361349214%2C+370037125%2C+381698329%2C+399413387%2C+463241564%2C+473533121%2C+473640232%2C+474847333%2C+498102302%2C+724320704%2C+842635350%2C+909999772%2C+919770375%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</si>
  <si>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236519589%2C+245420450%2C+301957896%2C+307570024%2C+320119830%2C+334855192%2C+375303030%2C+378391441%2C+389077213%2C+412773947%2C+415182590%2C+418707178%2C+433650230%2C+442510894%2C+445486369%2C+446109603%2C+458730406%2C+481856721%2C+493888233%2C+495789459%2C+509197244%2C+533167117%2C+542541987%2C+577405239%2C+664623078%2C+769818344%2C+773372988%2C+861424109%2C+890692319%2C+979434452%2C+980184549%2C+207368685%2C+213866718%2C+216142848%2C+247639284%2C+257079639%2C+273499392%2C+291956448%2C+316168228%2C+332247200%2C+382077227%2C+388396089%2C+403694661%2C+419932712%2C+432807643%2C+439168386%2C+465364483%2C+473445550%2C+478623258%2C+486290058%2C+496380752%2C+720691352%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</si>
  <si>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+227708241%2C+307007225%2C+342215946%2C+392780325%2C+436561274%2C+440222849%2C+451138500%2C+602458807%2C+613829432%2C+840507396%2C+854465944%2C275516660%2C+286716513%2C+288038775%2C+306391423%2C+314690311%2C+316764333%2C+336331642%2C+345039500%2C+350290589%2C+352592516%2C+384012836%2C+396243878%2C+406802197%2C+414305977%2C+414458707%2C+451424351%2C+468864725%2C+490616715%2C+495028359%2C+590065277%2C+732324772%2C+740549663%2C+798523866%2C+871705895%2C+923833947%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</si>
  <si>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208711884%2C+227037382%2C+232124009%2C+268910063%2C+277937700%2C+304268709%2C+310030853%2C+318277915%2C+325990591%2C+339822209%2C+340863357%2C+354599494%2C+367386982%2C+385846376%2C+391564308%2C+396809272%2C+398052156%2C+399159134%2C+399828372%2C+404333905%2C+420338644%2C+429725457%2C+430089843%2C+430751434%2C+461744383%2C+468213673%2C+473321223%2C+474554291%2C+487508897%2C+489811823%2C+551308470%2C+710639577%2C+796581453%2C+852989591%2C+919236491%2C+963894640%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</si>
  <si>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260540831%2C+313042886%2C+351825277%2C+377274775%2C+377383468%2C+379550161%2C+417472550%2C+429480794%2C+444445548%2C+456918320%2C+458833689%2C+473952371%2C+491434062%2C+739064916%2C+766608156%2C+810272664%2C+840895865%2C+854724124%2C+879479996%2C+913290004%2C+931223463%2C+975808621%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</si>
  <si>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204711781%2C+204790930%2C+211998264%2C+270269212%2C+270682840%2C+308349311%2C+319367315%2C+319899629%2C+320288839%2C+321622668%2C+324469926%2C+343352506%2C+351120257%2C+354317029%2C+369093092%2C+380384210%2C+392832231%2C+394610169%2C+404591734%2C+406328475%2C+411731496%2C+421185730%2C+436802797%2C+436868456%2C+446952991%2C+447329603%2C+464870374%2C+472886723%2C+475718350%2C+477335069%2C+481777471%2C+487219490%2C+520504866%2C+566347322%2C+602586095%2C+628954306%2C+701782059%2C+703866664%2C+717223517%2C+740538336%2C+743434866%2C+786509238%2C+843027102%2C+856159860%2C+949547285%2C+224183830%2C+236163862%2C+271287698%2C+272273140%2C+274269639%2C+277954659%2C+294970807%2C+307192698%2C+355130709%2C+369973918%2C+428177333%2C+435014065%2C+447494765%2C+468834285%2C+536595255%2C+555356440%2C+567061989%2C+594411064%2C+622703717%2C+630732725%2C+805765018%2C+889688793%2C+934288415%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</si>
  <si>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217166334%2C+266772260%2C+267376476%2C+333877961%2C+387514683%2C+473519933%2C+572542296%2C+762994518%2C+958269554%2C+239361238%2C+324569746%2C+334261640%2C+345797198%2C+377310889%2C+380397403%2C+383994165%2C+388033617%2C+388686395%2C+444698518%2C+535563369%2C+554821672%2C+576345460%2C+764314568%2C+902708117%2C+961870776%2C+222272133%2C+226931108%2C+260666725%2C+300619541%2C+301046629%2C+301744530%2C+303196436%2C+322970890%2C+326548154%2C+330527705%2C+343343962%2C+345411096%2C+350154788%2C+352643153%2C+374492651%2C+376585392%2C+385807099%2C+392450857%2C+393947314%2C+426796438%2C+428788776%2C+445137216%2C+459754332%2C+473281271%2C+475694851%2C+479464724%2C+490212232%2C+545113419%2C+792589207%2C+815147467%2C+979288619%2C+570372551%2C+215631507%2C+230101807%2C+230479371%2C+242484360%2C+245484746%2C+265254502%2C+307488767%2C+316008017%2C+346502138%2C+349329467%2C+351466062%2C+357505497%2C+360821554%2C+375366105%2C+385092688%2C+390130036%2C+412413695%2C+432581382%2C+432634092%2C+433450625%2C+444304451%2C+460303046%2C+472849219%2C+474854398%2C+477188201%2C+481698662%2C+484707148%2C+485515952%2C+486574621%2C+489281891%2C+536107880%2C+579146920%2C+632646423%2C+638827559%2C+659863900%2C+734119777%2C+841654717%2C+926901316%2C+427718259%2C+312322829%2C+304169873%2C+404565938%2C+208295095%2C+238065931%2C+252261446%2C+260904768%2C+311964621%2C+345541878%2C+358986450%2C+360960105%2C+408511012%2C+410340002%2C+413696099%2C+431615155%2C+434169999%2C+436328120%2C+439694802%2C+468538622%2C+472571561%2C+488481178%2C+497491583%2C+561368649%2C+563669000%2C+573186465%2C+576070483%2C+595005402%2C+612910461%2C+632508683%2C+641557468%2C+662880678%2C+758022506%2C+804449364%2C+821453917%2C+900944264%2C+937497755%2C+951227641%2C+331352059%2C+224214911%2C+224333144%2C+257552468%2C+269150354%2C+280146336%2C+285427300%2C+305057880%2C+307037133%2C+311844854%2C+327001877%2C+331674353%2C+341097202%2C+342481244%2C+367807024%2C+371083684%2C+379202421%2C+379576430%2C+385905725%2C+386185022%2C+388776497%2C+389572689%2C+390798596%2C+394292666%2C+405658019%2C+416585462%2C+435892374%2C+439531185%2C+451066066%2C+454764828%2C+454881546%2C+470721647%2C+473405866%2C+482471949%2C+493507002%2C+504319372%2C+723605898%2C+767550499%2C+931108915%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</si>
  <si>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+259523848%2C+445514188%2C+470776155%2C+519527195%2C+660222122%2C+960976556%2C+976811779%2C+218957203%2C+227952902%2C+241021470%2C+248590434%2C+267491407%2C+295938592%2C+307590767%2C+330327159%2C+343236768%2C+353923766%2C+366031530%2C+369675556%2C+384079411%2C+400933554%2C+409124062%2C+410123482%2C+410347588%2C+415908002%2C+428005922%2C+428230204%2C+431211204%2C+477679376%2C+479775071%2C+625460450%2C+652381530%2C+729329357%2C+738284062%2C+760412347%2C+852327572%2C+945775879%2C+953827214%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</si>
  <si>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201009610%2C+204413982%2C+230339163%2C+236421431%2C+301789471%2C+310538524%2C+313092508%2C+320578862%2C+336897240%2C+342699855%2C+365376871%2C+366966831%2C+369577840%2C+372001198%2C+372132302%2C+385210376%2C+393761992%2C+396373893%2C+408717577%2C+409045944%2C+439703283%2C+442450791%2C+448647203%2C+451933408%2C+454138135%2C+466729215%2C+473116671%2C+481592183%2C+485667412%2C+489341884%2C+494175739%2C+498315640%2C+513189223%2C+537644249%2C+916713824%2C+905246949%2C+384767963%2C+490786589%2C+602795945%2C+637162581%2C+752378590%2C+921999707%2C+207189623%2C+247521888%2C+269681891%2C+284802272%2C+334002507%2C+338824784%2C+356719165%2C+362482706%2C+363721789%2C+366006978%2C+388375899%2C+391954019%2C+461981096%2C+467899428%2C+520670665%2C+594398378%2C+648070362%2C+724015374%2C+928129074%2C+948876642%2C+982105617%2C+202493142%2C+229651199%2C+245027269%2C+266961346%2C+311757242%2C+311906036%2C+368452430%2C+376653705%2C+378871026%2C+408507309%2C+447790594%2C+467073833%2C+497513169%2C+565275823%2C+797685398%2C+991184482%2C+209950399%2C+257349459%2C+330702461%2C+331031958%2C+337980140%2C+355676589%2C+366849658%2C+372246976%2C+377305479%2C+395815517%2C+408447288%2C+418177941%2C+454818374%2C+462603582%2C+499485944%2C+553023488%2C+619680857%2C+628218860%2C+691056617%2C+870322103%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</si>
  <si>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15h59 - 16h18</t>
  </si>
  <si>
    <t>https://admin.giaohangtietkiem.vn/admin?alias=+294783914%2C+312102287%2C+328165204%2C+353360246%2C+470134858%2C+511584256%2C+761174368%2C+922042644%2C+944490339%2C+244257539%2C+249885928%2C+257884105%2C+319386157%2C+326373421%2C+326975926%2C+341137056%2C+357651508%2C+364613366%2C+400472447%2C+403447229%2C+404656156%2C+409223934%2C+424269099%2C+433595404%2C+441069595%2C+457967510%2C+493062140%2C+495838695%2C+497840804%2C+499757689%2C+649642358%2C+745483364%2C+798595093%2C+829249442%2C+832210539%2C+869961065%2C+948308896%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</si>
  <si>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268193168%2C+424207981%2C+476039542%2C+791614390%2C+858585519%2C+917818042%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</si>
  <si>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350476623%2C350086786%2C406270334%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</si>
  <si>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288694231%2C+384262404%2C+412341660%2C+428701270%2C+469488274%2C+635747267%2C+711464503%2C+753858673%2C+205640695%2C+233079126%2C+248042486%2C+272741452%2C+301104820%2C+330249495%2C+367404845%2C+389072368%2C+408330366%2C+418049789%2C+419581954%2C+436178917%2C+454303880%2C+458866136%2C+461432287%2C+470660511%2C+472689857%2C+476474719%2C+480317636%2C+483230381%2C+485395814%2C+705912687%2C+862128748%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</si>
  <si>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+220673094%2C+222205258%2C+222513688%2C+237003761%2C+282617722%2C+317464466%2C+341184291%2C+349117251%2C+355444919%2C+369173443%2C+374685655%2C+376929892%2C+385567268%2C+385776196%2C+408262554%2C+415667514%2C+417784975%2C+420253522%2C+425554295%2C+441274967%2C+443022968%2C+464596115%2C+469499665%2C+480815785%2C+489386382%2C+510623257%2C+550683119%2C+581030173%2C+589268696%2C+667410704%2C+715905205%2C+847334230%2C+849648733%2C+856040931%2C+889967258%2C+899458363%2C+937287211%2C+985175401%2C+204746976%2C+210079130%2C+212850121%2C+262782130%2C+263751611%2C+271774832%2C+303084168%2C+310577375%2C+319621978%2C+326861751%2C+329607073%2C+342700311%2C+345619024%2C+358502619%2C+378706227%2C+384433024%2C+387029756%2C+389088470%2C+394907718%2C+401627228%2C+408757966%2C+413732524%2C+413790573%2C+422211704%2C+424145323%2C+429855854%2C+458011495%2C+462216827%2C+463821814%2C+468590720%2C+468863050%2C+471182226%2C+485140169%2C+585908151%2C+702506387%2C+740340418%2C+754135150%2C+796558072%2C+891312029%2C+911727783%2C+938179326%2C+331649088%2C+334190126%2C+430995621%2C+437332227%2C+448121477%2C+465059330%2C+540849599%2C+583171635%2C+605603825%2C+663531329%2C+773648161%2C+806890930%2C+865045217%2C&amp;package_status_id=&amp;t_stt=&amp;r_stt=&amp;cr_from=2019-10-01+00%3A00%3A00&amp;cr_to=2020-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</si>
  <si>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439844053%2C409156796%2C+737687101%2C+329457023%2C388291066%2C964772745%2C247884802%2C+399101452%2C+425680394%2C+426970683%2C+588163497%2C289675298%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</si>
  <si>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327466966%2C+349061244%2C+349822537%2C+351277444%2C+385118539%2C+407365857%2C+416378817%2C+441078759%2C+443380081%2C+447218531%2C+472170052%2C+479339825%2C+497468475%2C+689481664%2C+698236164%2C+758971572%2C+812905330%2C+861749206%2C+947236283%2C+975065962%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</si>
  <si>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255474494%2C+344983357%2C+385387971%2C+388401138%2C+405487304%2C+587465073%2C+916598555%2C447151301%2C380402733%2C394883481%2C209012797%2C+228361909%2C+286907823%2C+289702299%2C+300462032%2C+301785261%2C+337674586%2C+339818184%2C+345084705%2C+345568007%2C+356900194%2C+366058578%2C+368343662%2C+378397707%2C+381041404%2C+388843824%2C+389044040%2C+390367297%2C+401167338%2C+405588309%2C+409781696%2C+424499059%2C+434876349%2C+439372356%2C+443058568%2C+444485614%2C+452524646%2C+460226659%2C+466041865%2C+467397111%2C+476538475%2C+482941015%2C+486511762%2C+490708301%2C+501698122%2C+507866760%2C+510833247%2C+633475830%2C+727545902%2C+955927724%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</si>
  <si>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213216854%2C+235570389%2C+251886109%2C+301930120%2C+314640294%2C+317241515%2C+364788184%2C+446844573%2C+452373060%2C+457982606%2C+471128473%2C+472066648%2C+480037657%2C+490956472%2C+496993153%2C+721134364%2C+894705279%2C+904260589%2C+283029856%2C+295374114%2C+322268596%2C+339994348%2C+347292028%2C+350647386%2C+353136153%2C+415848471%2C+428005327%2C+457281794%2C+466734125%2C+468619956%2C+471971013%2C+503184673%2C+503622621%2C+595929984%2C+627996560%2C+637465325%2C+721548894%2C+762509367%2C+764138302%2C+887751645%2C+931480131%2C+228534016%2C+254730507%2C+256444554%2C+260188662%2C+327589861%2C+334768908%2C+340961794%2C+345392197%2C+368562477%2C+368841117%2C+380829331%2C+382635415%2C+403556520%2C+403854524%2C+416731771%2C+467427567%2C+476690389%2C+511765120%2C+624002501%2C+893877037%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</si>
  <si>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232753532%2C+248268229%2C+269131879%2C+277542303%2C+345366325%2C+354635008%2C+355535270%2C+355800758%2C+358039007%2C+360009400%2C+367078368%2C+410896100%2C+431709845%2C+432493256%2C+436542957%2C+444810011%2C+488543009%2C+632824458%2C+723188700%2C+833327189%2C+843468786%2C+988775066%2C288785410%2C+294684598%2C+302917720%2C+303470388%2C+306718125%2C+317586093%2C+350817352%2C+355525084%2C+377459810%2C+380895306%2C+384471426%2C+389077747%2C+397394017%2C+401110766%2C+403485526%2C+407799304%2C+415819634%2C+417603473%2C+418247370%2C+419496728%2C+430893485%2C+438156025%2C+459415915%2C+461383690%2C+461966761%2C+467955283%2C+480368905%2C+491240828%2C+494399745%2C+498531786%2C+521289671%2C+641677517%2C+654094161%2C+710707746%2C+714410705%2C+756417062%2C+781230699%2C+890216106%2C+957356879%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</si>
  <si>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459127094%2C+725890242%2C+291024539%2C+436053456%2C+410331660%2C+427921840%2C+217090848%2C+234847990%2C+245715600%2C+273773351%2C+282115033%2C+327983403%2C+334343353%2C+336160944%2C+344976470%2C+358834104%2C+371500216%2C+393327797%2C+395829305%2C+396213227%2C+401477298%2C+401783241%2C+411457686%2C+426754041%2C+439124591%2C+445543351%2C+459950672%2C+477338068%2C+627144741%2C+701417987%2C+923576233%2C+210210387%2C+215457313%2C+232124009%2C+275952723%2C+298345924%2C+300263798%2C+309232905%2C+311465811%2C+325656992%2C+330411047%2C+338286111%2C+347478162%2C+354167781%2C+355312356%2C+388912521%2C+398527190%2C+406857589%2C+426668530%2C+435203380%2C+437208006%2C+439338125%2C+444319625%2C+447278439%2C+451730739%2C+452505607%2C+465288281%2C+470451834%2C+474970283%2C+483734688%2C+492745042%2C+503857837%2C+531504035%2C+593804773%2C+637281030%2C+795824188%2C+807131236%2C+262399801%2C+313729232%2C+322058595%2C+326548154%2C+378871026%2C+402096618%2C+453758293%2C+455767592%2C+464749469%2C+481455373%2C+494415409%2C+878913218%2C+925786340%2C+981105709%2C+318910873%2C+987851736%2C+230479371%2C+236421431%2C+263770305%2C+265332374%2C+277679761%2C+277700277%2C+278000419%2C+278378448%2C+291392867%2C+297344787%2C+304878653%2C+307088389%2C+308162108%2C+311906036%2C+315001332%2C+332359603%2C+344111570%2C+346464917%2C+350015686%2C+360505347%2C+372216691%2C+389873129%2C+395659246%2C+403957815%2C+405193622%2C+433601055%2C+438674569%2C+454764828%2C+461114921%2C+465297575%2C+556694609%2C+628315746%2C+639867486%2C+871341776%2C+878803664%2C+757434268%2C+303003378%2C+967996848%2C+308397895%2C+580530392%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</si>
  <si>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284383238%2C+344413656%2C+351960299%2C+353470361%2C+379604528%2C+388144220%2C+398285441%2C+402442302%2C+405238600%2C+419496003%2C+427958289%2C+552040627%2C+636033118%2C+789511412%2C+886756905%2C+891586648%2C+202455825%2C+273513954%2C+292263607%2C+310104219%2C+320129829%2C+328214143%2C+336377223%2C+338978746%2C+345469626%2C+355251120%2C+358747823%2C+364776744%2C+366258656%2C+374145706%2C+377008092%2C+380864767%2C+385895538%2C+393265189%2C+398846458%2C+404600515%2C+410265620%2C+432558860%2C+450813626%2C+462276976%2C+475112381%2C+477456829%2C+486111839%2C+497116704%2C+498575642%2C+524424767%2C+649281058%2C+720325767%2C+722104839%2C+787185276%2C+860552890%2C+870543473%2C+890024643%2C+927603605%2C+975014292%2C+978642203%2C+422972241%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</si>
  <si>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377186320%2C+384019390%2C+759721186%2C+822008593%2C498442437%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</si>
  <si>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212494256%2C+221283293%2C+226028336%2C+287624945%2C+313527374%2C+329753294%2C+333065338%2C+334292730%2C+344164386%2C+345276583%2C+352145685%2C+370584563%2C+381918407%2C+385519165%2C+385562083%2C+390325741%2C+393299931%2C+401642908%2C+418340955%2C+439637909%2C+458579843%2C+458795992%2C+479734591%2C+494645139%2C+517030298%2C+719978961%2C+781629112%2C+988669208%2C+992796901%2C+995770652%2C419063437%2C300576708%2C222715806%2C+240017842%2C+260542385%2C+281248696%2C+308449993%2C+330677812%2C+354984143%2C+356913384%2C+404984837%2C+431227814%2C+457754029%2C+464881826%2C+478237232%2C+498702153%2C+807214557%2C+858267282%2C209116242%2C+235129236%2C+278509227%2C+308110181%2C+338180216%2C+366463681%2C+404345976%2C+417555819%2C+421514111%2C+439844053%2C+462012701%2C+504951146%2C+703175229%2C+716567067%2C+914691234%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</si>
  <si>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15h02</t>
  </si>
  <si>
    <t>https://admin.giaohangtietkiem.vn/admin?alias=212592301%2C+222065811%2C+244310056%2C+293356941%2C+293709330%2C+315258177%2C+355903633%2C+370445840%2C+377733819%2C+379414734%2C+382106373%2C+405304289%2C+415192561%2C+425309313%2C+428906110%2C+446228603%2C+458697108%2C+477298056%2C+495669399%2C+831406868%2C+947238534%2C+966867954%2C+996679235%2C&amp;package_status_id=&amp;t_stt=&amp;r_stt=&amp;cr_from=2019-10-07+00%3A00%3A00&amp;cr_to=2019-10-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</si>
  <si>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206331443%2C+248969837%2C+275221913%2C+275702917%2C+302949356%2C+313885504%2C+314244818%2C+331579495%2C+343238886%2C+357358897%2C+361733654%2C+369691209%2C+386352263%2C+403644781%2C+413751045%2C+423198044%2C+425628244%2C+431851753%2C+440254143%2C+445015505%2C+454049533%2C+456553743%2C+461304926%2C+477944520%2C+525323855%2C+568278802%2C+575199713%2C+628628161%2C+644702237%2C+651820414%2C+694094880%2C+711012055%2C+765902919%2C+784461785%2C+830343750%2C+884514057%2C+886905727%2C+896282328%2C+906366514%2C+942622342%2C+990830723%2C210417722%2C+226121376%2C+275893525%2C+307600380%2C+320714485%2C+321024356%2C+322886556%2C+347132985%2C+351475294%2C+353011861%2C+354990704%2C+369863158%2C+370358185%2C+386905320%2C+394120358%2C+412647285%2C+426565102%2C+462501196%2C+473291621%2C+477216353%2C+485911136%2C+488705205%2C+498946813%2C+528312953%2C+558819631%2C+574805932%2C+577595322%2C+644151085%2C+647038557%2C+648439365%2C+693307610%2C+716425155%2C+748827655%2C+787422599%2C+788466407%2C+809466591%2C+818514589%2C+843667613%2C+849550655%2C+874551505%2C+903766409%2C+929079362%2C+974013758%2C+992811547%2C203019966%2C+222807243%2C+225149684%2C+240368535%2C+245721134%2C+263743541%2C+268811127%2C+273293500%2C+283546261%2C+300949766%2C+309934175%2C+314055146%2C+318300778%2C+324682629%2C+326020887%2C+331022582%2C+332464000%2C+339281811%2C+342530046%2C+344682803%2C+354775298%2C+354986220%2C+355187464%2C+358406908%2C+358490195%2C+360614450%2C+361144180%2C+362477924%2C+367613322%2C+369561338%2C+373533151%2C+382998393%2C+384420813%2C+384960844%2C+388981293%2C+432709791%2C+440397189%2C+446529788%2C+449831981%2C+462408378%2C+490765033%2C+520907600%2C+604312326%2C+612059021%2C+641885973%2C+707221192%2C+732681165%2C+797986244%2C+800097445%2C+925618212%2C+972020279%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</si>
  <si>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226164524%2C+243366254%2C+276648079%2C+301410974%2C+309219393%2C+333721651%2C+356904050%2C+382837500%2C+384190531%2C+399398238%2C+401464694%2C+406094498%2C+416377550%2C+440005577%2C+481508135%2C+482820517%2C+593286862%2C+600541039%2C+649140514%2C+710612982%2C+728229103%2C+738843574%2C+818115008%2C+912181438%2C+927570765&amp;package_status_id=&amp;t_stt=&amp;r_stt=&amp;cr_from=2019-10-07+00%3A00%3A00&amp;cr_to=2019-10-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</si>
  <si>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300143497%2C+310501159%2C+371837687%2C+387243014%2C+394486210%2C+394835974%2C+432032080%2C+438441503%2C+448183210%2C+457578128%2C+464198144%2C+467362025%2C+468951084%2C+476190912%2C+480359111%2C+522539626%2C+562285199%2C+670200986%2C+731068866%2C+749341723%2C+773479484%2C+779967507%2C+791257284%2C+942726179%2C+964935132%2C&amp;package_status_id=&amp;t_stt=&amp;r_stt=&amp;cr_from=2019-10-07+00%3A00%3A00&amp;cr_to=2019-10-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</si>
  <si>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16h08 - 16h09</t>
  </si>
  <si>
    <t>https://admin.giaohangtietkiem.vn/admin?alias=200791141%2C+267490453%2C+285059741%2C+298242308%2C+307572237%2C+316442872%2C+318929311%2C+319246098%2C+335594516%2C+348762474%2C+351233335%2C+362017970%2C+373761156%2C+384247269%2C+389860039%2C+390573400%2C+399828531%2C+420032058%2C+423325366%2C+427859360%2C+430958829%2C+432259710%2C+439797261%2C+443744089%2C+446532881%2C+453187834%2C+467496106%2C+468698590%2C+482092923%2C+484237712%2C+492348808%2C+533423112%2C+545107106%2C+899835193%2C+911003524%2C+929466071%2C+958845510%2C+980134977%2C+988625405%2C+263127351%2C+263678690%2C+300917729%2C+312794175%2C+315484583%2C+338150480%2C+361990428%2C+372531987%2C+382981511%2C+384493986%2C+392151175%2C+402074379%2C+410878217%2C+416214362%2C+418136137%2C+445756906%2C+458716939%2C+481039439%2C+543306881%2C+624285312%2C+680240703%2C+687210566%2C+701686322%2C+716940225%2C+769852141%2C+789739302%2C+843005761%2C+974190474%2C+244978503%2C+279887899%2C+301230977%2C+303255138%2C+323447955%2C+357529733%2C+451548918%2C+469254058%2C+472337852%2C++&amp;package_status_id=&amp;t_stt=&amp;r_stt=&amp;cr_from=2019-10-07+00%3A00%3A00&amp;cr_to=2019-10-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</si>
  <si>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424594452%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</si>
  <si>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223798095%2C+306100161%2C+313715239%2C+329154095%2C+334161343%2C+348884190%2C+361026785%2C+368080123%2C+370468378%2C+379417483%2C+426158181%2C+428276984%2C+446229058%2C+474758264%2C+495517152%2C+591975892%2C+621886028%2C+744764932%2C+777393026%2C+796916423%2C+896196550%2C+899714811%2C+704603449%2C+201132271%2C+205159374%2C+211742357%2C+260788640%2C+268230405%2C+278320598%2C+280304222%2C+295418448%2C+305815030%2C+306193594%2C+329514071%2C+329676892%2C+339877315%2C+346692157%2C+357591413%2C+370087838%2C+377475930%2C+397833541%2C+398980046%2C+403067961%2C+404914754%2C+405030371%2C+417780959%2C+426370039%2C+436552273%2C+444963540%2C+445929151%2C+455897137%2C+462327201%2C+487344218%2C+490818829%2C+494508818%2C+731938116%2C+849481644%2C+989573310%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</si>
  <si>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228389353%2C+321006596%2C+324362056%2C+332107556%2C+339140829%2C+358663856%2C+360359547%2C+386286832%2C+389264626%2C+392199848%2C+408059402%2C+415383966%2C+418697344%2C+442545372%2C+458561400%2C+460724132%2C+483706885%2C+498245227%2C+567088222%2C+597632921%2C+752123062%2C+944679915%2C+234892639%2C+200477086%2C+206498307%2C+215469878%2C+240816997%2C+253050548%2C+303554534%2C+310693219%2C+318890816%2C+321227418%2C+330323579%2C+337133500%2C+338020544%2C+346370374%2C+353418345%2C+356682531%2C+372822450%2C+403407472%2C+408792965%2C+434024757%2C+444543756%2C+468260734%2C+477541147%2C+482386392%2C+488800029%2C+490857976%2C+620553711%2C+767550499%2C+414297787%2C+508024192%2C+440359642%2C+229357224%2C+561865374%2C+253389552%2C+337460201%2C+439080905%2C+253539848%2C+290613979%2C+307381905%2C+326554810%2C+330113206%2C+363187939%2C+376853761%2C+378359163%2C+389178349%2C+418877674%2C+439443456%2C+470482088%2C+472578345%2C+476797012%2C+483494595%2C+483995018%2C+484979138%2C+497163374%2C+532735675%2C+535017393%2C+634020748%2C+662094915%2C+756500929%2C+760429290%2C+769218701%2C+894263987%2C+958720485%2C+963484712%2C+984397348%2C+999435780%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</si>
  <si>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249343180%2C+319476612%2C+335458000%2C+343171255%2C+402317097%2C+402909247%2C+403943073%2C+458237529%2C+476997246%2C+483793117%2C+754041552%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</si>
  <si>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391092483%2C750722783%2C363349493%2C255751956%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</si>
  <si>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247693527%2C+248708845%2C+258968186%2C+265615087%2C+319022934%2C+373157254%2C+381426985%2C+393981305%2C+416989882%2C+432411277%2C+485261615%2C+587713080%2C+599887986%2C+607053349%2C+728660864%2C+849829630%2C+879724907%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</si>
  <si>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243235669%2C+247718013%2C+328245256%2C+349283739%2C+367496047%2C+394191915%2C+408674652%2C+442493254%2C+443775572%2C+445260086%2C+462485620%2C+478459568%2C+495374176%2C+496273388%2C+504802960%2C+545547214%2C+567951185%2C+613275165%2C+619445964%2C+715065617%2C+750118387%2C+786253861%2C+858425696%2C+939720743%2C+955257574%2C+961457962%2C241670007%2C+242084184%2C+264776485%2C+281617491%2C+283936361%2C+286414303%2C+300489990%2C+303620053%2C+307788780%2C+322736968%2C+332001167%2C+334695486%2C+336750456%2C+339844219%2C+340660956%2C+342179427%2C+349470720%2C+350385524%2C+353433515%2C+354354743%2C+354783528%2C+364353982%2C+370585957%2C+387289077%2C+387971749%2C+402468089%2C+420949782%2C+422609645%2C+424319050%2C+426725447%2C+429373747%2C+434645794%2C+438318022%2C+442232826%2C+456892676%2C+457848499%2C+473605976%2C+475787770%2C+485617691%2C+486803450%2C+489182456%2C+494193503%2C+504509009%2C+530030088%2C+551597230%2C+565353146%2C+574130181%2C+581177376%2C+590198886%2C+601397380%2C+607273699%2C+607678628%2C+619546407%2C+638042916%2C+640930712%2C+658305928%2C+664804223%2C+677759331%2C+678108691%2C+684671943%2C+685544776%2C+686535992%2C+691004221%2C+695138997%2C+704831225%2C+705745502%2C+725004372%2C+731921967%2C+733638586%2C+733971058%2C+783649162%2C+804190117%2C+808679164%2C+825190221%2C+861581633%2C+878899408%2C+915019231%2C+915199113%2C+927814796%2C+945374943%2C+958405055%2C+965080377%2C+968311718%2C+992254156%2C+992360789%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</si>
  <si>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225730178%2C+293513688%2C+298156252%2C+300488194%2C+317619662%2C+336816178%2C+343952270%2C+361786303%2C+364104232%2C+380935700%2C+414808414%2C+426630406%2C+429005927%2C+449472745%2C+453112348%2C+455352601%2C+456000886%2C+475773463%2C+478553197%2C+482974175%2C+848449768%2C+860589596%2C+885846630%2C+924037797%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</si>
  <si>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265332374%2C+295799326%2C+298345924%2C+301720010%2C+307588049%2C+310735062%2C+334343353%2C+338978746%2C+347292028%2C+396213227%2C+405193622%2C+405748268%2C+426668530%2C+435172091%2C+440405762%2C+443380081%2C+451558658%2C+455963407%2C+457299614%2C+474970283%2C+485438463%2C+633614267%2C+710280332%2C+922679465%2C+333117688%2C+235683562%2C+323573361%2C+326137530%2C+342544258%2C+365363071%2C+373577704%2C+418727009%2C+457343909%2C+474245521%2C+476959019%2C+602020858%2C+615599270%2C+731796504%2C+874082820%2C+342315973%2C+239922903%2C+292873815%2C+300712770%2C+318309194%2C+347427806%2C+380171060%2C+387071080%2C+408976990%2C+416861428%2C+439056122%2C+449268071%2C+452539764%2C+480107447%2C+415748865%2C+202484208%2C+277326512%2C+298157597%2C+298524623%2C+299937664%2C+306093446%2C+311764504%2C+334283009%2C+353305284%2C+356239325%2C+363583483%2C+365871573%2C+385173094%2C+400753958%2C+407121397%2C+455553404%2C+461502151%2C+463154713%2C+472569764%2C+474891956%2C+488174754%2C+686291527%2C+718157717%2C+723862195%2C+730801558%2C+738002470%2C+829876195%2C+862838112%2C+973575694%2C+993811494%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</si>
  <si>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491347452%2C390375769%2C880875704%2C369476121%2C409491159%2C380284291%2C201168756%2C+201187747%2C+211011900%2C+218132302%2C+239845879%2C+259446822%2C+268664238%2C+286685795%2C+307515386%2C+318155770%2C+329190970%2C+340030840%2C+352981953%2C+374383604%2C+384396494%2C+391098835%2C+436911788%2C+463183717%2C+464169227%2C+469208798%2C+469662629%2C+475490045%2C+475923173%2C+490409379%2C+493704111%2C+493762051%2C+517555103%2C+574604129%2C+582108806%2C+593459368%2C+652421258%2C+753653106%2C+769753274%2C+835512993%2C+854474580%2C+895786015%2C+904033528%2C+917509309%2C+943918120%2C+978031652%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</si>
  <si>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204206664%2C+293898856%2C+310246156%2C+318232966%2C+328261114%2C+331060675%2C+335199974%2C+362117870%2C+385727656%2C+405990879%2C+414881595%2C+419128102%2C+440004407%2C+443768276%2C+446679907%2C+529302727%2C+562459291%2C+660924741%2C+707181517%2C+963245033%2C+275574807%2C+287698444%2C+288658968%2C+326249196%2C+331758534%2C+333944053%2C+347283793%2C+360933993%2C+370889372%2C+371778467%2C+372402259%2C+372768552%2C+376038914%2C+387723359%2C+392848892%2C+407177111%2C+412304519%2C+413890143%2C+416448666%2C+433302101%2C+441255762%2C+447180553%2C+465331633%2C+469386469%2C+472222108%2C+489750714%2C+494276250%2C+498045031%2C+498215777%2C+552799165%2C+665820584%2C+666723007%2C+675082485%2C+708219518%2C+751490343%2C+768861406%2C+784078805%2C+797319454%2C+806443662%2C+819339354%2C+884663993%2C+971963060%2C+270748553%2C+288465704%2C+325354520%2C+368917923%2C+399307568%2C+421278090%2C+423447814%2C+445616288%2C+455910467%2C+460317021%2C+511721279%2C+525728827%2C+546547546%2C+555392000%2C+556121236%2C+613342463%2C+618829019%2C+734395031%2C+294098393%2C+314256265%2C+319771098%2C+334887733%2C+339170236%2C+343055005%2C+357302509%2C+374176662%2C+418960414%2C+428083765%2C+444442708%2C+444685951%2C+463762893%2C+467049384%2C+478183580%2C+481569920%2C+482579774%2C+595131060%2C+613454951%2C+641902108%2C+796758898%2C+870372037%2C+897415883%2C+920082741%2C+930943464%2C+235849920%2C+346200716%2C+404237299%2C+890421320%2C&amp;package_status_id=&amp;t_stt=&amp;r_stt=&amp;cr_from=2019-10-09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</si>
  <si>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261681039%2C+312788617%2C+315092477%2C+317705578%2C+318693928%2C+356947778%2C+390344022%2C+426636815%2C+481389224%2C+536342399%2C211496719%2C+215014262%2C+241866969%2C+260393175%2C+263727732%2C+305483451%2C+309852599%2C+316965569%2C+317489590%2C+328777107%2C+331836860%2C+337348913%2C+346079444%2C+370676043%2C+385726498%2C+386500120%2C+386956105%2C+389917054%2C+392426045%2C+394345876%2C+407303966%2C+415311454%2C+417722055%2C+417985863%2C+431824180%2C+447213239%2C+463112307%2C+470485011%2C+476622616%2C+481800878%2C+485856482%2C+487572490%2C+491589782%2C+506019119%2C+657648013%2C+702047652%2C+737401416%2C+935541949%2C271437910%2C+274969604%2C+281397780%2C+328113809%2C+340999077%2C+355778076%2C+364986263%2C+371477032%2C+391408860%2C+396469544%2C+409094042%2C+424961432%2C+431659007%2C+440284109%2C+448649699%2C+461325335%2C+472718081%2C+483998490%2C+484670876%2C+490812735%2C+647106512%2C+701190140%2C+736633997%2C+990719906%2C275213678%2C+315883454%2C+332469367%2C+354288703%2C+390890359%2C+404062328%2C+430065235%2C+454604290%2C+455078679%2C+481612591%2C+830071552%2C725760412%2C209881877%2C+407319456%2C+442751065%2C+481706245%2C+508671638%2C+721590106%2C+856028991%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</si>
  <si>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406305565%2C+244135932%2C+283028787%2C+298399822%2C+306574395%2C+312379104%2C+317643055%2C+338268625%2C+364374807%2C+368910003%2C+399246435%2C+404867291%2C+406362124%2C+450850337%2C+454582496%2C+460505892%2C+481967249%2C+483990098%2C+493669017%2C+600495685%2C+906232226%2C+997890685%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</si>
  <si>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201889265%2C+240732155%2C+314694222%2C+325719374%2C+370678598%2C+414450431%2C+524967085%2C+734143381%2C+770353733%2C+816329119%2C+861690902%2C+932262665%2C+969154254%2C+994351835%2C+207228775%2C+233288669%2C+259801274%2C+267776538%2C+302294636%2C+311258871%2C+316869147%2C+321084805%2C+324134401%2C+333234528%2C+355374259%2C+364606321%2C+404284746%2C+412151332%2C+426962338%2C+432308483%2C+433868343%2C+464208792%2C+474278183%2C+479859726%2C+488423711%2C+495899778%2C+548386318%2C+585758680%2C+718750031%2C+864964168%2C+200231544%2C+223910678%2C+243730581%2C+256547552%2C+257487399%2C+305409178%2C+319042446%2C+331404966%2C+341362576%2C+358991977%2C+380575952%2C+395498988%2C+399469737%2C+399755058%2C+411625364%2C+415638771%2C+418246162%2C+424124189%2C+445228737%2C+454367721%2C+489258701%2C+538286969%2C+553160460%2C+742068015%2C+897581932%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</si>
  <si>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224783508%2C+225834701%2C+229032057%2C+277152694%2C+321508842%2C+349035018%2C+349846950%2C+376758563%2C+384659803%2C+453021930%2C+453065994%2C+471338632%2C+490955804%2C+863416341%2C+883348162%2C+909198156%2C+916420261%2C+962684932%2C207451756%2C+211022979%2C+285882804%2C+309798358%2C+315211346%2C+319553148%2C+321019010%2C+342693809%2C+373600047%2C+375825493%2C+378318737%2C+395815083%2C+400435948%2C+411093058%2C+433259269%2C+433981277%2C+440250188%2C+450925777%2C+594586110%2C+648808875%2C+678293126%2C+694480579%2C+735940397%2C+840380664%2C+877762784%2C+925223962%2C+932567497%2C+954242441%2C287698500%2C+310245801%2C+313582973%2C+317435682%2C+322571946%2C+342390770%2C+346304452%2C+357487143%2C+359344359%2C+383843093%2C+393564301%2C+395168282%2C+404952333%2C+409792541%2C+410019666%2C+425705452%2C+431962603%2C+437209908%2C+440615938%2C+455247936%2C+459027331%2C+474000975%2C+581991388%2C+603687627%2C+767156433%2C+777827299%2C+920406557%2C+946582336%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</si>
  <si>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218290928%2C+220519937%2C+229489797%2C+232346480%2C+259732983%2C+261234912%2C+292906733%2C+318170366%2C+334509226%2C+339169907%2C+344961810%2C+362985047%2C+388465305%2C+405275260%2C+407958150%2C+428021230%2C+429307933%2C+435670984%2C+461088368%2C+474018649%2C+476941223%2C+495512138%2C+521213400%2C+567283784%2C+601731707%2C+616063219%2C+696243611%2C+696822214%2C+719758522%2C+727548915%2C+789205949%2C+827844053%2C+930439279%2C+959700715%2C+966251540%2C+978018119%2C+980735081%2C346421914%2C+402053935%2C+404390231%2C+404748160%2C+509687247%2C+814595446%2C+819945503%2C+996983434%2C413009800%2C233778152%2C245848030%2C+282821235%2C+318680937%2C+322853270%2C+351636111%2C+367370949%2C+379761639%2C+385810646%2C+402185534%2C+439695140%2C+463846177%2C+513533031%2C+541332928%2C+585957681%2C+595942266%2C+725833951%2C+778312200%2C+800940646%2C+832757076%2C+860856511%2C220176317%2C+232889303%2C+254525031%2C+268255563%2C+275329014%2C+282229614%2C+299693743%2C+304154570%2C+311990913%2C+321712869%2C+330101223%2C+331165097%2C+333528861%2C+339511300%2C+352668650%2C+366746514%2C+395015837%2C+416740560%2C+421640126%2C+428208703%2C+436380938%2C+438394569%2C+444637440%2C+455866825%2C+469427359%2C+502806752%2C+502929236%2C+505503574%2C+619468819%2C+752485268%2C+837304488%2C+899769362%2C+924668734%2C220573446%2C+260807889%2C+265968211%2C+311444122%2C+356012719%2C+365713975%2C+367324608%2C+406009833%2C+406113995%2C+406434392%2C+440947765%2C+451056073%2C+484094658%2C+484618255%2C+484860053%2C+496998591%2C+502993622%2C+581731354%2C+664355614%2C+730503111%2C+777150901%2C+784844973%2C+847100078%2C+851308202%2C+880878810%2C+881689057%2C+952868047%2C+975382087%2C210528326%2C+257583678%2C+259046989%2C+310105909%2C+311840904%2C+324416540%2C+351333901%2C+358324972%2C+364465963%2C+381770940%2C+391617090%2C+402523281%2C+408064194%2C+416674018%2C+429803600%2C+434504571%2C+435406461%2C+453784161%2C+456607700%2C+462360362%2C+471632951%2C+483606764%2C+486403600%2C+553492336%2C+643213025%2C+673245309%2C+696562723%2C+754658460%2C+771482546%2C+838565597%2C+855957178%2C+926445911%2C+946192111%2C+961211694%2C+975925789%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</si>
  <si>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15h55 - 16h25  - 16h13</t>
  </si>
  <si>
    <t>https://admin.giaohangtietkiem.vn/admin?alias=204645383%2C+288209944%2C+340829462%2C+443380081%2C+460505892%2C+492149804%2C+691195143%2C+995036415%2C+412645633%2C+972012026%2C+981105709%2C+499588646%2C+346798502%2C+328215553%2C+318917378%2C+943329076%2C+412011896%2C+412198484%2C+402016643%2C+435271175%2C+323852901%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</si>
  <si>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440276877%2C521611519%2C898188511%2C391489178%2C966774874%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</si>
  <si>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350919757%2C+381893371%2C+463558946%2C+493029026%2C+607992159%2C+851136092%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</si>
  <si>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320400365%2C+406345686%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</si>
  <si>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250613054%2C+293398772%2C+304626970%2C+310564990%2C+322705682%2C+324848462%2C+332150550%2C+345870155%2C+358142505%2C+363879238%2C+378838836%2C+386769699%2C+440212256%2C+465990116%2C+469185717%2C+480315132%2C+485514181%2C+493862753%2C+495860333%2C+535424939%2C+768958580%2C+874788306%2C+970310308%2C343065565%2C429684039%2C287377753%2C204313377%2C+211624420%2C+233939676%2C+241858845%2C+256479814%2C+266333099%2C+304625258%2C+307707843%2C+322373477%2C+331158073%2C+333383538%2C+341101102%2C+358328935%2C+392293304%2C+402497469%2C+409210729%2C+410051290%2C+414684640%2C+419758764%2C+420704354%2C+444497362%2C+454093688%2C+470129348%2C+487268630%2C+493576468%2C+495863113%2C+839198191%2C+905287621%2C211840117%2C+215801557%2C+265870479%2C+267215245%2C+276190864%2C+309756934%2C+335833500%2C+337033613%2C+353254449%2C+375981653%2C+384059183%2C+387865667%2C+396015316%2C+422473383%2C+432892356%2C+439368366%2C+439722925%2C+453889806%2C+455083091%2C+470549606%2C+472374209%2C+719684763%2C+871816858%2C+958090335%2C465178819%2C301306984%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</si>
  <si>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279051727%2C+284176587%2C+351891976%2C+729167632%2C+986047387%2C+987989060%2C+223096949%2C+231626500%2C+261993488%2C+305696524%2C+325884828%2C+329707747%2C+343250775%2C+346850602%2C+348092932%2C+351919646%2C+376208045%2C+397140745%2C+397181421%2C+408948028%2C+417445299%2C+417618635%2C+449618745%2C+450465766%2C+455568026%2C+476680856%2C+478018516%2C+898976970%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</si>
  <si>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217016300%2C+228443696%2C+237193553%2C+274088393%2C+306658065%2C+312618322%2C+335255951%2C+351416107%2C+393835909%2C+397647413%2C+409698304%2C+416901528%2C+419905543%2C+426447399%2C+431365325%2C+434388040%2C+436392631%2C+471627176%2C+685224660%2C201967904%2C+254999752%2C+327153862%2C+339276551%2C+341921944%2C+347649544%2C+351577216%2C+379082403%2C+382471326%2C+392907676%2C+438615479%2C+453682785%2C+461174414%2C+470733848%2C+496849036%2C+498538422%2C+550102964%2C+714190376%2C+778378761%2C+814480413%2C+858265983%2C+901270303%2C+904136637%2C287424363%2C431575399%2C207960453%2C+225123090%2C+235456458%2C+302816578%2C+331412188%2C+331438255%2C+333240668%2C+342971084%2C+363771562%2C+404424980%2C+408172603%2C+414185954%2C+420380194%2C+427412403%2C+450162163%2C+450584498%2C+477059764%2C+492260665%2C+523641560%2C+536038066%2C+804964906%2C405642117%2C339153947%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</si>
  <si>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267349183%2C+275364052%2C+345887609%2C+377348135%2C+417243668%2C+474803663%2C+930475118%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</si>
  <si>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231312912%2C+267616535%2C+302532183%2C+314776790%2C+347278073%2C+376048875%2C+389182601%2C+390775046%2C+419163699%2C+421763341%2C+423375821%2C+439584825%2C+443236830%2C+469845924%2C+558496541%2C+592983736%2C+663569022%2C+940747441%2C+950464968%2C+957581796%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</si>
  <si>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205821715%2C+227683296%2C+322761905%2C+365290945%2C+374396042%2C+403869325%2C+415597009%2C+463306879%2C+536915777%2C+754451831%2C+588980950%2C+250952961%2C+282969359%2C+287851251%2C+288686145%2C+307718069%2C+314289407%2C+314701655%2C+335616515%2C+344854587%2C+380823474%2C+383248871%2C+384066775%2C+392489094%2C+393622397%2C+394690684%2C+397159152%2C+397407162%2C+405230630%2C+409402529%2C+409624756%2C+414300271%2C+424721617%2C+431127603%2C+437365201%2C+457044820%2C+469452259%2C+492566507%2C+496909453%2C+512145143%2C+555703965%2C+623675555%2C+626994512%2C+630374311%2C+658111921%2C+660325860%2C+730087339%2C+759681900%2C+836179645%2C+838199250%2C+862165212%2C+898780226%2C+899009275%2C+987379783%2C+999988261%2C+461700761%2C+257292466%2C+258173457%2C+259922730%2C+266589947%2C+290892178%2C+323793167%2C+327477026%2C+328608850%2C+333106856%2C+336840949%2C+344280074%2C+351754168%2C+358547990%2C+371691906%2C+399659434%2C+400065417%2C+400505631%2C+400586023%2C+435448406%2C+437175628%2C+440023578%2C+463063820%2C+474376911%2C+487339155%2C+493954722%2C+505915081%2C+592312447%2C+673631781%2C+760789822%2C+890312297%2C+248435740%2C+316820388%2C+341221973%2C+387505446%2C+389610895%2C+397081878%2C+412115351%2C+432405045%2C+492445837%2C+496718875%2C+498403525%2C+768353640%2C+822367628%2C+263845960%2C+303378891%2C+324663638%2C+348089144%2C+363849016%2C+375469371%2C+387960831%2C+406264806%2C+417725742%2C+440405762%2C+461502151%2C+467244730%2C+706425061%2C+866304256%2C+876475645%2C+963641088%2C+202493142%2C+202836002%2C+204134282%2C+229706417%2C+235143907%2C+257654953%2C+273565471%2C+274405098%2C+283062326%2C+286684560%2C+298345924%2C+298501164%2C+301180940%2C+302156837%2C+314795510%2C+321315446%2C+331602710%2C+334343353%2C+337038297%2C+338370786%2C+338517342%2C+343489635%2C+352397380%2C+363620051%2C+364374807%2C+365142011%2C+365827156%2C+375357151%2C+381695239%2C+390279009%2C+444985612%2C+454924317%2C+457456998%2C+457606550%2C+472348924%2C+472767702%2C+475150324%2C+477553295%2C+489878338%2C+497097014%2C+545975119%2C+571801909%2C+637779114%2C+647699706%2C+695480458%2C+846760603%2C+953100784%2C+284138926%2C+440855076%2C+202484208%2C+213987604%2C+241448408%2C+259255020%2C+265762283%2C+275379998%2C+313976559%2C+332033052%2C+338020544%2C+381052176%2C+385173094%2C+399408809%2C+408792965%2C+415541667%2C+426668530%2C+431734150%2C+435947606%2C+436700076%2C+438470211%2C+438674569%2C+446067526%2C+448932551%2C+460175759%2C+472569764%2C+473819336%2C+474896421%2C+474970283%2C+477541147%2C+479160476%2C+493470369%2C+523722630%2C+586074464%2C+814935138%2C+987057156%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</si>
  <si>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334286870%2C+335483186%2C+339851430%2C+344673829%2C+345095577%2C+378362064%2C+383608487%2C+384821143%2C+389701098%2C+409675323%2C+412706012%2C+420794462%2C+424677820%2C+435310071%2C+437358831%2C+437736400%2C+442912933%2C+449933926%2C+476912798%2C+479262181%2C+483265511%2C+496366430%2C+505733467%2C+587167779%2C+612173924%2C+666421201%2C+851217264%2C+982981739%2C+999617108%2C304424248%2C+317729279%2C+318301105%2C+327124360%2C+327324927%2C+355138733%2C+364663335%2C+366372510%2C+462497645%2C+498823314%2C+599234751%2C+604819783%2C+613825961%2C+627744026%2C+634870154%2C+657005614%2C+970104405%2C+980623488%2C+990263108%2C206299418%2C+259959102%2C+265535042%2C+301348492%2C+302309960%2C+339808218%2C+351832761%2C+356724958%2C+356760833%2C+368424252%2C+385101601%2C+394434274%2C+395470891%2C+406016450%2C+408416782%2C+413026485%2C+415999698%2C+422631074%2C+423594660%2C+429262007%2C+441394263%2C+458853463%2C+466286667%2C+481194862%2C+483315462%2C+484386095%2C+517306299%2C+518624606%2C+545687229%2C+608262192%2C+653499372%2C+654056061%2C+667961136%2C+695507336%2C+745066399%2C+756356606%2C+759565174%2C+797627311%2C+927344906%2C+944392939%2C+947573864%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</si>
  <si>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918063701%2C515432867%2C952012252%2C256583741%2C+259612723%2C+267862768%2C+282968027%2C+297752498%2C+298735905%2C+348685881%2C+349864163%2C+378642611%2C+385219883%2C+404880428%2C+481397576%2C+485299530%2C+491175375%2C+512148367%2C+582228827%2C+642613962%2C+745030643%2C+923154915%2C+957643412%2C+991702462%2C200694291%2C+231810442%2C+330591334%2C+359265327%2C+405090989%2C+405756200%2C+418801607%2C+448360772%2C+466046865%2C+489904989%2C+543159210%2C+694814991%2C+727535631%2C+792280763%2C+864930930%2C+896609198%2C+921567165%2C+926766742%2C200694291%2C+323217318%2C656171159%2C214162833%2C+236180618%2C+237634581%2C+308254893%2C+314964002%2C+315418301%2C+320451269%2C+324260855%2C+325050375%2C+325363755%2C+335122280%2C+356878393%2C+374778860%2C+382808251%2C+389992973%2C+399012556%2C+405412781%2C+409304285%2C+410616852%2C+417611878%2C+424739425%2C+431504261%2C+437458785%2C+448120589%2C+487641820%2C+487905181%2C+490184124%2C+499527062%2C+531000883%2C+601943417%2C+617610191%2C+675460036%2C+687099332%2C+706240281%2C+721966606%2C+881663666%2C231810442%2C+330591334%2C+359265327%2C+405090989%2C+405756200%2C+418801607%2C+448360772%2C+466046865%2C+489904989%2C+543159210%2C+694814991%2C+727535631%2C+792280763%2C+864930930%2C+896609198%2C+921567165%2C+926766742%2C200694291%2C+231810442%2C+330591334%2C+359265327%2C+405090989%2C+405756200%2C+418801607%2C+448360772%2C+466046865%2C+489904989%2C+543159210%2C+694814991%2C+727535631%2C+792280763%2C+864930930%2C+896609198%2C+921567165%2C+926766742%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</si>
  <si>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13h11</t>
  </si>
  <si>
    <t>11h00</t>
  </si>
  <si>
    <t>16h04 - 16h21</t>
  </si>
  <si>
    <t>15h56</t>
  </si>
  <si>
    <t>14h32</t>
  </si>
  <si>
    <t>ca 12h12 có cả hàng xuất cho cho dteam nhận hàng tại bc cả hàng now</t>
  </si>
  <si>
    <t>https://admin.giaohangtietkiem.vn/admin?alias=398944286%2C+411261260%2C+486356100%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</si>
  <si>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376019274%2C220732646%2C+227996676%2C+237924933%2C+256789714%2C+275974865%2C+291847099%2C+304940607%2C+315671180%2C+317354217%2C+321334151%2C+323757013%2C+325877444%2C+326395154%2C+349335487%2C+352803012%2C+357281305%2C+372960611%2C+384005210%2C+388776711%2C+397706605%2C+408221845%2C+411262435%2C+415275661%2C+451156086%2C+456182251%2C+457660904%2C+462123868%2C+466628624%2C+466834009%2C+469155867%2C+469457822%2C+471336173%2C+472361222%2C+472467603%2C+474562856%2C+475483509%2C+487299722%2C+499952858%2C+502059237%2C+568577606%2C+591527582%2C+684004670%2C+732629756%2C204344313%2C+212736018%2C+226666305%2C+236123244%2C+246267716%2C+270518677%2C+273869900%2C+297798349%2C+305513927%2C+308353265%2C+309799180%2C+312791204%2C+317119946%2C+322268266%2C+326161882%2C+331005306%2C+352537194%2C+352605550%2C+367114374%2C+371099200%2C+393139195%2C+417354479%2C+423711959%2C+424330043%2C+425871228%2C+428557738%2C+446931158%2C+471659683%2C+472188513%2C+476152178%2C+479384102%2C+481138200%2C+489652515%2C+491875965%2C+517016108%2C+701052858%2C+731088413%2C+860045730%2C+967553234%2C+985752332%2C266556894%2C+310447277%2C+339630312%2C+348643365%2C+362897337%2C+377461454%2C+384814691%2C+450907187%2C+465026764%2C+469283676%2C+470320677%2C+480498966%2C+605882324%2C+643182060%2C+690334540%2C+969721836%2C883300506%2C568498667%2C309948850%2C+310114354%2C+339733712%2C+374942030%2C+512120743%2C+897852488%2C292243721%2C769249376%2C423593647%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</si>
  <si>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15h36</t>
  </si>
  <si>
    <t>https://admin.giaohangtietkiem.vn/admin/api/index/limit:50?alias=243931133%2C+279591745%2C+297954637%2C+319568547%2C+323730400%2C+335124347%2C+346404517%2C+360842400%2C+397085716%2C+412240765%2C+413685706%2C+416059117%2C+431914526%2C+442810312%2C+443978275%2C+448025641%2C+460877277%2C+463138514%2C+479251927%2C+726252811%2C+757745933%2C+760618936%2C+801042269%2C+968485133%2C474680466%2C301536720%2C218017542%2C+270650511%2C+315365748%2C+320583868%2C+332462077%2C+333936880%2C+338287094%2C+352766543%2C+374629635%2C+378578139%2C+457789171%2C+471220254%2C+726472075%2C+745451106%2C+893964799%2C+958701876%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</si>
  <si>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987556777%2C313034353%2C877122348%2C447307810%2C609245334%2C288423557%2C888245266%2C279457953%2C+295756917%2C+303914444%2C+312224040%2C+314004441%2C+320836174%2C+330881372%2C+332429684%2C+365251163%2C+375516013%2C+385369433%2C+393845074%2C+412484357%2C+422066938%2C+449600494%2C+450176952%2C+458134751%2C+463942329%2C+467658886%2C+475896759%2C+478486712%2C+484611816%2C+495247633%2C+496886309%2C+531535139%2C+616372209%2C+651903639%2C+689929461%2C213943086%2C+227764746%2C+229820466%2C+296729540%2C+322163603%2C+332123567%2C+337157965%2C+356418910%2C+357079085%2C+359918317%2C+361890467%2C+362381788%2C+372165286%2C+385547632%2C+389031895%2C+392336868%2C+399692475%2C+401384275%2C+408565462%2C+411789791%2C+414097256%2C+425060996%2C+438182258%2C+439279494%2C+441355242%2C+442323906%2C+449068815%2C+453230470%2C+463007681%2C+469674318%2C+470218734%2C+488947678%2C+493631558%2C+551911774%2C+584141219%2C+592034269%2C+625177823%2C+654275553%2C+665452327%2C+665918759%2C+672518139%2C+729068359%2C+844464385%2C+890180813%2C+905404188%2C+909525443%2C+950813578%2C+952358684%2C+954786936%2C+961526633%2C241227228%2C+269286646%2C+295250712%2C+307047560%2C+307319104%2C+308404969%2C+308924438%2C+312503708%2C+335380123%2C+346487203%2C+348282627%2C+353691074%2C+356303480%2C+364754883%2C+367950446%2C+369639694%2C+372731742%2C+373341227%2C+380916527%2C+386029242%2C+402362322%2C+416484155%2C+430101453%2C+435156786%2C+435812175%2C+436767209%2C+437302593%2C+450141280%2C+454958779%2C+455557334%2C+459618881%2C+468620306%2C+478270640%2C+482101911%2C+492794399%2C+493579270%2C+585775697%2C+736787542%2C+762518447%2C+778182757%2C+979534723%2C212353394%2C+233297241%2C+305521121%2C+311725671%2C+322560451%2C+329580708%2C+348744353%2C+352216285%2C+354509188%2C+375447126%2C+393973011%2C+394470445%2C+395445067%2C+401424555%2C+403335702%2C+406634415%2C+416692540%2C+423658692%2C+423993734%2C+424942333%2C+426713215%2C+433227861%2C+459359341%2C+463703397%2C+471703762%2C+474668273%2C+535047191%2C+568404894%2C+619276474%2C495789610%2C323015405%2C635966409%2C360263438%2C212253010%2C+292422618%2C+292555227%2C+340370835%2C+379050930%2C+392817699%2C+404774873%2C+418013430%2C+467245210%2C+488956611%2C+528394213%2C+579546074%2C+666476771%2C+725962104%2C+743258596%2C+759852853%2C+914201224%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</si>
  <si>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312911288%2C+315485439%2C+334334934%2C+371413904%2C+375993393%2C+382020143%2C+451710137%2C+489301815%2C+567852155%2C+716925462%2C+778044508%2C676886832%2C574393553%2C215518359%2C+286867380%2C+319642397%2C+338247206%2C+350713179%2C+355160935%2C+364435955%2C+391435257%2C+416809880%2C+431724510%2C+432714547%2C+453313030%2C+453980358%2C+483238934%2C+485788483%2C+490873948%2C+614265271%2C+614668238%2C+620807163%2C+696092744%2C+697389022%2C+730008419%2C+810089039%2C+975757662%2C+994315909%2C+995970619%2C261804950%2C+289732118%2C+316928742%2C+331212399%2C+344404862%2C+350226716%2C+351114258%2C+418365500%2C+419564754%2C+442618316%2C+445840142%2C+464949447%2C+484527277%2C+498527635%2C+573167004%2C+786660523%2C331436720%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</si>
  <si>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312311371%2C+401648832%2C351942621%2C+509420698%2C354679736%2C+387311518%2C+390393353%2C+392794073%2C+393054032%2C+395702095%2C+411664876%2C+443716107%2C+458095266%2C+458742134%2C+467633663%2C+499911573%2C+949556207%2C&amp;package_status_id=&amp;t_stt=&amp;r_stt=&amp;cr_from=2019-10-30+00%3A00%3A00&amp;cr_to=2019-11-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</si>
  <si>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+309512500%2C+827607635%2C231081885%2C263331406%2C+411844639%2C+988815764%2C+348260190%2C+441982259%2C+462652319%2C+751477227%2C711397296%2C441603190%2C484875128%2C312311371%2C+351942621%2C+354679736%2C+387311518%2C+390393353%2C+392794073%2C+393054032%2C+395702095%2C+411664876%2C+443716107%2C+458095266%2C+458742134%2C+467633663%2C+499911573%2C+949556207%2C307537400%2C933598801%2C+532309469%2C209838921%2C+229954285%2C+230023479%2C+243633480%2C+265606187%2C+266261506%2C+286584021%2C+290779944%2C+302366697%2C+306624399%2C+322897909%2C+327068864%2C+327648465%2C+349521547%2C+353761171%2C+356874380%2C+358914313%2C+365850047%2C+373523619%2C+387724738%2C+394607955%2C+397866207%2C+411850361%2C+412189769%2C+415450537%2C+415999254%2C+419724760%2C+421698998%2C+428231289%2C+437531629%2C+448868756%2C+459529940%2C+466547274%2C+474056639%2C+496607962%2C+526599575%2C+565812325%2C+567524833%2C+622333911%2C+679553536%2C+694422675%2C+704316345%2C+808298535%2C+903552855%2C+954104622%2C319369835%2C+373631248%2C309051408%2C605749794%2C+328856930%2C+337888217%2C+362064551%2C+384924127%2C+405720180%2C+413536227%2C+416946543%2C+431291699%2C+536888816%2C+742943136%2C+840583901%2C+887984901%2C329955955%2C+343994173%2C+384353858%2C+418586190%2C+424370976%2C+438940334%2C+441582419%2C+475245249%2C+478291432%2C+478847357%2C+479903795%2C+487107381%2C+489881756%2C+831672919%2C+895714290&amp;package_status_id=&amp;t_stt=&amp;r_stt=&amp;cr_from=2019-10-30+00%3A00%3A00&amp;cr_to=2019-11-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</si>
  <si>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+258589359%2C+316806210%2C+318877501%2C+320090535%2C+322983313%2C+326543964%2C+338042366%2C+338601669%2C+342903239%2C+368089039%2C+399293595%2C+405801048%2C+416581534%2C+431132481%2C+431733195%2C+437704804%2C+441011346%2C+456555488%2C+457136337%2C+465743662%2C+468157128%2C+472520782%2C+482522088%2C+489626894%2C+489998004%2C+573186768%2C+704409902%2C+775147303%2C+813951872%2C+817197623%2C+880977207%2C&amp;package_status_id=&amp;t_stt=&amp;r_stt=&amp;cr_from=2019-10-30+00%3A00%3A00&amp;cr_to=2019-11-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</si>
  <si>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302999072%2C723199878%2C+203654639%2C+217967561%2C+245408650%2C+204527571%2C+283418155%2C+319150896%2C+331403432%2C+342079415%2C+351362178%2C+415492102%2C+416380097%2C+435525978%2C+459058400%2C+459572473%2C+462530617%2C+472827726%2C+481115453%2C+486947699%2C+495741821%2C+785699798%2C305191654%2C249956749%2C+305888743%2C+312319692%2C+318431721%2C+318492270%2C+326599557%2C+342288523%2C+347263302%2C+348729009%2C+358047320%2C+374919799%2C+379087344%2C+400148394%2C+418521669%2C+430440976%2C+433605640%2C+462879389%2C+463435428%2C+468555439%2C+473550659%2C+484779345%2C+485031987%2C+535838646%2C+735696272%2C+772415291%2C+886750299%2C+897870178%2C+936412185%2C+988679597%2C+991486805%2C228640895%2C+272403585%2C+301870546%2C+311110698%2C+313959400%2C+340374506%2C+341054237%2C+359313816%2C+360483504%2C+361153109%2C+374929366%2C+397270415%2C+430555465%2C+437273583%2C+439052259%2C+444152445%2C+455004452%2C+471379157%2C+499926516%2C+646831917%2C+649719389%2C+877633025%2C+897085385%2C+899523533%2C+935989228%2C+264284524%2C247465460%2C+265083427%2C+303356744%2C+306369418%2C+309454092%2C+325325441%2C+330033426%2C+346751751%2C+366557615%2C+414241316%2C+423885638%2C+436825350%2C+438709512%2C+440356013%2C+443368926%2C+445553376%2C+453728353%2C+457113871%2C+468691693%2C+469037399%2C+489226049%2C+557636596%2C+613721041%2C+910268710%2C+910882718%2C+268601569%2C+272872683%2C+302303985%2C+311107140%2C+327856080%2C+329423751%2C+335733248%2C+337765862%2C+365599603%2C+395348482%2C+402720434%2C+410901373%2C+423297720%2C+440852945%2C+456583634%2C+461987955%2C+465958781%2C+484289857%2C+593929414%2C+618102562%2C+747109067%2C+760024566%2C+891036827%2C&amp;package_status_id=&amp;t_stt=&amp;r_stt=&amp;cr_from=2019-10-30+00%3A00%3A00&amp;cr_to=2019-11-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</si>
  <si>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210711101%2C+210790175%2C+268873076%2C+320019696%2C497529124%2C+305707482%2C217404855%2C+236944861%2C+267904244%2C+297854232%2C+302517429%2C+361417260%2C+362961931%2C+379372097%2C+383117078%2C+394583600%2C+404079840%2C+409296610%2C+409755009%2C+420407760%2C+428297947%2C+454714008%2C+516439559%2C+526274714%2C+560097307%2C+615756513%2C+645315108%2C+701907304%2C+812508441%2C+841486473%2C+922483310%2C+925031325%2C+937311902%2C308989886%2C357974323%2C474861285%2C495603396%2C236435686%2C+245474605%2C+248020211%2C+263286344%2C+275999439%2C+278337327%2C+306546784%2C+312822466%2C+316709575%2C+320433861%2C+323066545%2C+332295965%2C+342648461%2C+349116440%2C+397754133%2C+402951481%2C+420356652%2C+422368003%2C+443497594%2C+453844985%2C+459187188%2C+463099331%2C+466035553%2C+474751123%2C+492949218%2C+493852538%2C+494649397%2C+930795817%2C242921867%2C+283301261%2C+355365723%2C+364226774%2C+405469858%2C279826337%2C+296190205%2C+211331084%2C+253304663%2C+308257097%2C+309190644%2C+310276041%2C+311559015%2C+313937293%2C+318481500%2C+318867801%2C+319052832%2C+319841953%2C+321026937%2C+330122496%2C+345023341%2C+352586231%2C+359245938%2C+363887761%2C+373645208%2C+377082318%2C+381600690%2C+386284939%2C+398525526%2C+401095341%2C+419069214%2C+426644057%2C+478643005%2C+479023554%2C+482618651%2C+482932340%2C+483817483%2C+485604695%2C+491750158%2C+498910437%2C+550306965%2C+569132551%2C+610329502%2C+643154246%2C+661840048%2C+691034027%2C+692186680%2C+727409569%2C+923458633%2C+947255628%2C+955811443%2C+967852047%2C307129250%2C+323584964%2C+325495028%2C+348544384%2C+349696657%2C+353390381%2C+358583061%2C+369103275%2C+414377346%2C+417952272%2C+434377345%2C+463763734%2C+478056238%2C+491087962%2C+498382201%2C+508468811%2C+528939038%2C+556524928%2C+560245993%2C+571183313%2C+647723735%2C+823256403%2C+945775550%2C+961359921%2C+970580194%2C&amp;package_status_id=&amp;t_stt=&amp;r_stt=&amp;cr_from=2019-10-30+00%3A00%3A00&amp;cr_to=2019-11-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</si>
  <si>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+253370240%2C+280582444%2C+302787390%2C+%3A+329261968%2C+467135954%2C+468510930%2C+867359708%2C304162441%2C+313923961%2C+316475411%2C+374891089%2C+386968728%2C+416123613%2C+426196648%2C+438319440%2C+458697770%2C+470962516%2C+471795045%2C+644179237%2C304943423%2C329261968%2C261320490%2C+266088475%2C+312283315%2C+318318784%2C+325250410%2C+341483254%2C+344902230%2C+349858941%2C+373473898%2C+384230691%2C+392181224%2C+422600181%2C+423480001%2C+433675869%2C+451294865%2C+457855332%2C+466920411%2C+470281317%2C+473905500%2C+487794648%2C+494843863%2C+503975636%2C+538562070%2C+677687663%2C+680046788%2C+691762541%2C+694128309%2C+738375299%2C+853087925%2C+878103076%2C243036523%2C+202639096%2C+234191337%2C+250371798%2C+304721720%2C+305682789%2C+306458818%2C+308072530%2C+312514050%2C+316255717%2C+316273522%2C+316977068%2C+326986146%2C+330234752%2C+334356259%2C+337512766%2C+346686434%2C+356613520%2C+366946137%2C+368851171%2C+381460672%2C+388371808%2C+388634222%2C+395350887%2C+399878072%2C+406573646%2C+413009119%2C+414926754%2C+419748691%2C+421078400%2C+435348360%2C+436900882%2C+440021284%2C+463651227%2C+467669524%2C+481247464%2C+483289195%2C+484262244%2C+491553041%2C+497225971%2C+500041416%2C+561736567%2C+694140818%2C+711016407%2C+746763713%2C+766897154%2C+844525181%2C+855341237%2C+920604616%2C+933077182%2C+996761711%2C467135954%2C+468510930%2C+867359708%2C+308505300%2C+312238749%2C+316806520%2C+318356283%2C+322452702%2C+332351054%2C+337818033%2C+360125277%2C+402705856%2C+409867697%2C+426627733%2C+441076333%2C+444727974%2C+450570782%2C+465926681%2C+466090717%2C+469173577%2C+499865576%2C+660135477%2C+660736035%2C+665499586%2C+690508505%2C+745028374%2C+777192963%2C+800283741%2C+809555490%2C+854869144%2C+874669546%2C+894670567%2C+900424375%2C+947666770%2C+949661286%2C+981237671%2C&amp;package_status_id=&amp;t_stt=&amp;r_stt=&amp;cr_from=2019-10-30+00%3A00%3A00&amp;cr_to=2019-11-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</si>
  <si>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572510528%2C707937225%2C474107146%2C722773144%2C277152686%2C+319052832%2C+332295998%2C+357275677%2C+441982259%2C+496674458%2C292431743%2C387733441%2C294297614%2C+298433335%2C+335645874%2C+342094584%2C+446442475%2C+460952102%2C+489981747%2C+876602685%2C465538104%2C329612124%2C255033913%2C+306324828%2C+329334699%2C+338679383%2C+342277578%2C+353188342%2C+426103144%2C+441459392%2C+482563096%2C+541035003%2C+730226254%2C+788940242%2C+818210330%2C+822285091%2C+958371601%2C879657490%2C683673849%2C464197702%2C&amp;package_status_id=&amp;t_stt=&amp;r_stt=&amp;cr_from=2019-10-31+00%3A00%3A00&amp;cr_to=2019-11-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</si>
  <si>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14h24</t>
  </si>
  <si>
    <t>https://admin.ghtk.vn/admin?alias=426350375%2C404882397%2C212930018%2C+251210707%2C+268006349%2C+312612158%2C+330176373%2C+332937048%2C+345628351%2C+389061966%2C+421869587%2C+498152310%2C+612316278%2C303452915%2C+330263974%2C309226917%2C+324126402%2C+353912625%2C+370903874%2C+376627311%2C+379902118%2C+385870994%2C+417096859%2C+422806543%2C+426352416%2C+431354664%2C+443171380%2C+446387301%2C+452333490%2C+452454151%2C+463751259%2C+464601558%2C+481676712%2C+537742445%2C+690600814%2C+782661670%2C&amp;package_status_id=&amp;package_status_id%5B%5D=4&amp;package_status_id%5B%5D=10&amp;t_stt=&amp;r_stt=&amp;cr_from=2019-11-09+00%3A00%3A00&amp;cr_to=2019-11-09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</si>
  <si>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310977304%2C486126091%2C488200298%2C407029262%2C230425398%2C200028031%2C+238063328%2C+301479400%2C+319282119%2C+325730211%2C+340478668%2C+346902025%2C+362085366%2C+366558655%2C+379335269%2C+384428713%2C+385978523%2C+398256190%2C+428445556%2C+445670168%2C+446626373%2C+449274886%2C+459512973%2C+494098076%2C+497955803%2C+543142645%2C+695218216%2C+733103615%2C+848756335%2C+945271448%2C+349361179%2C449509894%2C227603203%2C802539411%2C+420201272%2C454586564%2C295519646%2C+305903467%2C+327949744%2C+401913479%2C+453661033%2C+469270270%2C+473436460%2C+494099828%2C+494541321%2C+595612783%2C+633734005%2C+768200663%2C+805169691%2C+808051319%2C+998094907&amp;package_status_id=&amp;package_status_id%5B%5D=4&amp;package_status_id%5B%5D=10&amp;t_stt=&amp;r_stt=&amp;cr_from=2019-11-09+00%3A00%3A00&amp;cr_to=2019-11-09+20%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</si>
  <si>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200996579%2C+206783657%2C+217109838%2C+259617354%2C+260265175%2C+301489703%2C+323157233%2C+334348104%2C+336649617%2C+355530292%2C+361753151%2C+379636652%2C+383744481%2C+384352173%2C+398425615%2C+406893844%2C+416496330%2C+449023655%2C+455443541%2C+455695794%2C+457613529%2C+469336732%2C+478923070%2C+495331044%2C+496355338%2C+675598428%2C+807122285%2C+835557244%2C&amp;package_status_id=&amp;package_status_id%5B%5D=4&amp;package_status_id%5B%5D=10&amp;t_stt=&amp;r_stt=&amp;cr_from=2019-11-09+00%3A00%3A00&amp;cr_to=2019-11-09+20%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</si>
  <si>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201454726%2C+206399763%2C+222936059%2C+230751316%2C+236628936%2C243036523%2C+370060156%2C202723357%2C+268671614%2C+277048076%2C+305357030%2C+317976892%2C+322302423%2C+327959623%2C+347559141%2C+354667735%2C+374861828%2C+384106481%2C+389300026%2C+390324366%2C+392192178%2C+413212223%2C+415740955%2C+427900861%2C+446097898%2C+448652107%2C+461925843%2C+467378509%2C+489761260%2C+491263009%2C+499153196%2C+583999864%2C+739047308%2C+822289236%2C+846065664%2C+926351461%2C+978586838%2C241369518%2C+243506938%2C+275219286%2C+301157658%2C+311559015%2C+312101423%2C+314860837%2C+322195546%2C+346094835%2C+351144368%2C+358211037%2C+403256063%2C+405599621%2C+418658823%2C+446692203%2C+456472411%2C+464687056%2C+474628272%2C+478442778%2C+595356606%2C+597636419%2C+850818050%2C252715625%2C+272478584%2C+303656498%2C+321777986%2C+328631529%2C+338353631%2C+376590429%2C+382366471%2C+403696753%2C+409281936%2C+409429748%2C+418409525%2C+426281461%2C+427942183%2C+460931582%2C+467338518%2C+492987476%2C+493084334%2C+507803880%2C+991389583%2C259220335%2C+263802835%2C+265668149%2C+269527490%2C+286731360%2C+331432268%2C+339281634%2C+342918046%2C+347947863%2C+349365235%2C+358505519%2C+373339845%2C+379381554%2C+379418352%2C+379503864%2C+383916911%2C+384459128%2C+385235312%2C+386386660%2C+396847692%2C+403606979%2C+422504139%2C+431255345%2C+431652188%2C+436220407%2C+437590830%2C+449623130%2C+455496938%2C+463373358%2C+478389204%2C+487300806%2C+489003199%2C+499342374%2C+525430613%2C+593811825%2C+613295918%2C+655279491%2C+855009111%2C+936044919%2C+971544387%2C393965919%2C+220047492%2C+221871313%2C+222279028%2C+249157794%2C+281853191%2C+288158300%2C+309134449%2C+329420911%2C+340274599%2C+350330238%2C+350564200%2C+359618504%2C+363507365%2C+386470494%2C+387970851%2C+396309798%2C+396728416%2C+397436940%2C+422040624%2C+426284142%2C+433239437%2C+433973321%2C+437820855%2C+457799518%2C+464375528%2C+473288839%2C+481168160%2C+484986421%2C+486452669%2C+491087962%2C+507142678%2C+549127101%2C+628339534%2C+662401515%2C+800089398%2C+833025642%2C+856162437%2C+865150190%2C+883854677%2C+911164259%2C239083067%2C+272845142%2C+288949418%2C+320116910%2C+327748933%2C+332897863%2C+334141319%2C+337922131%2C+390446416%2C+395793222%2C+397652417%2C+399443781%2C+401518180%2C+401931530%2C+410823899%2C+427660884%2C+452683770%2C+453733969%2C+486432415%2C+491239255%2C+493391411%2C+503518258%2C+663215077%2C+801692536%2C+819257893%2C&amp;package_status_id=&amp;package_status_id%5B%5D=4&amp;package_status_id%5B%5D=10&amp;t_stt=&amp;r_stt=&amp;cr_from=2019-11-09+00%3A00%3A00&amp;cr_to=2019-11-09+20%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</si>
  <si>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12h34</t>
  </si>
  <si>
    <t>https://admin.ghtk.vn/admin?alias=235804714%2C+246243767%2C+302576873%2C+309287443%2C+454586564%2C219965124%2C333776357%2C+343985744%2C+366306482%2C+373982210%2C+383364772%2C+384311981%2C+414578240%2C+425427261%2C+426744685%2C+437713057%2C+441749656%2C+468575062%2C+477558010%2C+480574806%2C+482337200%2C+498607439%2C+508295064%2C+513436012%2C+611193951%2C+620085545%2C+772588234%2C+793685525%2C+804869302%2C+815780030%2C+867780662%2C+876363351%2C+921966003%2C+922582940%2C+963476339%2C+977023003%2C&amp;package_status_id=&amp;package_status_id%5B%5D=4&amp;package_status_id%5B%5D=10&amp;t_stt=&amp;r_stt=&amp;cr_from=2019-11-11+00%3A00%3A00&amp;cr_to=2019-11-11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</si>
  <si>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+213765673%2C+220654177%2C+274913837%2C+294297614%2C+305003200%2C++270359961%2C+297777054%2C+325933287%2C+326833662%2C+330053144%2C+333888979%2C+346631107%2C+347489767%2C+354128120%2C+357623930%2C+363932273%2C+365175454%2C+367637253%2C+370835114%2C+373674613%2C+422781592%2C+432281004%2C+433551513%2C+445366688%2C+461649930%2C+465043958%2C+467078921%2C+474950644%2C+499639231%2C+551834137%2C+556578624%2C+557400114%2C+731829356%2C+739827589%2C+746254924%2C281422861%2C+305409162%2C+362768777%2C+425825676%2C+476538855%2C+487381816%2C+494205729%2C310802653%2C+313151236%2C+318415520%2C+332720648%2C+333962391%2C+357386457%2C+364697021%2C+368875860%2C+376702171%2C+384132085%2C+385528565%2C+390188479%2C+390629963%2C+393350566%2C+405681952%2C+417312142%2C+417822234%2C+418692181%2C+419033879%2C+419870998%2C+424353606%2C+428553556%2C+439928588%2C+443302015%2C+467669524%2C+476525165%2C+480939746%2C+495947221%2C+684260829%2C+736603693%2C+895872772%2C+954921757%2C&amp;package_status_id=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</si>
  <si>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+222962761%2C+228858135%2C+269819208%2C+296287381%2C206463757%2C3385427353%2C27308363%2C%2C237772584%2C+256775624%2C+287656381%2C+314818015%2C+319017521%2C+323856003%2C+341144447%2C+359371398%2C+393336255%2C+477541512%2C+478221339%2C+523864820%2C+541765561%2C+552145973%2C+617250136%2C+777243964%2C200651019%2C243788211%2C223829683%2C+230799646%2C+262346444%2C+283028658%2C+305517153%2C+313699673%2C+323666415%2C+324817639%2C+335993691%2C+349277500%2C+351150182%2C+355441653%2C+357234583%2C+358276501%2C+358916421%2C+369561781%2C+375280339%2C+385679768%2C+394791352%2C+431998823%2C+439791482%2C+457682601%2C+463002374%2C+464217389%2C+470439250%2C+478563177%2C+491989927%2C+494263679%2C+517133674%2C+629445406%2C+666410883%2C+783753231%2C+842908431%2C+849801209%2C496111013%2C960884249%2C308412323%2C+236434411%2C+263810023%2C+268925446%2C+287142840%2C+336358264%2C+351355417%2C+370589417%2C+386307223%2C+416305914%2C+427320550%2C+453003026%2C+472286143%2C+474155278%2C+474264037%2C+484811635%2C+488848954%2C+494677369%2C+498628104%2C+711983568%2C+202769419%2C+251104533%2C+264550168%2C+275163233%2C+279882794%2C+298863819%2C+327175148%2C+342940589%2C+346052081%2C+384209347%2C+388671765%2C+391568229%2C+414959023%2C+420226707%2C+423395047%2C+443313113%2C+446123432%2C+449023655%2C+459771374%2C+489616706%2C+539028279%2C+600985226%2C+636910571%2C+646451498%2C+690414898%2C+777486053%2C+834355822%2C+892452607%2C+996475326%2C310868716%2C+311553122%2C+327070381%2C+337883767%2C+374671707%2C+376542534%2C+379902118%2C+398279789%2C+404543538%2C+419083775%2C+423876534%2C+446097898%2C+453640664%2C+468434328%2C+470947463%2C+480820226%2C+576294041%2C+852042948%2C+882992656%2C+897900481%2C+902281407%2C+919025572%2C+984630493%2C&amp;package_status_id=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</si>
  <si>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363942812%2C246134399%2C+220128122%2C+294160823%2C+308621492%2C+244931960%2C+258587921%2C+289934635%2C+291106594%2C+309841539%2C+346183766%2C+357265174%2C+392116122%2C+434963974%2C+437534152%2C+483197777%2C+496874294%2C+675722756%2C+688331630%2C+727241577%2C+735319844%2C+808698255%2C+919484732%2C+929952229%2C+940498386%2C+674837634%2C246004327%2C519578068%2C213785970%2C+269947968%2C+271227735%2C+314283220%2C+321353834%2C+321975877%2C+366247375%2C+374561936%2C+393077135%2C+396329504%2C+415219290%2C+415617940%2C+429673444%2C+435511887%2C+438531339%2C+467845424%2C+469383396%2C+477411340%2C+493287791%2C+499761905%2C+613434108%2C+631048911%2C+649101441%2C+656781714%2C+701252923%2C+703157450%2C+731597491%2C+752354087%2C+784991075%2C+809180430%2C+833382314%2C+910522913%2C+973765182%2C+981497964%2C+265007144%2C+307181374%2C+314324613%2C+316211941%2C+330970231%2C+341950299%2C+350141344%2C+355318682%2C+359059973%2C+367778947%2C+387810833%2C+436967181%2C+448246729%2C+459923522%2C+486834159%2C+497840252%2C+535870950%2C+544458035%2C+589831693%2C+606699867%2C+613951652%2C+614965435%2C+616290571%2C+771727806%2C+773620751%2C+788646140%2C+812936466%2C+815916078%2C+825409680%2C+852947649%2C+906008501%2C+941737022%2C+954345203%2C201993237%2C+244707329%2C+246814703%2C+292190598%2C+317254850%2C+321894967%2C+327885293%2C+358514038%2C+358703985%2C+375796552%2C+379149023%2C+380762715%2C+382023688%2C+387897165%2C+465726080%2C+494582399%2C+558029937%2C+648232367%2C+713819058%2C+770550753%2C+820618007%2C+829765163%2C+877410471%2C+887471415%2C+959033656%2C+314183246%2C+421385752%2C337602738%2C+344637413%2C+350842003%2C+350848776%2C+383289981%2C+387678774%2C+389749007%2C+431604307%2C+449593317%2C+478760887%2C+479924764%2C+488925156%2C+490667129%2C+494455194%2C+577119689%2C+670458077%2C+675964775%2C+703233914%2C+732800335%2C+824262062%2C+832297920%2C&amp;package_status_id=&amp;t_stt=&amp;r_stt=&amp;cr_from=2019-11-06+00%3A00%3A00&amp;cr_to=2019-11-13+23%3A59%3A59&amp;date_from=&amp;date_to=&amp;delay_pick_from=&amp;delay_pick_to=2019-11-13+08%3A13%3A23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</si>
  <si>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214301180%2C+321683670%2C+323647377%2C+337846974%2C+341725106%2C+296272371%2C+474963962301591615%2C+311219473%2C+314205149%2C+330024582%2C+339624756%2C+340810946%2C+346121545%2C+358934089%2C+360761595%2C+365475525%2C+366994666%2C+377865688%2C+381094764%2C+384919670%2C+393066289%2C+411670547%2C+418088654%2C+419566107%2C+435907669%2C+449542217%2C+449917513%2C+451705039%2C+452749081%2C+456279968%2C+462102694%2C+463864684%2C+469813647%2C+490294082%2C+540186845%2C+546472008%2C+600458023%2C+643981715%2C+650345190%2C+689886823%2C+750052343%2C+757330872%2C+793048245%2C+855497237%2C+874626413%2C+979595362%2C347059811%2C+365615216%2C+385101107%2C+385651255%2C+397355275%2C+401787498%2C+422621473%2C+426422556%2C+432707415%2C+441249419%2C+448868378%2C+455721338%2C+471313628%2C+493606161%2C+542712872%2C+660165254%2C+661093268%2C+678007198%2C+730025737%2C+744561498%2C+775124424%2C+786394929%2C+792957721%2C+845613467%2C+850451256%2C+937502320%2C&amp;package_status_id=&amp;t_stt=&amp;r_stt=&amp;cr_from=2019-11-06+00%3A00%3A00&amp;cr_to=2019-11-13+23%3A59%3A59&amp;date_from=&amp;date_to=&amp;delay_pick_from=&amp;delay_pick_to=2019-11-13+08%3A13%3A23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</si>
  <si>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15h27</t>
  </si>
  <si>
    <t>https://admin.ghtk.vn/admin?alias=328727589%2C+336826316%2C+337572427%2C+351260176%2C+360535059%2C284030608%2C690948550%2C281489393%2C+407021659%2C+447806217%2C+485027843%2C+585134548%2C+814897282%2C+830037524%2C+312375531%2C+336533978%2C+342952704%2C+362617351%2C+370844252%2C+390133982%2C+399481851%2C+401170359%2C+403007604%2C+407881861%2C+430723768%2C+445349372%2C+448293203%2C+450995946%2C+469954361%2C+476184388%2C+491875819%2C+508966956%2C+569975431%2C+572336876%2C+635884307%2C+645952724%2C+745951735%2C+759723716%2C+822968764%2C+846744770%2C+848391748%2C+872139593%2C+887431004%2C+945995810%2C+999071119%2C23174837%2C+816208513%2C+240453609%2C+246104510%2C+286460945%2C+298704694%2C+313711127%2C+336992334%2C+339926183%2C+344457470%2C+347627440%2C+360691634%2C+379326052%2C+400673803%2C+415964998%2C+421969036%2C+421993691%2C+426076289%2C+437397439%2C+447065903%2C+450027431%2C+462183842%2C+479380265%2C+489988094%2C+559771453%2C+694345912%2C+725372512%2C+810306840%2C+819184654%2C+821574681%2C+843277449%2C919594532%2C7410514089%2C%2C357893528%2C315656141%2C481908340%2C384806019%2C226772425%2C+240059319%2C+241495454%2C+246341849%2C+302573590%2C+307633316%2C+315655329%2C+320110651%2C+322904246%2C+347071891%2C+350046227%2C+359302673%2C+360740444%2C+361347748%2C+367375162%2C+373586170%2C+401081689%2C+402536498%2C+403240855%2C+420595874%2C+423245752%2C+431619789%2C+437679469%2C+463293513%2C+463622584%2C+490996639%2C+494959234%2C+529014480%2C+652375975%2C+652629976%2C+733299980%2C+737172110%2C+818194227%2C+831968101%2C+904390491%2C210021064%2C+281635968%2C+345836858%2C+347439194%2C+349326755%2C+352806859%2C+358097685%2C+417002951%2C+430221170%2C+446335908%2C+449242092%2C+454208473%2C+456658267%2C+466464118%2C+468954430%2C+469573669%2C+481584719%2C+482349266%2C+491288704%2C+511620179%2C+612124327%2C+626035932%2C+659241125%2C+734628782%2C+747096337%2C+786632050%2C+798539037%2C+818465229%2C+962322207%2C+967243814%2C228969439%2C+234729408%2C+250221436%2C+254765898%2C+271057858%2C+306821808%2C+320921873%2C+337184136%2C+372205374%2C+395541301%2C+413250510%2C+417850697%2C+438886005%2C+444736896%2C+456000530%2C+459000938%2C+463112823%2C+479967054%2C+481930087%2C+490546472%2C+491595695%2C+527517826%2C+571446396%2C+664442653%2C+731085715%2C+731375968%2C+933178538%2C+946673846%2C+948423611%2C+998422785%2C620863290%2C313930834%2C+363380306%2C+394514863%2C+432075847%2C+632369791%2C+715211039%2C+375684496%2C+380548302%2C+408619308%2C+412136384%2C+418012957%2C+418116241%2C+418381681%2C+422854740%2C+425741454%2C+433340139%2C+447516031%2C+462053854%2C+462944059%2C+480000628%2C+487950291%2C+488442898%2C+489375585%2C+492885111%2C+515791102%2C+536351010%2C+569475570%2C+619489214%2C+622687371%2C+629205603%2C+642807298%2C+688277350%2C+690478289%2C+701524702%2C+715061391%2C+756452154%2C+781249892%2C+826164132%2C+868854969%2C+945279671%2C+986939015%2C&amp;package_status_id=&amp;t_stt=&amp;r_stt=&amp;cr_from=2019-11-06+00%3A00%3A00&amp;cr_to=2019-11-13+23%3A59%3A59&amp;date_from=&amp;date_to=&amp;delay_pick_from=&amp;delay_pick_to=2019-11-13+08%3A13%3A23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</si>
  <si>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bổ sung cho mình ngày 9 và 11 nha</t>
  </si>
  <si>
    <t>https://admin.ghtk.vn/admin?alias=328220719%2C+477379389%2C396216262%2C226772425%2C399914222%2C+357298435%2C+885061935%2C441464384%2C206600710%2C351786992%2C+354561252%2C+622497215%2C+818155340%2C+214706596%2C+221239097%2C+234964638%2C+304456961%2C+307937259%2C+308624217%2C+318117466%2C+319199909%2C+326673042%2C+328554889%2C+340988769%2C+349326755%2C+351562547%2C+360740444%2C+385313240%2C+393336255%2C+393688390%2C+400718932%2C+409976236%2C+426438437%2C+435803785%2C+439880630%2C+443969129%2C+459157749%2C+465201068%2C+482014122%2C+494531519%2C+560225136%2C+596636375%2C+609487761%2C+612124327%2C+647402643%2C+670708556%2C+712539995%2C+779422834%2C+792782269%2C+850984978%2C+863877533%2C+869627490%2C242270391%2C+258587921%2C+204485164%2C+208347442%2C+237730201%2C+313771771%2C+314844245%2C+315347630%2C+317889922%2C+335825129%2C+348240091%2C+353131505%2C+370654715%2C+378868415%2C+387297394%2C+392291273%2C+398903030%2C+421346654%2C+425866363%2C+435006196%2C+440629178%2C+449145926%2C+471448581%2C+475130626%2C+475483911%2C+517998878%2C+580092079%2C+664748412%2C+723567027%2C+759058508%2C+802112136%2C+807227769%2C+839263678%2C+887013758%2C+919329745%2C+976624873%2C284786199%2C+311483490%2C+316900791%2C+346930843%2C+358703985%2C+387870638%2C+399569185%2C+413195624%2C+419973052%2C+486555623%2C+668536305%2C+702720749%2C+754206659%2C+833598617%2C+845384910%2C+858909967%2C+891690286%2C+935310791%2C+946579886%2C&amp;package_status_id=&amp;package_status_id%5B%5D=3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</si>
  <si>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209488382%2C+220468298%2C+280940867%2C372829688%2C654843172+%2C202542184%2C+202682021%2C201217867%2C+212863783%2C+254489528%2C+308583041%2C+328391266%2C+341450120%2C+373919999%2C+376105560%2C+398543573%2C+403881075%2C+405290109%2C+407538303%2C+418282261%2C+419466503%2C+438828645%2C+447186550%2C+460585960%2C+462811187%2C+476695564%2C+524045558%2C+551951262%2C+566037487%2C+645797958%2C+720350655%2C+741903901%2C+830717690%2C+858756114%2C+873415269%2C+904812008%2C+962024785%2C+218906916%2C+296968506%2C+302066893%2C+305727681%2C+314235733%2C+316461704%2C+337673089%2C+346724633%2C+353830336%2C+362129230%2C+394388438%2C+396157392%2C+396249200%2C+402332977%2C+419088608%2C+420817712%2C+424483841%2C+426324297%2C+430807352%2C+443586270%2C+450602636%2C+452640853%2C+454457558%2C+460052735%2C+462049623%2C+462568725%2C+470739537%2C+490110915%2C+492840063%2C+501118879%2C+531410645%2C+547289213%2C+557156597%2C+581457293%2C+591624278%2C+600705449%2C+625497309%2C+631120098%2C+639280237%2C+643369155%2C+648273548%2C+653399268%2C+676783166%2C+704285869%2C+725056471%2C+726319717%2C+732455900%2C+733279279%2C+734922112%2C+756901245%2C+773370129%2C+811061592%2C+831701828%2C+840264894%2C+841983829%2C+844031798%2C+860803227%2C+873073922%2C+874025566%2C+880315746%2C+912659121%2C+923301193%2C+939863197%2C+963578703%2C+283028658%2C+309315512%2C+362504605%2C+414753577%2C+419297851%2C+424215311%2C+433340139%2C+467055006%2C+472544836%2C+477494184%2C+479967054%2C+494234433%2C+513139473%2C+530353648%2C+532671286%2C+609232794%2C+662041852%2C+768258191%2C+888668840%2C&amp;package_status_id=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</si>
  <si>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776320698%2C460990130%2C389513917%2C962526638%2C383395472%2C419907113%2C389743284%2C+993975269%2C890620782%2C461484283%2C289789126%2C422500269%2C+549741612%2C+622115588%2C+830608125%2C&amp;package_status_id=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</si>
  <si>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223829683%2C+253361700%2C+265668149%2C+279705127%2C319820026%2C490814039%2C235924090%2C+243237282%2C+271064042%2C+295263024%2C+300022094%2C+310766863%2C+325471292%2C+335514197%2C+336176040%2C+352374675%2C+376877921%2C+377310863%2C+378341391%2C+380627680%2C+385929895%2C+390152423%2C+391840117%2C+398352473%2C+404523155%2C+429030984%2C+433339441%2C+440371767%2C+441185796%2C+444807435%2C+460903464%2C+471306444%2C+475827695%2C+480403451%2C+485295364%2C+596064512%2C+601540506%2C+633756723%2C+652357199%2C+673215331%2C+682530206%2C+691904748%2C+709899995%2C+712030049%2C+768041484%2C+883315395%2C+969864660%2C+974771251%2C+990449695%2C+991713538%2C+321879337%2C+345601302%2C+361938060%2C+367350317%2C+405342582%2C+410767240%2C+429188617%2C+449352749%2C+468515680%2C+567787244%2C+594347518%2C+624735278%2C+705527353%2C+742937143%2C+839522337%2C+845084296%2C+923483154%2C+976326148%2C434950312%2C487303249%2C318846501%2C432823680%2C394042802%2C401764636%2C948726843%2C965453680%2C+303831059%2C948726843%2C442186967%2C+876732681%2C626035932%2C++741713834%2C410719158%2C200723990%2C+240235313%2C+252664557%2C+265893783%2C+296251132%2C+304664315%2C+306291544%2C+307600581%2C+313751853%2C+318278651%2C+334656952%2C+339686876%2C+355683530%2C+357227250%2C+358514038%2C+358916421%2C+373214078%2C+396930572%2C+415005678%2C+420861080%2C+473114689%2C+492687743%2C+497662161%2C+590586463%2C+753143774%2C+800442811%2C696385056%2C766965807%2C596868224%2C359317681%2C322612217%2C683243265%2C292026463%2C705016288%2C277690648%2C+334126548%2C+341148408%2C+343377290%2C+345836858%2C+363942812%2C+367252850%2C+382969286%2C+422564658%2C+725228831%2C+739575991%2C+804073564%2C+927544966%2C+961016273%2C+290068620%2C+313964397%2C+316837388%2C+319344350%2C+323912292%2C+332021617%2C+347071891%2C+354109873%2C+363053842%2C+381706107%2C+385868630%2C+385953945%2C+389775211%2C+401109586%2C+403240855%2C+410063611%2C+414057668%2C+436094268%2C+442823886%2C+447796638%2C+459901118%2C+478639961%2C+485840415%2C+511620179%2C+530011940%2C+597777465%2C+623281241%2C+631814908%2C+685391204%2C+700420203%2C+741657851%2C+745852596%2C+798857107%2C+848896591%2C+873392961%2C+891101462%2C+928318398%2C+934548195%2C+942868367%2C+996279783%2C&amp;package_status_id=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</si>
  <si>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362094524%2C+622150104%2C369619712%2C200996609%2C+228904904%2C348128498%2C+201206482%2C+202791566%2C+204435461%2C+206770251%2C+210831382%2C+258889276%2C+296251132%2C+296598871%2C+306483770%2C+316837388%2C+317024098%2C+321894967%2C+324010403%2C+325689047%2C+338256877%2C+338478369%2C+365978512%2C+371027935%2C+374106321%2C+377510305%2C+380209621%2C+389423051%2C+390722654%2C+392303885%2C+393441109%2C+394471270%2C+399574866%2C+425866363%2C+436661771%2C+445774326%2C+450316983%2C+453988504%2C+466402655%2C+468144215%2C+480200251%2C+489375585%2C+493043965%2C+493359956%2C+700491800%2C+738455356%2C+747939083%2C+829824414%2C+982278632%2C+982353697%2C486420946%2C859506556%2C683243265%2C381933598%2C320831539%2C392257668%2C934629150%2C221216693%2C+234964638%2C+242270391%2C+277380462%2C+314089876%2C+322855091%2C+338829594%2C+340345653%2C+345601302%2C+349277500%2C+358916421%2C+421346654%2C+430335404%2C+497199535%2C+567811686%2C+647402643%2C+768133654%2C+912659121%2C+913185866%2C+923483154%2C+935310791%2C+961016273%2C+240844284%2C+272817563%2C+342669506%2C+391385899%2C+392199796%2C+394027290%2C+409976236%2C+432715769%2C+559589616%2C+630562958%2C+682153791%2C+744231103%2C+745703233%2C+840725250%2C+312993868%2C948869031%2C310872789%2C897162019%2C492764413%2C+768809987%2C453044422%2C+689169042%2C738902584%2C+250989004%2C+369512615%2C+381954096%2C+396939058%2C+414969375%2C+428210869%2C+447591738%2C+450879632%2C+466472589%2C+472544836%2C+557495261%2C+949256819%2C238585892%2C238585892%2C372255537%2C+626035932%2C267325392%2C475507241%2C235006938%2C371460708%2C658428334%2C+255858102%2C+283018942%2C+292246760%2C+297968829%2C+311767798%2C+322806683%2C+324409113%2C+336932788%2C+341144447%2C+351574159%2C+354409234%2C+358514038%2C+361915553%2C+366543299%2C+368606690%2C+370844252%2C+372789344%2C+382449801%2C+385092373%2C+395756369%2C+396640906%2C+396930572%2C+419040778%2C+422854740%2C+430992126%2C+435901245%2C+436304738%2C+442167850%2C+444932457%2C+447773636%2C+459045632%2C+479768434%2C+484239640%2C+484342479%2C+489877921%2C+489954376%2C+490996639%2C+528071880%2C+629740889%2C+669597730%2C+749070002%2C+767286131%2C+800106072%2C+806638781%2C+872323241%2C+986374688%2C+990990855%2C&amp;package_status_id=&amp;package_status_id%5B%5D=3&amp;t_stt=&amp;r_stt=&amp;cr_from=2019-11-11+00%3A00%3A00&amp;cr_to=2019-11-11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</si>
  <si>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+246537406%2C389648333%2C421615612%2C201922272%2C462260367%2C441845437%2C+231450319%2C+270628663%2C+282668481%2C+320483482%2C+324261067%2C+332846918%2C+399082579%2C+421936587%2C+430792950%2C+501693305%2C+525839077%2C+656619312%2C+695829157%2C+850527833%2C364051902%2C447093177%2C365400603%2C340859911%2C202596638%2C+223674918%2C+263299949%2C+265953428%2C+267022696%2C+305109848%2C+314205994%2C+333777056%2C+344618958%2C+346447920%2C+348266897%2C+349816049%2C+352347910%2C+357092641%2C+373313361%2C+387709827%2C+396298680%2C+403110999%2C+403928667%2C+404068418%2C+412525974%2C+414465872%2C+416413828%2C+426864579%2C+442549428%2C+452646579%2C+457331785%2C+460274850%2C+461286196%2C+478459107%2C+493588170%2C+507499054%2C+516842198%2C+523418960%2C+537339656%2C+539838866%2C+545676138%2C+556783645%2C+597592612%2C+605724802%2C+622091975%2C+628462750%2C+673504015%2C+680429662%2C+698962188%2C+706364909%2C+714192790%2C+752995882%2C+753297570%2C+773165078%2C+786216277%2C+787898746%2C+793997071%2C+806491062%2C+810267773%2C+856411837%2C+884274570%2C+910326274%2C+910825836%2C+933907032%2C+959305097%2C+972228282%2C+998893834%2C277018314%2C532251354+270777987%2C+939209511%2C+619558352%2C293720045%2C+294297589%2C+301004620%2C+312724527%2C+313751797%2C+323603182%2C+327902258%2C+330483898%2C+337338957%2C+338091813%2C+342580823%2C+352264471%2C+359186244%2C+359330273%2C+365937089%2C+370816421%2C+372727983%2C+382001140%2C+420260271%2C+425249115%2C+429697291%2C+442421580%2C+442884329%2C+445733947%2C+449207261%2C+450517514%2C+451747313%2C+453008724%2C+477603702%2C+478285551%2C+481704743%2C+483748627%2C+487040675%2C+493890826%2C+499622970%2C+528614363%2C+538150219%2C+542758552%2C+559957927%2C+624190936%2C+648387850%2C+693810189%2C+714644415%2C+718449181%2C+719276698%2C+727504611%2C+733014320%2C+745937919%2C+752694225%2C+768834705%2C+787599633%2C+796069200%2C+805274102%2C+815840970%2C+836218155%2C+876956098%2C+891825670%2C+895587434%2C+921501025%2C+930338988%2C+939463997%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</si>
  <si>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975243124%2C+335342343%2C+345115709%2C+346175530%2C+377144222%2C256703738%2C317239172%2C340392768%2C+687918545%2C696385056%2C908113032%2C235441146%2C+253361700%2C+283972970%2C+293016242%2C+320867251%2C+350666830%2C+378868415%2C+380090044%2C+410382861%2C+415005678%2C+438066601%2C+442186967%2C+444107573%2C+451368112%2C+464433629%2C+466056184%2C+471473305%2C+480576591%2C+492687743%2C+498034214%2C+682574456%2C+702047291%2C+830113803%2C+900037630%2C+909616367%2C+946677221%2C203331409%2C443683046%2C+204425087%2C+220585684%2C+228221946%2C+248735368%2C+261884135%2C+299109068%2C+301183461%2C+313589064%2C+339189501%2C+342698381%2C+351263720%2C+362041569%2C+366639617%2C+382383782%2C+393721182%2C+396690382%2C+409687006%2C+421769147%2C+425779638%2C+437769460%2C+438043288%2C+447605057%2C+448059641%2C+452129120%2C+460472082%2C+481622739%2C+499689639%2C+706828384%2C+768854222%2C+794449880%2C+836804269%2C+990580393%2C401930078%2C+335342343%2C+345115709%2C+346175530%2C+377144222%2C+401930078%2C+419931423%2C+465388122%2C+466976665%2C+486835575%2C+555649947%2C+589371945%2C+597246248%2C+635432323%2C+871142343%2C+419931423%2C+465388122%2C+466976665%2C+486835575%2C+555649947%2C+589371945%2C+597246248%2C+635432323%2C+871142343%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</si>
  <si>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+214380010%2C+321287040%2C+325652435%2C+328537261%2C+332226090%2C204369656%2C+260177786%2C+279738876%2C+300610560%2C+301741065%2C+311331446%2C+316907748%2C+323670279%2C+324626145%2C+324826455%2C+328140370%2C+334775299%2C+339110914%2C+345928296%2C+351392078%2C+355660705%2C+380414391%2C+383795543%2C+385278512%2C+392547274%2C+404220395%2C+417113223%2C+419091927%2C+429285236%2C+442464504%2C+447790385%2C+457732772%2C+462237011%2C+484838966%2C+492855439%2C+498107020%2C+522188540%2C+533324740%2C+541556324%2C+551796679%2C+612837799%2C+618069897%2C+656984466%2C+675276380%2C+733331824%2C+745607973%2C+860045768%2C+872648453%2C+873274189%2C+887063298%2C+890508762%2C+940728228%2C+949481488%2C213084724%2C+363141626%2C+364110815%2C+421181619%2C+482846868%2C+490649197%2C+958093566%2C++281996003%2C+303371630%2C+313742945%2C+364883058%2C+437387256%2C+467395842%2C+575661632%2C+667725710%2C+761927876%2C+957128985%2C221814880%2C+235469097%2C+244941907%2C+256968297%2C+266966110%2C+278553878%2C+351761526%2C+357880982%2C+364597046%2C+365008358%2C+370779124%2C+381526178%2C+391678787%2C+396112928%2C+403456659%2C+413016504%2C+429482469%2C+434014106%2C+453298291%2C+473776293%2C+474842556%2C+478635191%2C+497957240%2C+512909676%2C+515719064%2C+535076253%2C+544676236%2C+573347735%2C+666984272%2C+712290982%2C+742076508%2C+770626157%2C+794026255%2C+918715802%2C+923998004%2C+971476723%2C201835121%2C+226942102%2C+244019575%2C+261559975%2C+269947968%2C+270067670%2C+325735162%2C+337339068%2C+346507248%2C+350294032%2C+355073286%2C+366636794%2C+382870245%2C+387438135%2C+387733705%2C+391370006%2C+399710890%2C+439762743%2C+456292305%2C+457069272%2C+459157749%2C+461298648%2C+476415991%2C+485840415%2C+488260222%2C+489805642%2C+490615678%2C+498402962%2C+589845678%2C+627159225%2C+638924131%2C+683535270%2C+866943629%2C+908580409%2C+929083979%2C328844209%2C+340535994%2C+416512770%2C+423207667%2C+460348914%2C+612733079%2C+822755280%2C+827855027%2C390228289%2C362488629%2C335418580%2C+343660467%2C+346287662%2C+349155410%2C+358667620%2C+363561724%2C+367954425%2C+371724855%2C+375077741%2C+396764370%2C+396933994%2C+397403653%2C+404207679%2C+410009989%2C+410149828%2C+410714400%2C+412180035%2C+412511177%2C+413713566%2C+416224450%2C+444452516%2C+446223467%2C+458182491%2C+461708112%2C+462754436%2C+464576396%2C+475630605%2C+487527902%2C+503139006%2C+511620179%2C+516460841%2C+537849759%2C+540164115%2C+562132082%2C+607302568%2C+865220014%2C+945435374%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</si>
  <si>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347876208%2C467836830%2C906573865%2C936283083%2C&amp;package_status_id=&amp;t_stt=&amp;r_stt=&amp;cr_from=2019-11-08+00%3A00%3A00&amp;cr_to=2019-11-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</si>
  <si>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472810003%2C304398395%2C+207150245%2C+228844242%2C+230332501%2C213941511%2C+373369000%2C938069002%2C636757636%2C%2C636757636%2C224914975%2C283677461%2C+307690334%2C+343656003%2C+395108263%2C+451546362%2C+480516785%2C+495126073%2C+495668782%2C+544524555%2C+592542534%2C+869476708%2C+952921365%2C788490936%2C317452427%2C+419224830%2C+458376338%2C870577462%2C+837051315%2C279390022%2C+297227551%2C+328053470%2C+378834489%2C+416914826%2C+427853854%2C+428817792%2C+437742165%2C+469221371%2C+486564689%2C+594786153%2C+653470900%2C+665033564%2C+676693318%2C+789536715%2C221970108%2C+252498908%2C+281614508%2C+285953014%2C+286968734%2C+303433157%2C+305961424%2C+313042013%2C+318151946%2C+323006084%2C+335777089%2C+339749251%2C+349169471%2C+365965265%2C+372189623%2C+415617811%2C+417039618%2C+430551690%2C+476876545%2C+491517280%2C+541833683%2C+542472095%2C+716806369%2C+759334746%2C+767736148%2C+776803765%2C+801830617%2C+803407373%2C+855960658%2C+406593661%2C%3A+204057890%2C+213874325%2C+303338908%2C+314889121%2C+325528820%2C+337703064%2C+342876061%2C+346208133%2C+355066879%2C+359534502%2C+368084830%2C+378938148%2C+400975686%2C+422091957%2C+428417138%2C+461171325%2C+465998704%2C+474668156%2C+538858803%2C+631688126%2C+695434765%2C+886215770%2C+200729164%2C+242598300%2C+256284146%2C+256688465%2C+312436241%2C+326237159%2C+336932788%2C+342580823%2C+346447920%2C+357880982%2C+362578753%2C+376006080%2C+379698776%2C+383044276%2C+419863032%2C+424521333%2C+436116515%2C+438066601%2C+457629177%2C+468816322%2C+475010450%2C+496952807%2C+497400761%2C+563057616%2C+603309603%2C+607302568%2C+677370055%2C+779312999%2C+802094351%2C+859729898%2C+896322816%2C+913185866%2C555792549%2C350552800%2C235006938%2C+252945166%2C+273290967%2C+300954928%2C+301044630%2C+302182914%2C+308139293%2C+316751337%2C+324218026%2C+325571846%2C+344291277%2C+345442375%2C+346305393%2C+362575335%2C+364866042%2C+366964492%2C+369337084%2C+375348885%2C+410214985%2C+418147135%2C+428052636%2C+451469651%2C+453608596%2C+460398286%2C+492140315%2C+497043648%2C+539760634%2C+553436190%2C+618854823%2C+724404874%2C+896332478%2C+924555847%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</si>
  <si>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568775122%2C+394399587%2C409307289%2C315276817%2C+299039276%2C339031441%2C231501791%2C+326838546%2C+350535341%2C+359327303%2C+370005659%2C+371817745%2C+374777827%2C+395404272%2C+397549130%2C+437695286%2C+487371413%2C+506482947%2C+740374574%2C+755664459%2C+786374291%2C+835771588%2C+897155678%2C+905098769%2C226638052%2C+258837790%2C+297890927%2C+309126182%2C+317371774%2C+359059973%2C+383323164%2C+397655918%2C+423777133%2C+424452257%2C+434454290%2C+460146678%2C+492469150%2C338963378%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</si>
  <si>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327494546%2C404655111%2C403971374%2C997031223%2C799210231%2C295502919%2C863296462%2C304783354%2C306666304%2C536716030%2C434738989%2C469130878%2C367414501%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</si>
  <si>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+460410519%2C309744910%2C563389394%2C370677842%2C327967486%2C237751179%2C717283379%2C201260471%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</si>
  <si>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376731015%2C+395605374%2C+432550140%2C+536716030%2C+791523059%2C252260037%2C+402045846%2C+412818463%2C+425049798%2C+441993862%2C+827489411%2C+311303476%2C+322571652%2C+324498795%2C+332822522%2C+334752712%2C+337083958%2C+347974615%2C+380878960%2C+398116807%2C+404945748%2C+425654120%2C+438066899%2C+451283202%2C+461293039%2C+473692082%2C+473836244%2C+488501308%2C+498521936%2C+515987010%2C+523653277%2C+546128035%2C+565352720%2C+566433960%2C+567012879%2C+580661137%2C+580747243%2C+650525401%2C+651536042%2C+665201749%2C+751189941%2C+757671377%2C+775642389%2C+787827383%2C+803523272%2C+815704915%2C+826703282%2C+829306848%2C+830751114%2C+833189289%2C+834226598%2C+844183347%2C+852216664%2C+865339962%2C+895822876%2C+903645207%2C+907335810%2C+917366298%2C+928836593%2C+943905606%2C+961390189%2C+975922442%2C305767068%2C+493938356%2C+314077835%2C454586564%2C882006504%2C482199400%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</si>
  <si>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+280796594%2C+316350416%2C+235843224%2C+308627378%2C+341041481%2C+345848108%2C+348867331%2C+350163355%2C+371893306%2C+383768193%2C+395840427%2C+400083502%2C+407242688%2C+431318913%2C+436943315%2C+443049344%2C+457923119%2C+466362016%2C+466914197%2C+473903629%2C+494143126%2C+508933330%2C+656188976%2C+769901438%2C+913222869%2C+914091121%2C+949254553343423051%2C+391336601%2C+430179070%2C+235925108%2C434454290%2C+442026180%2C+466749102%2C+470189621%2C+522568921%2C+569604566%2C+681495506%2C+796919628%2C&amp;package_status_id=&amp;t_stt=&amp;r_stt=&amp;cr_from=2019-11-12+00%3A00%3A00&amp;cr_to=2019-11-19+23%3A59%3A59&amp;date_from=&amp;date_to=2019-11-22+09%3A59%3A23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</si>
  <si>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+901517573%2C326980311%2C474978493%2C200065926%2C+416697762%2C436834130%2C463918773%2C278735257%2C+322654744%2C+326551882%2C+351846589%2C+367919585%2C+374771961%2C+378431396%2C+436795931%2C+462221208%2C+466230896%2C+477845418%2C+489937319%2C+672578180%2C+964813266%2C+973460810253858394%2C+305266363%2C+344525599%2C+345615603%2C+370499044%2C+382161755%2C+423781606%2C+449492785%2C+470027561%2C+492105863%2C+495574919%2C+683990823%2C+988571813%2C++203196468%2C+218606561%2C+260583307%2C+279120282%2C+327785764%2C+344408508%2C+355310695%2C+383873776%2C+410208062%2C+418400166%2C+418532651%2C+419845525%2C+428242394%2C+447450469%2C+477796061%2C+532437109%2C+542798874%2C+650705364%2C+717077890%2C+892863578%2C+961016273%2C+975081134%2C228153183%2C+307236073%2C+373565847%2C232593418%2C+264918272%2C+275419883%2C+277380462%2C+302371672%2C+306646190%2C+313093899%2C+321206917%2C+322462092%2C+332788409%2C+355212523%2C+371111980%2C+377799525%2C+403666698%2C+411810956%2C+417738705%2C+429840817%2C+430129095%2C+445148258%2C+457222959%2C+458845168%2C+476319953%2C+479085754%2C+481747514%2C+491803393%2C+768133654%2C+818117357%2C+929153303%2C315631459%2C+320014788%2C+329375880%2C+334792869%2C+343656003%2C+376876605%2C+377655713%2C+400011875%2C+442153896%2C+457776240%2C+463746462%2C+467515490%2C+468543175%2C+485676965%2C+497171041%2C+554369157%2C+636903487%2C+645685659%2C+737944456%2C+759508773%2C+786425157%2C+817940460%2C+857937962%2C+929756126%2C&amp;package_status_id=&amp;t_stt=&amp;r_stt=&amp;cr_from=2019-11-12+00%3A00%3A00&amp;cr_to=2019-11-19+23%3A59%3A59&amp;date_from=&amp;date_to=2019-11-22+09%3A59%3A23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</si>
  <si>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16h47</t>
  </si>
  <si>
    <t>https://admin.ghtk.vn/admin?alias=+203590718%2C+219614776%2C+360701208%2C+373221314%2C262846529%2C474993037%2C637428210%2C+708569691%2C449941493%2C+386663349%2C200529099%2C453520604%2C+458326118%2C+465458525%2C+578361678%2C+604580082%2C+975184752%2C416486710%2C+401960464%2C+213659986%2C+292844859%2C+310179218%2C+323734004%2C+337872785%2C+358744892%2C+393496554%2C241635921%2C+243937083%2C+307642314%2C+418798537%2C+423181794%2C+434826709%2C+443134260%2C+465429060%2C+483778927%2C+492380981%2C+493580328%2C+533507270%2C+540720405%2C+570213623%2C+602423984%2C+637109650%2C+650538930%2C+924255953%2C235043937%2C+247432936%2C+264918272%2C+290546857%2C+291236620%2C+295864289%2C+305266363%2C+307709907%2C+311139828%2C+319537007%2C+335381665%2C+343002428%2C+372615069%2C+376573060%2C+377799525%2C+408195574%2C+408726703%2C+418671175%2C+438338931%2C+438350156%2C+454429823%2C+459748342%2C+473603399%2C+484653453%2C+499621599%2C+510332384%2C+545344220%2C+616158737%2C+778669795%2C+852744392%2C+995439720%2C484865874%2C309590577%2C+363879532%2C+476467464%2C+479083232%2C+791925347%2C+399295811%2C436795931%2C+314953902%2C+312621354%2C+321065864%2C+335678578%2C+343804427%2C+353649136%2C+363508742%2C+365465253%2C+374893251%2C+388609511%2C+457550364%2C+477325803%2C+485119064%2C+488487251%2C+549469809%2C+614412989%2C+627275294%2C+657633718%2C+752898842%2C+900915775%2C+912825208%2C+257195311%2C+272675832%2C+277380462%2C+312668989%2C+316837388%2C+345939073%2C+366472672%2C+440645475%2C+472920746%2C+626369723%2C+706530377%2C381962013%2C+212814919%2C+232731838%2C+243272275%2C+253872140%2C+260583307%2C+261516590%2C+266368442%2C+279120282%2C+309972217%2C+313887644%2C+324111400%2C+325732702%2C+349785522%2C+351150182%2C+358874261%2C+360658498%2C+360929908%2C+363135796%2C+378692107%2C+383658359%2C+395605374%2C+402395816%2C+411748331%2C+429366276%2C+432550140%2C+443019571%2C+443605994%2C+449132981%2C+453906202%2C+470847050%2C+472635401%2C+476319953%2C+476326050%2C+481990142%2C+575245468%2C+641430842%2C+654409544%2C+701948469%2C+716245848%2C+738384678%2C+778719616%2C+836162025%2C+839158369%2C+884473673%2C+926434691%2C+951897245%2C217322154%2C+271075016%2C+283768068%2C+290752883%2C+318091795%2C+319419730%2C+321024784%2C+330158579%2C+351588030%2C+387134933%2C+388536069%2C+394526758%2C+399203424%2C+400011875%2C+402425650%2C+418980992%2C+421511397%2C+448101359%2C+458845168%2C+461532773%2C+476638467%2C+489877858%2C+495574919%2C+520421377%2C+524002916%2C+526464858%2C+653262241%2C+670787630%2C+961016273%2C+967485478%2C424113930%2C+631055856%2C402742624%2C+433733998%2C&amp;package_status_id=&amp;package_status_id%5B%5D=3&amp;t_stt=&amp;r_stt=&amp;cr_from=2019-11-11+00%3A00%3A00&amp;cr_to=2019-11-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</si>
  <si>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840019190%2C954695953%2C929688068%2C462290618%2C205279797%2C+209917711%2C+217730779%2C753651735%2C+225696249%2C+245032030%2C+271108009%2C+288687469%2C+314053679%2C+314978082%2C+315757111%2C+326770127%2C+331801518%2C+343394017%2C+346877024%2C+350324937%2C+354883878%2C+355790049%2C+362454623%2C+380397527%2C+385122977%2C+447113637%2C+451902852%2C+455573836%2C+457762838%2C+477265798%2C+490879309%2C+534039661%2C+645792707%2C+769913335%2C+899957606%2C&amp;package_status_id=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</si>
  <si>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+230323071%2C+291308163%2C+296705691%2C+324643035%2C+343362436%2C+317090424%2C211174441%2C+849493315%2C+464892518%2C228448864%2C+274166411%2C+275642706%2C+294165432%2C+295517549%2C+306868660%2C+313900569%2C+317030852%2C+318353599%2C+318782564%2C+324728858%2C+330911262%2C+347111861%2C+350518064%2C+355997912%2C+360612502%2C+389448911%2C+391370019%2C+394601397%2C+396649879%2C+417262144%2C+419035171%2C+420460570%2C+424203968%2C+431867712%2C+438546731%2C+443873092%2C+457538793%2C+462533087%2C+469421618%2C+476652936%2C+478138195%2C+492861064%2C+493376332%2C+494907506%2C+505327453%2C+578116077%2C+634363071%2C+654796166%2C+666971243%2C+761344438%2C+840952753%2C+950321055%2C+981065186%2C+459536554%2C+559419331%2C+986446350%2C&amp;package_status_id=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</si>
  <si>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251921633%2C500148798%2C204643501%2C+210418055%2C+228450064%2C+302639843%2C293520930%2C212476629%2C+261980267%2C+302446280%2C+312156462%2C+361747143%2C+386502253%2C+418762892%2C+421826490%2C+432845495%2C+443762486%2C+467328103%2C+522642153%2C+531204546%2C+615386361%2C+636101156%2C+651869718%2C+796876942%2C+921751880%2C+929642025%2C208319273%2C+228691960%2C+289554828%2C+322298608%2C+336229121%2C+340607096%2C+345531708%2C+352044090%2C+358226169%2C+360108229%2C+361654951%2C+363461545%2C+370939205%2C+373686889%2C+396347424%2C+415483336%2C+430928677%2C+433265007%2C+439814224%2C+457961295%2C+480000694%2C+481065362%2C+492096802%2C+492145329%2C+493706813%2C+494824544%2C+535861978%2C+538000233%2C+788765106%2C+926458265%2C+928052427%2C+975009550%2C+993637404%2C+217184457%2C+242537912%2C+309171078%2C+311056916%2C+317838945%2C+324167504%2C+358511145%2C+360859282%2C+364151489%2C+368689051%2C+381270123%2C+394017848%2C+405018213%2C+496089917%2C+537919593%2C452569613%2C374763991%2C252333138%2C+278916748%2C++243006642%2C+245202144%2C+275419883%2C+310470094%2C+319021254%2C+344057794%2C+345771751%2C+355310695%2C+362516506%2C+363139515%2C+363183447%2C+377565569%2C+406681486%2C+408323932%2C+412035201%2C+426883699%2C+427413419%2C+427517561%2C+450508356%2C+454085731%2C+460551379%2C+469070270%2C+477140692%2C+492544581%2C+493496441%2C+498339539%2C+586398673%2C+677071202%2C+691277518%2C300686532%2C+302079918%2C+317971318%2C+318397917%2C+322545978%2C+324254600%2C+332123909%2C+335407653%2C+347775064%2C+356876336%2C+364657775%2C+367339658%2C+395735350%2C+409251343%2C+419894864%2C+426449070%2C+427503743%2C+429311281%2C+447291642%2C+461089917%2C+466357565%2C+468748217%2C+481901154%2C+490777930%2C+499588944%2C+958769301%2C+988843164%2C&amp;package_status_id=&amp;t_stt=&amp;r_stt=&amp;cr_from=2019-11-12+00%3A00%3A00&amp;cr_to=2019-11-19+23%3A59%3A59&amp;date_from=&amp;date_to=2019-11-22+09%3A59%3A23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</si>
  <si>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231861928%2C+237819505%2C+285708288%2C+289690237%2C+301363475%2C+303803380%2C+231250425%2C+260476224%2C+309271367%2C+355993136%2C+408633866%2C+421185656%2C+471027319%2C+523126985%2C+744057170%2C++719725409%2C202744453%2C+205182363%2C+287082771%2C+303389955%2C+325638775%2C+329447111%2C+337531110%2C+342712780%2C+351799016%2C+357336756%2C+359521120%2C+365666784%2C+376905558%2C+393009669%2C+393713461%2C+471759260%2C+478799471%2C+480380064%2C+545799487%2C+697461173%2C308153265%2C+315925224%2C+359511860%2C+378527101%2C+383160577%2C+394997305%2C+399026986%2C+403757515%2C+423098406%2C+430302443%2C+439671169%2C+479599239%2C+480991846%2C+555808658%2C+639819457%2C+816654739%2C&amp;package_status_id=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</si>
  <si>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218544218%2C+256832315%2C+302896309%2C+327523971%2C+333295438%2C+290500467%2C+253322338%2C+285083280%2C+293966826%2C+299155776%2C+308248957%2C+361578630%2C+362454623%2C+364628294%2C+378470051%2C+379837643%2C+391595410%2C+436367708%2C+463139993%2C+484778096%2C+489444851%2C+494419568%2C+505657183%2C+526931098%2C+591495974%2C+808437709%2C234003770%2C+284061182%2C+294900802%2C+298559558%2C+314848733%2C+335651623%2C+338813954%2C+346627789%2C+381354332%2C+391152136%2C+399162959%2C+439304945%2C+441359445%2C+447228953%2C+474558732%2C+484224218%2C+489716234%2C+492861064%2C+535528201%2C+685507710%2C+739535077%2C+818096848%2C+968067406%2C+994526741%2C+223648990%2C836403541%2C+431090800%2C465583001%2C548401133%2C470821862%2C308963366%2C+313152765%2C+373824544%2C+374692946%2C+378391671%2C+400011875%2C+410066771%2C+413034543%2C+414982110%2C+417741501%2C+431449598%2C+437604707%2C+462809675%2C+472721839%2C+634702885%2C+676137373%2C+775662157%2C+781710058%2C+966670088%2C+342085664%2C+347866934%2C+381720881%2C+415705993%2C+484010845%2C+501130765%2C+510753315%2C+547729046%2C+713273262%2C+909376564%2C+992513473%2C&amp;package_status_id=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</si>
  <si>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464892518%2C364661607%2C428250502%2C436091202%2C203841894%2C+235984266%2C202307893%2C+209928773%2C+213918285%2C+217322154%2C+229780647%2C+277579438%2C+281988582%2C+289987448%2C+290752883%2C+305129410%2C+311706532%2C+317971318%2C+318353599%2C+319021254%2C+324111400%2C+324830545%2C+336229121%2C+338669652%2C+365373085%2C+371660394%2C+393496554%2C+400370946%2C+406995164%2C+419894864%2C+426280843%2C+426883699%2C+434548728%2C+443019571%2C+448253761%2C+466042307%2C+467843061%2C+468569221%2C+481901154%2C+484653453%2C+491967941%2C+496106543%2C+498712258%2C+499464784%2C+499588944%2C+559843506%2C+586398673%2C+862712592%2C+883002497%2C+986759464%2C+988571813%2C+210682299%2C+235043937%2C+241635921%2C+272675832%2C+283458683%2C+314571509%2C+325407443%2C+327048587%2C+348107929%2C+351503767%2C+360880851%2C+381579579%2C+382312065%2C+418268890%2C+433594106%2C+438838825%2C+456716984%2C+459763089%2C+462948337%2C+469183978%2C+469896583%2C+481087922%2C+481862390%2C+498256076%2C+498844859%2C+549469809%2C+611518128%2C+746308719%2C+866899217%2C+947401300%2C236256061%2C+704224279%2C308470217%2C+312430363%2C+312487778%2C+312864843%2C+313677940%2C+321478741%2C+325137947%2C+360552285%2C+361653603%2C+378861458%2C+382057035%2C+385603619%2C+388591091%2C+392140672%2C+393057569%2C+406233429%2C+407145366%2C+410888334%2C+415577610%2C+421274336%2C+424879437%2C+428626062%2C+437709594%2C+449618051%2C+646788549%2C+679117224%2C+961043162%2C901952904%2C&amp;package_status_id=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</si>
  <si>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+308592557%2C+314450952%2C+315128311%2C+377243191%2C+389127920%2C+407325133%2C+411354099%2C380323203%2C215530388%2C+258786410%2C+259526315%2C+265860053%2C+294999221%2C+298276646%2C+302446280%2C+306898351%2C+332262621%2C+339947939%2C+344899788%2C+348724902%2C+351978380%2C+359647806%2C+368689051%2C+373269295%2C+376736617%2C+385462483%2C+385465351%2C+386890255%2C+404062461%2C+425745001%2C+435782300%2C+442470236%2C+447300580%2C+455616973%2C+464770018%2C+475890243%2C+476060940%2C+492782482%2C+499981020%2C+549877626%2C+586706901%2C+590489413%2C+753055882%2C+842197069%2C+911168518%2C+230186628%2C+230512727%2C+262148788%2C+265285012%2C+277779310%2C+287274828%2C+287626961%2C+288374683%2C+297542191%2C+300774203%2C+304174767%2C+310073043%2C+348325050%2C+356425637%2C+365433281%2C+366883028%2C+373137964%2C+376374034%2C+377841566%2C+387885393%2C+388051453%2C+389801366%2C+411604111%2C+411702686%2C+422870071%2C+425946154%2C+427325089%2C+427717668%2C+429708078%2C+429815404%2C+431869901%2C+436358034%2C+437978489%2C+453394044%2C+454006184%2C+456362538%2C+460365016%2C+463375031%2C+469756460%2C+485013681%2C+486839204%2C+489894629%2C+495430837%2C+499795753%2C+541825115%2C+585619434%2C+645628731%2C+661825132%2C+757764899%2C+873473401%2C+879439423%2C+895443291%2C+917894502%2C+948899119%2C+950117134%2C+962382560%2C+985566148%2C421771061%2C+460543876%2C+629049497%2C+934561987%2C&amp;package_status_id=&amp;t_stt=&amp;r_stt=&amp;cr_from=2019-11-13+00%3A00%3A00&amp;cr_to=2019-11-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</si>
  <si>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231552209%2C+353555762%2C+360955898%2C+371504369%2C+401935332%2C+422157238%2C+422590885%2C+445985024%2C+449845579%2C+487651713%2C+489009918%2C+495190714%2C+579451993%2C+631419460%2C+665174918%2C&amp;package_status_id=&amp;package_status_id%5B%5D=3&amp;t_stt=&amp;r_stt=&amp;cr_from=2019-11-12+00%3A00%3A00&amp;cr_to=2019-11-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</si>
  <si>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220557098%2C+220619464%2C+239969746%2C+241635921%2C+369082697%2C304518487%2C+++679804118%2C239175695%2C+269930543%2C+342106776%2C+401812130%2C+402656009%2C+434888184%2C+444344119%2C+583607495%2C+969881362+421131735%2C423172277%2C472920746%2C416205444%2C319418339%2C214279052%2C+216312235%2C+361653603%2C+398002893%2C+405137650%2C+423098406%2C+426284629%2C+432372052%2C+438554981%2C+440526062%2C+441094073%2C+484653453%2C+493968672%2C+495430837%2C+497678837%2C+670787630%2C+758459874%2C+817640670%2C+327048587%2C+344229785%2C+394605904%2C+400370946%2C+419894864%2C+420644138%2C+431557699%2C+495217940%2C+496106543%2C+498256076%2C+866899217&amp;package_status_id=&amp;package_status_id%5B%5D=3&amp;t_stt=&amp;r_stt=&amp;cr_from=2019-11-13+00%3A00%3A00&amp;cr_to=2019-11-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</si>
  <si>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+307162671%2C+388518039%2C+398338599%2C+401519482%2C+405745191%2C+223754441+%2C++400003912%2C587116223%2C997315110%2C451062513%2C766139331%2C997086909%2C%2C+311042356%2C+331876681%2C+338928893%2C+355877658%2C+362031867%2C+372584485%2C+406309562%2C+421312589%2C+429842662%2C+487525037%2C+492970338%2C+493120248%2C+554467933%2C+621790247%2C+669665526%2C+750479357%2C+861973882%2C+904248413%2C+915893365%2C+947989580%2C256631492%2C+287831603%2C+293854612%2C+300456157%2C+343477426%2C+349005781%2C+363770598%2C+364371792%2C+364698447%2C+383007696%2C+392601616%2C+394936721%2C+406865947%2C+411093843%2C+434627629%2C+437833979%2C+447893794%2C+450091268%2C+489375811%2C+511757228%2C+524286810%2C+579187920%2C+607224191%2C+774300651%2C+987807500%2C215473221%2C+218218355%2C+228224916%2C+258465601%2C+271056348%2C+312616427%2C+317646212%2C+324071838%2C+325571909%2C+341013635%2C+342657196%2C+351269551%2C+356135047%2C+376645170%2C+380249278%2C+380779328%2C+388319819%2C+400987816%2C+403570964%2C+405326532%2C+406665110%2C+410232652%2C+421667869%2C+422849424%2C+433672225%2C+437793506%2C+438756045%2C+440065231%2C+440689370%2C+443276043%2C+444035484%2C+456574739%2C+460839341%2C+465528991%2C+472296796%2C+497923412%2C+566484379%2C+693640576%2C+735760395%2C+917905310%2C+940684352%2C+944655589%2C+946948626%2C+961386462%2C+973655023%2C+489303817%2C373151499%2C+244849811%2C+251342657%2C+253839936%2C+291986169%2C+305544600%2C+332261983%2C+336970135%2C+347301741%2C+349321061%2C+425243239%2C+470185317%2C+474403487%2C+478442752%2C+508685725%2C+517791528%2C+605990425%2C+840198052%2C+852244645%2C+905961223%2C&amp;package_status_id=&amp;package_status_id%5B%5D=3&amp;t_stt=&amp;r_stt=&amp;cr_from=2019-11-13+00%3A00%3A00&amp;cr_to=2019-11-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</si>
  <si>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335443608%2C+348482357%2C+357882090%2C+223512518%2C+247747422%2C+252792567%2C+260194316%2C+297102838%2C+300720114%2C+306144842%2C+311416543%2C+329217308%2C+330671079%2C+337894481%2C+340011180%2C+342244040%2C+347107735%2C+352682475%2C+359097112%2C+360570988%2C+366491056%2C+373356676%2C+383180856%2C+383655312%2C+396365225%2C+398749977%2C+415345063%2C+430421673%2C+435793516%2C+437887007%2C+439622838%2C+447032530%2C+449964312%2C+451608701%2C+459381571%2C+460021200%2C+468745597%2C+476220911%2C+484341428%2C+485065151%2C+491250168%2C+492114135%2C+503361639%2C+543651317%2C+588792043%2C+693717162%2C+873917909%2C542350450%2C230495666%2C+252484170%2C+308703211%2C+317098151%2C+317616349%2C+319870428%2C+331399620%2C+344282099%2C+353400806%2C+354984188%2C+387389483%2C+387476767%2C+389952660%2C+397477271%2C+397819062%2C+424355996%2C+427452013%2C+435917149%2C+435969209%2C+441040870%2C+456432295%2C+457497175%2C+470182563%2C+495497919%2C+546603334%2C+574724871%2C+641867428%2C+760162242230495666%2C+252484170%2C+308703211%2C+317098151%2C+317616349%2C+319870428%2C+331399620%2C+344282099%2C+353400806%2C+354984188%2C+387389483%2C+387476767%2C+389952660%2C+397477271%2C+397819062%2C+424355996%2C+427452013%2C+435917149%2C+435969209%2C+441040870%2C+456432295%2C+457497175%2C+470182563%2C+495497919%2C+546603334%2C+574724871%2C+641867428%2C+760162242%2C+760704717%2C+795426145%2C+874562777%2C%2C+760704717%2C+795426145%2C+874562777%2C+363663758%2C+386444316%2C+441644346%2C+458313335%2C+462166746%2C+707745231%2C+938355131%2C+960438792&amp;package_status_id=&amp;t_stt=&amp;r_stt=&amp;cr_from=2019-11-14+00%3A00%3A00&amp;cr_to=2019-11-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</si>
  <si>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12h39</t>
  </si>
  <si>
    <t>16h00</t>
  </si>
  <si>
    <t>https://admin.ghtk.vn/admin?alias=203841894%2C+211981366%2C+275075774%2C+285907399%2C+298264970%2C212819296%2C+328252500%2C378369061%2C215876120%2C+227310171%2C+240507691%2C+288118213%2C+290328920%2C+298172325%2C+320780450%2C+331029302%2C+339086987%2C+351837278%2C+354598506%2C+357029096%2C+362781593%2C+369213629%2C+372727319%2C+382413061%2C+386686277%2C+389646893%2C+390410968%2C+407556328%2C+410555336%2C+420675340%2C+422761874%2C+424194321%2C+425568317%2C+425606746%2C+427211541%2C+438196195%2C+473919087%2C+498019043%2C+499393549%2C+600836502%2C+707260717%2C+738142407%2C+830570905%2C441194456%2C357105908%2C++308027403%2C410152468%2C+318245427%2C++395441001%2C831355809%2C+488200631%2C++931536461%2C642224158%2C372098414%2C+428242394%2C733154375%2C386832395%2C211267339%2C+393907818%2C410686506%2C223061850%2C+204148921%2C+311693134%2C+373151499%2C+383007696%2C+400231924%2C+404564233%2C+488359353%2C+587284849%2C+659083636%2C++356174220%2C228117419%2C+262957829%2C+332100302%2C+375607002%2C+377856274%2C+418400166%2C+422865475%2C+483350096%2C+485413746%2C+486509656%2C+961139090%2C%3A+828383192%2C218218355%2C+235984266%2C+298276646%2C+328882498%2C+343571048%2C+351212814%2C+362125642%2C+370910652%2C+375787775%2C+391314699%2C+404935308%2C+405326532%2C+416802192%2C+447530262%2C+499621599%2C+928017777%2C+986759464%2C344835631%2C312616427%2C+332241370%2C+336970135%2C+342657196%2C+357686303%2C+366614702%2C+390687976%2C+402667946%2C+405150783%2C+410945763%2C+411093843%2C+411458023%2C+424203968%2C+437793506%2C+440065231%2C+446884112%2C+472721839%2C+497712948%2C+782026470%2C+808234113%2C+822288037%2C+901757449%2C&amp;package_status_id=&amp;t_stt=&amp;r_stt=&amp;cr_from=2019-11-14+00%3A00%3A00&amp;cr_to=2019-11-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</si>
  <si>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386396986%2C209278723%2C+268561836%2C+315203344%2C+319947683%2C+326208192%2C+327654229%2C+333156122%2C+340579801%2C+349168812%2C+354908404%2C+365043755%2C+382507535%2C+387963294%2C+390382859%2C+427436705%2C+429593722%2C+433473866%2C+453769991%2C+478619900%2C+485312475%2C+532896856%2C+548103224%2C+724950818%2C+895276636%2C+914223193%2C+923434407%2C&amp;package_status_id=&amp;t_stt=&amp;r_stt=&amp;cr_from=2019-11-14+00%3A00%3A00&amp;cr_to=2019-11-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</si>
  <si>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+378800108%2C+478243161%2C+494673049%2C+679153774%2C216012314%2C794169324%2C212625009%2C+213622837%2C+242797305%2C+278076810%2C+342163736%2C+363079857%2C+370946096%2C+394790405%2C+409197555%2C+413288852%2C+415193860%2C+423301059%2C+430551245%2C+435635054%2C+440426241%2C+450952974%2C+451182795%2C+479508143%2C+493473842%2C+527911691%2C+750845586%2C+757340388%2C+788929783%2C+790640363%2C+823769027%2C+864908948%2C+899059959%2C+949528750%2C220743483%2C+259099947%2C+259636414%2C+311111936%2C+335885674%2C+336842403%2C+338307711%2C+351376221%2C+380017264%2C+395077997%2C+410852919%2C+422509003%2C+434835192%2C+447055494%2C+461623881%2C+472727647%2C+485292795%2C+488601934%2C+491529572%2C+584411197%2C+629837664%2C+643459329%2C+698152873%2C+472390464%2C200259004%2C+221077536%2C+237653055%2C+257264103%2C+270598284%2C+306268253%2C+312445441%2C+343226103%2C+346638075%2C+355765583%2C+362308925%2C+369544610%2C+394780247%2C+395269244%2C+402136068%2C+404001278%2C+404963678%2C+415761252%2C+432497159%2C+443099013%2C+450163686%2C+450516602%2C+456413586%2C+463478061%2C+487531456%2C+488731514%2C+491137946%2C+495082487%2C+517236677%2C+794007191%2C+797686988%2C493462467%2C470034101%2C&amp;package_status_id=&amp;t_stt=&amp;r_stt=&amp;cr_from=2019-11-14+00%3A00%3A00&amp;cr_to=2019-11-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</si>
  <si>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Ngày</t>
  </si>
  <si>
    <t>336.32
TX Nghĩa 0786045722</t>
  </si>
  <si>
    <t>https://admin.ghtk.vn/admin?alias=497243491%2C245069596%2C+254703143%2C+259221493%2C+263104934%2C+724520217%2C+441037834%2C574948951%2C847693063%2C344600754%2C+270119945%2C+300090830%2C+313029274%2C+324586084%2C+333921122%2C+335216068%2C+338374935%2C+347249248%2C+360374149%2C+363001591%2C+364353119%2C+378177044%2C+383301995%2C+395512510%2C+395646677%2C+407101431%2C+408845270%2C+414520510%2C+428679870%2C+453219905%2C+461379172%2C+462510236%2C+470433767%2C+475786417%2C+486967006%2C+497533930%2C+498380701%2C+500597465%2C+526240957%2C+652828784%2C+748343574%2C+791204408%2C+812744587%2C+926209445%2C+953823257%2C+991248011%2C&amp;package_status_id=&amp;package_status_id%5B%5D=19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</si>
  <si>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15h41</t>
  </si>
  <si>
    <t>https://admin.ghtk.vn/admin?alias=236818165%2C+291430045%2C+305440849%2C+309285285%2C+309802296%2C488074626%2C465094702%2C395269244%2C+422450025%2C+226056084%2C+241933865%2C+264328406%2C+294544024%2C+294587322%2C+328845376%2C+334108318%2C+341901901%2C+345457191%2C+347249248%2C+349877875%2C+360511708%2C+367078578%2C+375127657%2C+388640843%2C+391473601%2C+430150113%2C+432571615%2C+434917846%2C+434966631%2C+436217219%2C+438023317%2C+442591921%2C+446017669%2C+448473942%2C+457538952%2C+462282267%2C+487288457%2C+489250348%2C+490067214%2C+499546277%2C+575451967%2C+622752921%2C+777049739%2C+893023466%2C+916691111%2C+941993650%2C+984934166%2C+987415986%2C414960235%2C478641374%2C293945992%2C248132149%2C+307922577%2C+313565755%2C+357815180%2C+369371304%2C+417726902%2C+463437168%2C+706965991%2C+858009944%2C281959939%2C+205085802%2C+205085802%2C+226056084%2C+241933865%2C+264328406%2C+294544024%2C+294587322%2C+328845376%2C+334108318%2C+341901901%2C+345457191%2C+347249248%2C+349877875%2C+360511708%2C+367078578%2C+375127657%2C+388640843%2C+391473601%2C+430150113%2C+432571615%2C+434917846%2C+434966631%2C+436217219%2C+438023317%2C+442591921%2C+446017669%2C+448473942%2C+457538952%2C+462282267%2C+487288457%2C+489250348%2C+490067214%2C+499546277%2C+575451967%2C+622752921%2C+777049739%2C+893023466%2C+916691111%2C+941993650%2C+984934166%2C+987415986%2C+318451057%2C+318896121%2C+331770115%2C+343084808%2C+344971914%2C+392240301%2C+392458360%2C+396948531%2C+415967549%2C+420173008%2C+441165238%2C+442946823%2C+445207754%2C+493098362%2C+499817080%2C+513494491%2C+558610000%2C+560186093%2C+572421604%2C+574788789%2C+579940863%2C+583292176%2C+615176753%2C+646678444%2C+685359736%2C+688800143%2C+693886739%2C+705373926%2C+732236537%2C+735255764%2C+752983500%2C+761564700%2C+804608612%2C+825495223%2C+836808121%2C+849432679%2C+853328447%2C+857388482%2C+867247681%2C+910668805%2C+912925614%2C+913851839%2C+939970539%2C+952506328%2C+980242126%2C+988029868%2C&amp;package_status_id=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</si>
  <si>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+299257191%2C+316023031%2C+365601894%2C+381409369%2C220060413%2C223251081%2C+231463265%2C+233358970%2C+315040715%2C+337411688%2C+344179095%2C+359092253%2C+384713918%2C+389292027%2C+392115892%2C+420169408%2C+435265794%2C+474511275%2C+635430007%2C+769471893%2C+783309929%2C+923158516%2C+224885219%2C+302160189%2C+302443468%2C+326280067%2C+338172341%2C+340589755%2C+341023064%2C+345335562%2C+370826135%2C+378135700%2C+414697387%2C+435600707%2C+456296558%2C+464587382%2C+483406883%2C+484508820%2C+493228070%2C+587751786%2C+726893336%2C+736198981%2C+752677612%2C+788660908%2C+793496173%2C+817288724%2C+984583196%2C+399765654%2C+412877015%2C+422624710%2C+453022327%2C+472450601%2C+476855905%2C+508952555%2C+509661717%2C+524158345%2C+544654678%2C+559033731%2C+675273493%2C+680069518%2C+742120746%2C+756178928%2C+771659173%2C+797412307%2C+814174004%2C+815717433%2C+828620774%2C+862859296%2C+870214291%2C+885377721%2C+913100813%2C&amp;package_status_id=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</si>
  <si>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209578041%2C+219335468%2C+235168056%2C+255452653%2C+258877379%2C+265741464%2C+267462971%2C+270997923%2C+276770380%2C+298276646%2C+321995405%2C+344556559%2C+350158456%2C+351111941%2C+365953189%2C+369544610%2C+373806466%2C+375250477%2C+404001278%2C+404234047%2C+405326532%2C+414192030%2C+419974172%2C+424203968%2C+427667942%2C+432900919%2C+436112734%2C+443017284%2C+453544275%2C+459961233%2C+469039637%2C+470101620%2C+472721839%2C+478908349%2C+479746011%2C+484415463%2C+485292795%2C+487531456%2C+496463800%2C+549199741%2C+685289795%2C+841915905%2C+901757449%2C&amp;package_status_id=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</si>
  <si>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468569821%2C346608723%2C356703377%2C401670956%2C+233434974%2C+253290516%2C+203225070%2C+210917543%2C+253191581%2C+256893218%2C+296645811%2C+332445711%2C+344080370%2C+344654075%2C+365583074%2C+368205051%2C+381814961%2C+385003347%2C+389963154%2C+406431363%2C+418058666%2C+434139451%2C+438476760%2C+439737440%2C+442078470%2C+443501266%2C+454274594%2C+454680253%2C+495339438%2C+495471879%2C+730156705%2C+793274672%2C+842707439%2C+896154912%2C+984082669%2C376350417%2C+467701399%2C+492919702%2C287629466%2C+294881342%2C+316009254%2C+321262182%2C+325817316%2C+329915928%2C+341232215%2C+348669546%2C+364246037%2C+367538646%2C+368141929%2C+369630831%2C+406304579%2C+431304740%2C+437508496%2C+449973768%2C+459022368%2C+473168946%2C+565155199%2C+610209865%2C+618433621%2C+645064407%2C+680224566%2C+688328036%2C+430551142%2C238039818%2C+231818790%2C+257603148%2C+317175788%2C+372294053%2C+398282910%2C+407273929%2C+440357873%2C+485437355%2C+486819492%2C304827619%2C+307233505%2C+325923413%2C+327053346%2C+327188594%2C+333171828%2C+352652691%2C+388414162%2C+391650042%2C+399538150%2C+403578633%2C+423642551%2C+424487595%2C+425077606%2C+440248857%2C+466654210%2C+475548477%2C+520350374%2C+695582969%2C+835301164%2C+990887137%2C215267892%2C+239385713%2C+241166630%2C+248267945%2C+265658843%2C+272708390%2C+278658813%2C+280939887%2C+292851849%2C+309800805%2C+320845960%2C+337852463%2C+350112468%2C+354715584%2C+365373085%2C+399717224%2C+426318684%2C+459117212%2C+478305359%2C+484749964%2C+592476165%2C+748723874%2C+783396424%2C+854470641%2C+991326219%2C+991641618%2C396134080%2C+461313886%2C+471188495%2C+410217116%2C429776697%2C&amp;package_status_id=&amp;package_status_id%5B%5D=3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</si>
  <si>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+396148521%2C257216405%2C734876947%2C489649093%2C502205548%2C+327354104%2C252000859%2C++220014621%2C+243403216%2C+269680252%2C+270096765%2C+302353978%2C+311691779%2C+320176908%2C+342866348%2C+355041491%2C+363992867%2C+370215716%2C+380615357%2C+409518033%2C+415362087%2C+422213526%2C+428471480%2C+436800853%2C+450723530%2C+454172724%2C+458908353%2C+463563195%2C+495723021%2C+499747998%2C+523297128%2C+542291570%2C+567545495%2C+672954993%2C+873517195%2C+882410509%2C+887265352%2C263450799%2C+264452792%2C+281485006%2C+285270952%2C+308031177%2C+314693589%2C+324940715%2C+337242344%2C+337448370%2C+340192904%2C+358732003%2C+366250502%2C+396046649%2C+416540425%2C+424671285%2C+432923618%2C+445215307%2C+452381230%2C+452706091%2C+469994398%2C+590971568%2C+617925898%2C+638224778%2C+640501354%2C+833943657%2C+839042594%2C267085487%2C&amp;package_status_id=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</si>
  <si>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13H53</t>
  </si>
  <si>
    <t>https://admin.ghtk.vn/admin?alias=242242492%2C+263719494%2C+311980011%2C+349353607%2C+352221103%2C+385947725%2C+322398042%2C356592796%2C213153161%2C+451528274%2C+672160561%2C495510043%2C798195401%2C339439460%2C+358322645%2C401883323%2C258853039%2C+297741992%2C+323341840%2C+390330490%2C+448899246%2C+454417846%2C+455875484%2C+665838332%2C+818380921%2C+922534618%2C342719346%2C235168056%2C+278658813%2C+278856733%2C+318372450%2C+323696628%2C+341901901%2C+369544610%2C+380402475%2C+411907183%2C+416817902%2C+436112734%2C+471568038%2C426837402%2C+437374502%2C+455059121%2C+550584391%2C+801390730%2C+904613169%2C+248651549%2C211839995%2C+222602949%2C+229534551%2C+231914589%2C+231917647%2C+256391898%2C+268743681%2C+282449170%2C+309494963%2C+310357783%2C+325033148%2C+330615416%2C+338494479%2C+343760383%2C+348318410%2C+349383110%2C+350311813%2C+358206646%2C+371319937%2C+378854036%2C+401578578%2C+433429899%2C+439512130%2C+443199701%2C+443349698%2C+448961168%2C+462496680%2C+482043045%2C+670701810%2C+772863186%2C+790876076%2C+888403909%2C484069196%2C498879024%2C+474917871%2C+767517748%2C467385908%2C440105145%2C828279927%2C816207536%2C322398042%2C&amp;package_status_id=&amp;t_stt=&amp;r_stt=&amp;cr_from=2019-11-16+00%3A00%3A00&amp;cr_to=2019-11-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</si>
  <si>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310611115%2C+317558681%2C+321044142%2C+335431728%2C+360036058%2C+363665699%2C+368199249%2C+417307463%2C+424913518%2C+442168229%2C+461321390%2C+478912463%2C+482564344%2C+494363929%2C+504587781%2C+590386202%2C+627932571%2C+782639512%2C+867878882%2C+904930080%2C+997047710%2C572939680%2C+377852494%2C376526528%2C202342140%2C+223676374%2C+246346357%2C+248839758%2C+253877201%2C+263664548%2C+283312624%2C+299943026%2C+315419623%2C+320559722%2C+341640495%2C+341916854%2C+343931017%2C+344037710%2C+362039303%2C+368277105%2C+369519805%2C+371053960%2C+371777438%2C+376434663%2C+397402494%2C+400011875%2C+415907432%2C+416203225%2C+418649777%2C+422924106%2C+426897763%2C+432780106%2C+434400832%2C+445137657%2C+446190716%2C+480082392%2C+485834639%2C+485857990%2C+491779314%2C+491831901%2C+492079166%2C+495753012%2C+599137817%2C+675549188%2C+742400362%2C+856918789%2C+911797728%2C+957360896%2C+962152159%2C490846260%2C+314859872%2C+322684770%2C+373009462%2C+489489409%2C356950711%2C&amp;package_status_id=&amp;package_status_id%5B%5D=3&amp;t_stt=&amp;r_stt=&amp;cr_from=2019-11-16+00%3A00%3A00&amp;cr_to=2019-11-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</si>
  <si>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200199482%2C+226968836%2C+228547511%2C+257009971%2C333162981%2C+349199396%2C672628370%2C239838493%2C391247015%2C258029119457504879%2C437240433%2C+316599101%2C+334447089%2C+338061678%2C+348292402%2C+356334937%2C+357636783%2C+357823405%2C+372947309%2C+390137782%2C+390675495%2C+394936324%2C+408513685%2C+420711000%2C+425249338%2C+430181825%2C+435325295%2C+438216375%2C+445959752%2C+453663025%2C+458642453%2C+463344996%2C+468269070%2C+480831091%2C+481103080%2C+481500203%2C+486762031%2C+555738402%2C+820232037%2C+864279470%2C&amp;package_status_id=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</si>
  <si>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+203347366%2C+218623391%2C+286656979%2C+312602618%2C+319046381%2C+348597422%2C+354593632%2C+374482345%2C+380784129%2C+381033175%2C+381831469%2C+388438270%2C+410275347%2C+417153824%2C+447452475%2C+469570332%2C+535062914%2C+664764421%2C+825786904%2C+896181674%2C+221174343%2C+249661432%2C+301687200%2C+304969041%2C+309904818%2C+319303192%2C+327774549%2C+327956577%2C+341520441%2C+361684541%2C+386669579%2C+397057972%2C+415744841%2C+435691871%2C+440717281%2C+443438995%2C+469386907%2C+480701782%2C+878317454%2C+980729592%2C+983582636%2C+221838631%2C+229585020%2C+402798975%2C+867158587%2C237198542%2C+254065091%2C+257776458%2C+327356044%2C+347466244%2C+389205675%2C+390252990%2C+429163838%2C+433673511%2C+445472922%2C+491210658%2C253961450%2C+306012128%2C+320422021%2C+321568535%2C+332616340%2C+349190843%2C+379545724%2C+414167881%2C+417274771%2C+440579072%2C+473157872%2C546368542%2C546368542%2C+329260279%2C648401527%2C+263704163%2C+284517711%2C+294648808%2C+305193395%2C+327579687%2C+350712296%2C+364800467%2C+372799498%2C+375281741%2C+438348370%2C+449779144%2C+452476877%2C+452609852%2C+530348611%2C232226860%2C+237439053%2C+245910180%2C+257307214%2C+262064126%2C+304574804%2C+309396554%2C+312548708%2C+357816308%2C+382343533%2C+409493400%2C+419881394%2C+438322928%2C+440566976%2C+458006391%2C+479031040%2C+497479906%2C+840132561%2C308927853%2C+329943468%2C+362541265%2C+385947725%2C+390330490%2C+398403189%2C+469250025%2C+485834639%2C+487587073%2C+510186454%2C&amp;package_status_id=&amp;package_status_id%5B%5D=3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</si>
  <si>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225987554%2C+263882180%2C+280966434%2C+294761647%2C+300073080%2C329166375%2C464470087%2C245681231%2C+302443468%2C+201634443%2C+244771722%2C+309494963%2C+317779861%2C+317835419%2C+321376084%2C+333171828%2C+338775514%2C+344122029%2C+350311813%2C+376434663%2C+380111140%2C+424913518%2C+439348099%2C+448961168%2C+465778102%2C+473021724%2C+478912463%2C+823152713%2C+962152159%2C+306729406%2C+309495937%2C+309969306%2C+320397670%2C+328162941%2C+329423734%2C+337172270%2C+341494974%2C+342994634%2C+345869187%2C+346213414%2C+363479758%2C+373397529%2C+383686083%2C+386643390%2C+386665462%2C+397402494%2C+425490299%2C+425984268%2C+431306649%2C+437222117%2C+437573828%2C+444499305%2C+446983993%2C+449434807%2C+450622278%2C+459406999%2C+462754686%2C+466013846%2C+466612935%2C+468510497%2C+479236845%2C+485857990%2C+490255486%2C+490572774%2C+493287804%2C+531372700%2C+737269903%2C+767184944%2C+825098286%2C+865386120%2C+977881591%2C388237400%2C+369598955%2C410889294%2C220671651%2C434249064229%2C356592796%2C392460110%2C555353%2C&amp;package_status_id=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</si>
  <si>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285155172%2C+332199147%2C+336486110%2C+337744506%2C+346926207%2C++887495138%2C340132167%2C+883018311%2C+883018311%2C981017122%2C427222178%2C521617378%2C369433420%2C+485544305%2C216878104%2C+237288756%2C+237826151%2C+347863518%2C+362414942%2C+376690044%2C+385968101%2C+392965363%2C+400521313%2C+401043305%2C+414901399%2C+426939092%2C+429622648%2C+440105145%2C+451874777%2C+468311896%2C+472909539%2C+477404303%2C+569127435%2C+637946941%2C+225431848%2C+227134066%2C+235087627%2C+261682798%2C+263664548%2C+300715131%2C+325095129%2C+331167972%2C+333643928%2C+349308159%2C+366124029%2C+369087110%2C+381734237%2C+390739938%2C+393390188%2C+416094112%2C+418351738%2C+423222357%2C+424617605%2C+439158371%2C+443210449%2C+498306978%2C+529631214%2C+627932571%2C+741806440%2C+826173001%2C+980780288%2C302390651%2C+248839758%2C+256893218%2C+280602098%2C+307294371%2C+315485597%2C+320845960%2C+322993135%2C+323902009%2C+325943277%2C+334486532%2C+355968548%2C+360385953%2C+360386612%2C+365171384%2C+368277105%2C+371392100%2C+374496220%2C+375904399%2C+388439850%2C+424487595%2C+431480792%2C+443896177%2C+449501039%2C+467171634%2C+469277890%2C+475677400%2C+484749964%2C+489223734%2C+596050255%2C+622752921%2C+964654974%2C+979664158%2C281403702%2C605009385%2C++485544305%2C371092335%2C+390557588%2C+392037446%2C+405530873%2C+439733903%2C+454417846%2C+455594275%2C+460454885%2C+478158591%2C+480560065%2C+637314124%2C+649226963%2C469015987%2C397285938%2C320769229%2C&amp;package_status_id=&amp;package_status_id%5B%5D=3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</si>
  <si>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224842483%2C+229273767%2C+316008762%2C+458562982%2C225528634%2C+316807652%2C+321475467%2C+350402191%2C+351381426%2C+353229115%2C+388053457%2C+403187943%2C+411284241%2C+457654472%2C+471796824%2C+479581509%2C+481899618%2C+521614205%2C+612434690%2C+664186525%2C+781066404%2C+792340106%2C+803613250%2C+829719697%2C324235632%2C+225153393%2C+239380173%2C+257972129%2C+261077206%2C+269105951%2C+283784533%2C+301364437%2C+302349824%2C+307391814%2C+309765244%2C+313242682%2C+321476087%2C+352765886%2C+376537529%2C+380097870%2C+400450185%2C+408928692%2C+412962974%2C+422881772%2C+425579127%2C+443057185%2C+460408675%2C+461983138%2C+464106786%2C+466829233%2C+493402362%2C+543794840%2C+586613060%2C+590486113%2C+622925553%2C+782814884%2C+797123081%2C+821743315%2C+861740262%2C+931773626%2C+210555529%2C+252608381%2C+262515879%2C+317820801%2C+333922011%2C+398918712%2C+404774917%2C+405698002%2C+414184669%2C+421696931%2C+442086532%2C+443720393%2C+445660172%2C+453688013%2C+458959685%2C+468862537%2C+479601277%2C+489251380%2C+546935704%2C+558618432%2C+721336029%2C+738632064%2C+781220107%2C+870022434%2C+926406838%2C+975722292%2C+999694592%2C341247190%2C+349936857%2C+371673971%2C+396853502%2C+401063365%2C+423314813%2C+428152438%2C+437295227%2C+474440511%2C+477641745%2C+485317916%2C+491724377%2C+493403573%2C+503023791%2C+657736346%2C+995284203%2C&amp;package_status_id=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</si>
  <si>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358006672%2C469586414%2C+291417079%2C304044812%2C407598495%2C&amp;package_status_id=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</si>
  <si>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220483161%2C+228716885%2C+254257834%2C+255848799%2C+284858073%2C+287395932%2C+301774778%2C+310455156%2C+312548708%2C+314489230%2C+336962423%2C+346980377%2C+371046369%2C+410672608%2C+413432702%2C+447269183%2C+452643769%2C+458847665%2C+476506915%2C+487794911%2C+498155903%2C+518258343%2C+758554028%2C+915695990%2C+957812305415113602%2C251977316%2C361932844%2C377852494%2C+440105145%2C403095229%2C&amp;package_status_id=&amp;package_status_id%5B%5D=3&amp;t_stt=&amp;r_stt=&amp;cr_from=2019-11-19+00%3A00%3A00&amp;cr_to=2019-11-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</si>
  <si>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228811931%2C+248880750%2C+256391898%2C+279279441%2C+284918649%2C+294761647%2C260833798%2C+272759166%2C++302390651%2C322398042%2C309912891%2C+324493898%2C+326688865%2C+329174992%2C+329943468%2C+352241332%2C+358468790%2C+362962152%2C+364254283%2C+367492833%2C+367692154%2C+377665106%2C+410539909%2C+418402599%2C+431480792%2C+446983993%2C+447442996%2C+461384572%2C+476683022%2C+802902040%2C+852619276%2C+858148871%2C857089152%2C+485765685%2C+308991815%2C+323875723%2C+327487570%2C+328017055%2C+329640585%2C+331015524%2C+331448819%2C+333643928%2C+339362420%2C+341409665%2C+346608380%2C+361370072%2C+362141678%2C+373714908%2C+379616012%2C+386643390%2C+386709709%2C+390739938%2C+390867260%2C+409080685%2C+417821394%2C+434996153%2C+437222117%2C+439976438%2C+440679080%2C+443210449%2C+445137657%2C+450675012%2C+455875484%2C+456568205%2C+459467241%2C+463182376%2C+490255486%2C+492259367%2C+499608359%2C+550584391%2C+865386120%2C+980230888%2C&amp;package_status_id=&amp;t_stt=&amp;r_stt=&amp;cr_from=2019-11-19+00%3A00%3A00&amp;cr_to=2019-11-26+23%3A59%3A59&amp;date_from=&amp;date_to=2019-11-28+14%3A13%3A00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</si>
  <si>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+239954567%2C+268428364%2C+283450096%2C+308664430%2C+315997464%2C++228554256%2C+247415966%2C+268809776%2C+306726742%2C+318506248%2C+336362982%2C+338115406%2C+384337797%2C+416244582%2C+469055834%2C+543265426%2C+543363334%2C+819894607%2C+853590607%2C320774053%2C398162267%2C313931528%2C+324282078%2C+334855465%2C+340564775%2C+341906746%2C+361218079%2C+381056191%2C+384100218%2C+430759104%2C+433860347%2C+437652167%2C+449313040%2C+456235817%2C+457920527%2C+471008880%2C+479004498%2C+488358360%2C+492431392%2C+495026945%2C+644103026%2C+669162570%2C+692472233%2C+770352055%2C+829538641%2C+847783085%2C+895182187%2C+985825180%2C830219824%2C213349801%2C+227327934%2C+232693881%2C+236855592%2C+248555488%2C+256028956%2C+300975148%2C+310803818%2C+328617176%2C+335712574%2C+341765054%2C+381310768%2C+390048055%2C+418389596%2C+421885672%2C+425303342%2C+435568241%2C+454830558%2C+462999205%2C+465192686%2C+484818428%2C+523177624%2C+671726208%2C+706615307%2C+718100520%2C+804690198%2C+896723950%2C469805491%2C+366122951%2C480150575%2C208436855%2C+232833695%2C+246424368%2C+263805499%2C+324145003%2C+396507901%2C+408445561%2C+415317630%2C+447129654%2C+468178596%2C+470361750%2C+470796863%2C+471802183%2C+486264792%2C+489102456%2C+706206455%2C+789925701%2C+860026334%2C+934030056977000508%2C+330023171%2C+354383053%2C+358121530%2C+360417094%2C+387689885%2C+396131719%2C+397389486%2C+422494328%2C+484646765%2C+496979867%2C+510538579%2C+600482962%2C+646516398%2C+671761367%2C+695481433%2C+811772693%2C+936535418%2C+222584269%2C+240634558%2C+300962845%2C+331300657%2C+351322717%2C+365477421%2C+397298809%2C+398845404%2C+413309439%2C+416723422%2C+446671278%2C+464866279%2C+473226442%2C+491576231%2C+535787592%2C+592911478%2C+601587952%2C+833911267%2C+978160773%2C&amp;package_status_id=&amp;package_status_id%5B%5D=3&amp;t_stt=&amp;r_stt=&amp;cr_from=2019-11-19+00%3A00%3A00&amp;cr_to=2019-11-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</si>
  <si>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htk.vn/admin?alias=+380478172%2C419898272%2C301039200%2C+341326352%2C+355803619%2C+361229879%2C+361254365%2C+367444352%2C+374174624%2C+376409132%2C+427382149%2C+429103226%2C+434473100%2C+478918464%2C+490059115%2C+534128521%2C+539608589%2C+621986671%2C+628024046%2C+714329799%2C+745775620%2C+911124538%2C+964175869%2C&amp;package_status_id=&amp;t_stt=&amp;r_stt=&amp;cr_from=2019-11-19+00%3A00%3A00&amp;cr_to=2019-11-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</t>
  </si>
  <si>
    <t>https://admin.giaohangtietkiem.vn/admin?alias=200063111%2C+215699341%2C+241399912%2C+317482804%2C+337144880%2C+358561053%2C+369826122%2C+371640904%2C+432584059%2C+447286390%2C+473550931%2C+482845905%2C+559690833%2C+789927723%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</si>
  <si>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201826938%2C+226435556%2C+249441687%2C+296586556%2C+340186224%2C+351454216%2C+364285930%2C+368168164%2C+399695355%2C+408259448%2C+428344935%2C+465499253%2C+466457592%2C+466963504%2C+486496349%2C+495303692%2C+535065896%2C+574962216%2C+711259882%2C+840449954%2C+848155616%2C+920460793%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</si>
  <si>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224000713%2C+300629094%2C+301239636%2C+306723177%2C+316518012%2C+317374989%2C+317814132%2C+331359592%2C+360431778%2C+360934067%2C+367463772%2C+385203342%2C+391945512%2C+393356369%2C+431703623%2C+431881281%2C+433827533%2C+450982008%2C+453205518%2C+461382182%2C+469176553%2C+471702451%2C+488230221%2C+489015357%2C+516476259%2C+520356166%2C+550716178%2C+695687452%2C+735721311%2C+742327526%2C+811032066%2C+908755466%2C+946062027%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</si>
  <si>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253407714%2C+292007504%2C+295606123%2C+309305195%2C+319745054%2C+350039872%2C+363705374%2C+366459223%2C+370807581%2C+402894397%2C+423650222%2C+426120465%2C+426395766%2C+428670799%2C+432159911%2C+445642146%2C+462536104%2C+489120651%2C+491122966%2C+495274366%2C+523136683%2C+572136336%2C+604814696%2C+652377581%2C+863485144%2C+919635357%2C+954727845%2C+995695216%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</si>
  <si>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254902973%2C+266096362%2C+267980511%2C+320863002%2C+339866467%2C+374359288%2C+394098608%2C+408150653%2C+417844435%2C+436523593%2C+522164650%2C+556357461%2C+863209954%2C+992636413%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</si>
  <si>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200008027%2C+269374895%2C+355402246%2C+358001918%2C+395865903%2C+464728784%2C+620577169%2C+701101212%2C+936950297%2C+990984060%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</si>
  <si>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200412637%2C+269798829%2C+297497723%2C+313565514%2C+360271953%2C+399158996%2C+434766824%2C+442185419%2C+455733078%2C+472291445%2C+476183303%2C+480919851%2C+490365679%2C+515714894%2C+764346100%2C+233834788%2C+248530796%2C+290411080%2C+306368367%2C+306583218%2C+309602870%2C+319135732%2C+357003998%2C+362789669%2C+378469272%2C+380507443%2C+383215760%2C+386900038%2C+410448749%2C+415623011%2C+437048138%2C+442669433%2C+444499388%2C+449467424%2C+454257356%2C+457719382%2C+458483087%2C+472913948%2C+480284717%2C+483701873%2C+485100262%2C+496658180%2C+499949056%2C+552897896%2C+582232249%2C+703301113%2C+705285255%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</si>
  <si>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233357083%2C+285942308%2C+331020476%2C+333005367%2C+341815187%2C+345118509%2C+346909156%2C+347150327%2C+350181706%2C+353712709%2C+356542102%2C+378007664%2C+401482154%2C+417988838%2C+419362457%2C+419848260%2C+441465253%2C+449414741%2C+451974869%2C+454129502%2C+459327971%2C+461161748%2C+463623283%2C+470710864%2C+470739797%2C+487919869%2C+497505443%2C+498377121%2C+520238602%2C+566750647%2C+603288766%2C+742144565%2C+800863502%2C+839908963%2C+851237812%2C+864777394%2C+878599710%2C+879509116%2C+887136546%2C+887372125%2C+911941086%2C+964033395%2C+970506506%2C+973640615%2C+974526860%2C+258894297%2C+308338493%2C+313195384%2C+347874992%2C+360450866%2C+397000650%2C+399490442%2C+407083553%2C+412796270%2C+418718596%2C+439281980%2C+474261029%2C+475922280%2C+477023308%2C+557388972%2C+627062024%2C+640029359%2C+687067825%2C+694530791%2C+897033491%2C+920526242%2C+982534703%2C+989446820%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</si>
  <si>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15h55</t>
  </si>
  <si>
    <t>https://admin.giaohangtietkiem.vn/admin?alias=213617977%2C+298825948%2C+382110463%2C+413822481%2C+753076120%2C+828344350%2C+924782349%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</si>
  <si>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232979702%2C+303164996%2C+346262618%2C+373723481%2C+387446570%2C+392618748%2C+397990889%2C+452579245%2C+458406755%2C+469749416%2C+481396746%2C+497497347%2C+499673168%2C+669842433%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</si>
  <si>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247041758%2C+248660128%2C+260450573%2C+286341572%2C+298692295%2C+301238632%2C+307808342%2C+313418239%2C+333133233%2C+337676076%2C+345313846%2C+359983845%2C+371956158%2C+374207548%2C+378099339%2C+383715056%2C+397213771%2C+415189436%2C+415632199%2C+416116657%2C+438566438%2C+446998771%2C+461331645%2C+497494528%2C+553462328%2C+663015031%2C+848125300%2C+850336658%2C+869946777%2C+872657478%2C+277254018%2C+341863027%2C+380391798%2C+397215998%2C+417763606%2C+417969187%2C+427019652%2C+524078251%2C+874511113%2C+882479775%2C+899636885%2C+922220051%2C+962791561%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</si>
  <si>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229836302%2C+267185595%2C+287076886%2C+294090870%2C+300638424%2C+306091062%2C+312958602%2C+313757012%2C+317589785%2C+329333299%2C+341271945%2C+344502636%2C+347052370%2C+347694609%2C+358689978%2C+359369152%2C+362708850%2C+365730432%2C+372034566%2C+385276325%2C+407964122%2C+413215732%2C+418748113%2C+430698936%2C+433013828%2C+446335637%2C+450648633%2C+480519364%2C+481404690%2C+497758640%2C+505738689%2C+553745297%2C+620249360%2C+639229505%2C+738815839%2C+796623850%2C+827255568%2C+880718078%2C+897075656%2C+943718628%2C+205987019%2C+303168798%2C+315662012%2C+336547649%2C+346663466%2C+354667595%2C+370763732%2C+434595483%2C+444479320%2C+445764544%2C+494375396%2C+523505008%2C+741002502%2C+879827041%2C+942787923%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</si>
  <si>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283984423%2C+311655553%2C+312629998%2C+366659828%2C+405220382%2C+429212754%2C+436230588%2C+445288073%2C+490210053%2C+740714018%2C+931645070%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</si>
  <si>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227851877%2C+281153413%2C+297187597%2C+326315168%2C+343933898%2C+345819380%2C+346963140%2C+369634505%2C+398630362%2C+403995983%2C+412940408%2C+414492471%2C+432539738%2C+436179001%2C+445982985%2C+458098368%2C+462997388%2C+556669894%2C+914903465%2C+986003261%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</si>
  <si>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201723373%2C+226716390%2C+305059334%2C+229061287%2C+266947700%2C+281207779%2C+313530699%2C+318401710%2C+324660586%2C+331582675%2C+331961809%2C+378605185%2C+391443234%2C+412014810%2C+430894953%2C+463634841%2C+497596407%2C+658189189%2C+797620611%2C+825438541%2C+952384198%2C+331531553%2C+347949030%2C+352014520%2C+356841923%2C+359817723%2C+381156167%2C+389308166%2C+413026380%2C+443169264%2C+453263439%2C+455439056%2C+467005730%2C+468328114%2C+482813767%2C+482876847%2C+484487594%2C+760151997%2C+763491717%2C+959451953%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</si>
  <si>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234130524%2C+247870468%2C+280085634%2C+293435565%2C+307685202%2C+318746371%2C+321598417%2C+333522638%2C+333836092%2C+333996823%2C+339315898%2C+341551475%2C+341929768%2C+343108749%2C+350262234%2C+381336905%2C+383454198%2C+386765603%2C+433204356%2C+437225598%2C+446490594%2C+450578014%2C+471239986%2C+475303992%2C+475655102%2C+479923566%2C+487475027%2C+502788301%2C+527733667%2C+572039422%2C+578845703%2C+715443649%2C+752681550%2C+772646992%2C+917509323%2C+930552118%2C+957006712%2C+961660792%2C+966464135%2C+983255508%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</si>
  <si>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215940967%2C+306690946%2C+312207951%2C+332921714%2C+388611764%2C+391093469%2C+423717046%2C+426478888%2C+451185026%2C+722087379%2C+744069762%2C+814314787%2C+955192137%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</si>
  <si>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201380992%2C+264826830%2C+310834788%2C+343590517%2C+361167654%2C+380494527%2C+384199937%2C+386616538%2C+432678644%2C+495957116%2C+500958271%2C+808031582%2C+904077214%2C+993303504%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</si>
  <si>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260955084%2C+295142061%2C+303024036%2C+308195533%2C+308763493%2C+313033443%2C+342699276%2C+375705067%2C+385889164%2C+421036349%2C+774417300%2C+829614262%2C+931692574%2C+961315414%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</si>
  <si>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285698065%2C+304889386%2C+306702639%2C+322148965%2C+343836709%2C+348228642%2C+362484977%2C+376458435%2C+382652167%2C+386436202%2C+396610500%2C+398606358%2C+411781072%2C+430887957%2C+477467902%2C+481263085%2C+485790102%2C+489714685%2C+494828972%2C+497702334%2C+498382903%2C+503215986%2C+548586878%2C+585248451%2C+597410487%2C+740911445%2C+771098057%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</si>
  <si>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17h00</t>
  </si>
  <si>
    <t>https://admin.giaohangtietkiem.vn/admin?alias=270143361%2C+290159566%2C+301149944%2C+304157828%2C+311074428%2C+328262510%2C+352107247%2C+379398587%2C+405593416%2C+425936608%2C+456371895%2C+466248995%2C+491845666%2C+572165102%2C+601519637%2C+669920111%2C+681186699%2C+728667553%2C+839855196%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</si>
  <si>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Đơn sai tuyến, quận khác</t>
  </si>
  <si>
    <t>https://admin.giaohangtietkiem.vn/admin?alias=322269948%2C+356833133%2C+413854212%2C+421096236%2C+449384799%2C+451456871%2C+458288484%2C+463895951%2C+467715884%2C+483333703%2C+497617531%2C+722115057%2C+747960052%2C+754359076%2C+780585934%2C+814627079%2C+839256436%2C+867058709%2C+914009423%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</si>
  <si>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sai tuyến 408829420</t>
  </si>
  <si>
    <t>Cố gắng kiểm trong ngày hôm đó để số liệu lấy nhập kho đúng</t>
  </si>
  <si>
    <t>Luôn nhập theo khung giờ xe tải và điền Ca Cuối HT5</t>
  </si>
  <si>
    <t>Nhập lúc 22h hoặc 23h</t>
  </si>
  <si>
    <t>Các giá trị còn lại đã gán hàm để ra số liệu còn lại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</si>
  <si>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</si>
  <si>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admin.giaohangtietkiem.vn/admin?alias=328579447%2C+471357343%2C+758473477%2C+880363623%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</si>
  <si>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200626914%2C+300713113%2C+301216453%2C+302217621%2C+321722057%2C+330608192%2C+338731598%2C+380178884%2C+381519030%2C+392904417%2C+418092060%2C+448495769%2C+476893883%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</si>
  <si>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376907962%2C+381896532%2C+430959982%2C+438498059%2C+450218145%2C+452511673%2C+456975569%2C+822815828%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</si>
  <si>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234886398%2C+271770475%2C+323458994%2C+266499767%2C+342146183%2C+364088294%2C+395637347%2C+398231259%2C+441508202%2C+445731223%2C+456597819%2C+460104773%2C+491015949%2C+593335823%2C+603095005%2C+620389701%2C+633723823%2C+662844800%2C+714573100%2C+723687547%2C+726236505%2C+812715845%2C+834888388%2C+868876622%2C+877203249%2C+888095376%2C+901159244%2C+903464812%2C+912694411%2C+946821576%2C342166228%2C+350942746%2C+360812821%2C+370767260%2C+376303784%2C+377490125%2C+393280705%2C+401448913%2C+406031192%2C+410755400%2C+415132240%2C+427604635%2C+428319568%2C+436968182%2C+450121842%2C+470386463%2C+475327289%2C+484090742%2C+520567545%2C+628738541%2C+729933138%2C+803974366%2C+837084960%2C+839184515%2C+842706112%2C+889683062%2C+896291787%2C+905797997%2C+934983041%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</si>
  <si>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218505125%2C+296037154%2C+304479556%2C+319883634%2C+329619655%2C+368394181%2C+381220053%2C+386643253%2C+396705282%2C+413739492%2C+421798970%2C+435225547%2C+444820610%2C+446083955%2C+446142218%2C+449211419%2C+453656497%2C+457339443%2C+490181709%2C+493672877%2C+604936077%2C+701240006%2C+717327929%2C+777067826%2C+877993618%2C+905180676%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</si>
  <si>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207730891%2C+314020791%2C+319387915%2C+320612557%2C+321191822%2C+331772665%2C+212546506%2C+200975380%2C+317779384%2C+320275339%2C+335307505%2C+398729257%2C+403217877%2C+410445174%2C+410548984%2C+413378635%2C+416692023%2C+445553603%2C+460564794%2C+481545261%2C+483055341%2C+647164206%2C+699675027%2C+723342784%2C+763134955%2C+763298589%2C+792112721%2C+798669270%2C+810124744%2C+861436273%2C+894892893%2C+964661283%2C+993743665%2C+223851843%2C+280219338%2C+297088213%2C+303805379%2C+326508615%2C+330604126%2C+350392189%2C+371434614%2C+374662367%2C+386373780%2C+387889668%2C+392705513%2C+412441733%2C+431045003%2C+442446499%2C+446837867%2C+466386154%2C+497645820%2C+500000794%2C+510509980%2C+537353898%2C+556074875%2C+560910496%2C+570530246%2C+633975169%2C+641938580%2C+696347112%2C+703604237%2C+757446258%2C+773717901%2C+817100460%2C+826135764%2C+843877348%2C+847881121%2C+956204615%2C+963513326%2C+973728808%2C+988959965%2C+340853896%2C+353781671%2C+357130304%2C+358985871%2C+373855790%2C+385354328%2C+392948433%2C+420004636%2C+430325413%2C+442142901%2C+456922256%2C+477889663%2C+491052545%2C+607878484%2C+647275610%2C+650990525%2C+669387779%2C+682126169%2C+714974921%2C+719634705%2C+725032966%2C+726446959%2C+741198429%2C+816619473%2C+818892755%2C+863876583%2C+870514115%2C+884893823%2C+930908778%2C+934628765%2C+969079734%2C+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</si>
  <si>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215803547%2C+308188624%2C+202379942%2C+265097355%2C+299566658%2C+303436359%2C+311518749%2C+313651564%2C+321037968%2C+328813327%2C+333366206%2C+355104171%2C+363623611%2C+395698671%2C+404871582%2C+486031038%2C+486504138%2C+487796597%2C+518030630%2C+530315081%2C+699302595%2C+723547316%2C+755277158%2C+830189298%2C+832273522%2C+914038149%2C+930605509%2C+969989685%2C+374211199%2C+375281829%2C+399880359%2C+476598798%2C+493574678%2C+681508130%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</si>
  <si>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238386203%2C+267850700%2C+318713276%2C+358659946%2C+378635749%2C+401093727%2C+417019119%2C+423193582%2C+429538113%2C+429813587%2C+439297469%2C+440494495%2C+446811300%2C+446863124%2C+454489869%2C+468207320%2C+483481862%2C+489191571%2C+556629101%2C+559453280%2C+802696104%2C+860706152%2C+897210955%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</si>
  <si>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272267114%2C+276731173%2C+336603637%2C+394195178%2C+417009396%2C+420554832%2C+207298753%2C+300526695%2C+321387745%2C+338063871%2C+345892889%2C+354707689%2C+374347811%2C+375060292%2C+387280801%2C+395472774%2C+435402951%2C+443155671%2C+448185927%2C+453214682%2C+464610811%2C+489209458%2C+511384839%2C+695443700%2C+720114071%2C+726984555%2C+746718725%2C+786591690%2C+815464894%2C+977785111%2C+999530285%2C+433056927%2C+438767074%2C+493803486%2C+694179376%2C+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</si>
  <si>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259291952%2C+317188390%2C+353790901+223671320%2C+307459180%2C+337483026%2C+374268083%2C+430902984%2C+454418534%2C+485585340%2C+540261609%2C+561263563%2C+374318260%2C+388617616%2C+432038389%2C+442159833%2C+445145848%2C+454871891%2C+484897236%2C+583159130%2C+669290137%2C+684124511%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</si>
  <si>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229530318%2C+306477784%2C+329995172%2C+345236151%2C+370471533%2C+381578882%2C+387156236%2C+394286505%2C+422649419%2C+422689509%2C+423740290%2C+455938458%2C+456034661%2C+459454652%2C+485782475%2C+529909086%2C+556966838%2C+609843255%2C+782669942%2C+818983599%2C+846753678%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</si>
  <si>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+235609587%2C+253198109%2C+258225430%2C+290004806%2C+302205508%2C+309671292%2C+320975446%2C+330022774%2C+337700687%2C+347468702%2C+353851740%2C+365735449%2C+368914503%2C+372441987%2C+374446064%2C+374684159%2C+384599421%2C+394105807%2C+401275204%2C+412474434%2C+416312723%2C+426642365%2C+444651016%2C+447888980%2C+449266857%2C+465168737%2C+466804167%2C+479914548%2C+480787052%2C+503707013%2C+510686034%2C+525767044%2C+570941458%2C+610203260%2C+663590576%2C+721286510%2C+830313049%2C+849232609%2C+989624155%2C+311045425%2C+339311882%2C+374063572%2C+384257377%2C+403029627%2C+424111114%2C+450011092%2C+568507883%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</si>
  <si>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224358006%2C+253580737%2C+312186599%2C+313688516%2C+338928719%2C+339297059%2C+380162696%2C+387280665%2C+399557275%2C+415009145%2C+428698320%2C+440453529%2C+441095655%2C+461902494%2C+673346564%2C+740859486%2C+852371607%2C+891204139%2C+992791061%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</si>
  <si>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205466443%2C+212798840%2C+273613364%2C+287899144%2C+295351856%2C+362659523%2C+395797811%2C+405676127%2C+447300826%2C+458919823%2C+469641654%2C+491956258%2C+532323461%2C+792040650%2C+927737116%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</si>
  <si>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305677806%2C+314826201%2C+333906631%2C+351731766%2C+437121326%2C+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</si>
  <si>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302997336%2C+316700583%2C+389651212%2C+389927565%2C+405172520%2C+455170132%2C+470411839%2C+472921277%2C+477271802%2C+510698747%2C+582622256%2C+785200031%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</si>
  <si>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231347507%2C+302436296%2C+311974908%2C+320488397%2C+346516941%2C+351596166%2C+357125760%2C+368244020%2C+372805931%2C+388851273%2C+411193484%2C+423336029%2C+431583736%2C+436734713%2C+447939125%2C+455619269%2C+463213845%2C+470129516%2C+472940078%2C+477148292%2C+497459686%2C+499583756%2C+614174203%2C+652415342%2C+700034824%2C+726629967%2C+762285603%2C+907640433%2C+964552483%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</si>
  <si>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323579708%2C+374506588%2C+401826834%2C+414598834%2C+496107113%2C+813342132%2C+932019323%2C+235549376%2C+254124056%2C+318577759%2C+319995780%2C+323016834%2C+401018433%2C+416268700%2C+435163272%2C+445709783%2C+452018735%2C+464542446%2C+470527169%2C+481541118%2C+485974566%2C+488964535%2C+489632140%2C+561107821%2C+581484790%2C+637803607%2C+668175023%2C+674715922%2C+680489872%2C+746021509%2C+844004707%2C+912420106%2C+919785027%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</si>
  <si>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254687035%2C+280460186%2C+345167390%2C+365121964%2C+382753472%2C+383977287%2C+384421503%2C+413783299%2C+436202674%2C+443663861%2C+460303982%2C+480015962%2C+482270835%2C+499247027%2C+513729295%2C+516953786%2C+521337447%2C+535072705%2C+578609044%2C+691371664%2C+776977624%2C+947630663%2C+964995883%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</si>
  <si>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229844158%2C+248884393%2C+259184371%2C+269318706%2C+272507757%2C+305640577%2C+309598243%2C+312745353%2C+335641591%2C+407317544%2C+429779763%2C+436879435%2C+447272952%2C+448220582%2C+457830529%2C+473678461%2C+484994702%2C+551340182%2C+634583217%2C+652075813%2C+782908928%2C+935420977%2C+956994845%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</si>
  <si>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293484108%2C+315741631%2C+403222153%2C+429315042%2C+447438712%2C+468629655%2C+496677264%2C+507721963%2C+939963822%2C+200901377%2C+227400432%2C+229512000%2C+241666693%2C+254670640%2C+270441364%2C+282224476%2C+292154618%2C+322248714%2C+335680925%2C+337368113%2C+358562720%2C+361589738%2C+377841557%2C+396376752%2C+409614213%2C+420968043%2C+426559453%2C+432051454%2C+435114610%2C+439636648%2C+439641135%2C+442471855%2C+455259229%2C+461302550%2C+468071808%2C+479857750%2C+488583778%2C+496297544%2C+523708074%2C+537740650%2C+564708456%2C+568333310%2C+866065370%2C+876488288%2C+890398087%2C+938173276%2C+963290713%2C+969705400%2C+992600761%2C+200226647%2C+240153473%2C+256081964%2C+278815601%2C+288570408%2C+308184656%2C+332459201%2C+339617120%2C+340091609%2C+346904820%2C+353021307%2C+354738743%2C+374597435%2C+419787615%2C+422704925%2C+431217292%2C+441546997%2C+444135854%2C+459502569%2C+459610577%2C+464697633%2C+469443563%2C+478704085%2C+481452204%2C+483173209%2C+484749004%2C+499216991%2C+692560514%2C+705899229%2C+708819026%2C+723316553%2C+743343324%2C+816582490%2C+879380733%2C+894545384%2C+992075509%2C+469676946%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</si>
  <si>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Quận 8</t>
  </si>
  <si>
    <t>51D - 363.17
Thuỵ
0936117020</t>
  </si>
  <si>
    <t>09h15</t>
  </si>
  <si>
    <t>12h53</t>
  </si>
  <si>
    <t>https://admin.giaohangtietkiem.vn/admin?alias=258191719%2C+304001682%2C+324107901%2C+369268648%2C+375529534%2C+392068097%2C+409135463%2C+492760814%2C+602538312%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</si>
  <si>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216148941%2C+320265989%2C+330373275%2C+366822179%2C+394489044%2C+857152230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</si>
  <si>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302532765%2C+320064567%2C+326156032%2C+336690900%2C+344274139%2C+362255296%2C+381947391%2C+400024215%2C+401631002%2C+435098890%2C+471738963%2C+483017787%2C+483179416%2C+771950102%2C+817653617%2C+982543750%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</si>
  <si>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239930122%2C+276582969%2C+300156349%2C+311844053%2C+331645903%2C+341428908%2C+352839587%2C+353281086%2C+354638584%2C+363275069%2C+363950356%2C+388845757%2C+418877123%2C+427466831%2C+465285191%2C+480754017%2C+930522632%2C+933889382%2C+309674633%2C+395732509%2C+498378670%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</si>
  <si>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234204277%2C+259524090%2C+270300315%2C+274578518%2C+452253750%2C+614175476%2C+881087345%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</si>
  <si>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200388611%2C+326573847%2C+343957478%2C+364143980%2C+381509355%2C+394535359%2C+460849274%2C+508651506%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</si>
  <si>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236258031%2C+270091394%2C+275630668%2C+279306030%2C+309270238%2C+310008454%2C+325931606%2C+376420513%2C+376813565%2C+383536369%2C+400936938%2C+414240630%2C+441097393%2C+447000639%2C+474038442%2C+477852147%2C+498680314%2C+565792253%2C+594979520%2C+640072247%2C+676520015%2C+795342286%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</si>
  <si>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308695812%2C+310488669%2C+311189624%2C+318885732%2C+319213664%2C+325592138%2C+336550835%2C+345357555%2C+358170353%2C+383024480%2C+419914953%2C+423390288%2C+426540610%2C+427700224%2C+443832021%2C+444271858%2C+445910379%2C+458478072%2C+463260500%2C+475853618%2C+480063104%2C+572368469%2C+655568204%2C+787850664%2C+811367895%2C+916656319%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</si>
  <si>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Huỳnh Tấn Phát có điều phối bưu cục chưa, cho mình xin skype mình add vào nhóm xe tải nhé</t>
  </si>
  <si>
    <t>https://admin.giaohangtietkiem.vn/admin?alias=315840083%2C+318878835%2C+344193431%2C+497059167%2C+752260676%2C+920000402%2C+935511430%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</si>
  <si>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 xml:space="preserve">Chưa nhé, hiên tại la module điền </t>
  </si>
  <si>
    <t>https://admin.giaohangtietkiem.vn/admin?alias=207896988%2C+253683622%2C+307501927%2C+456633899%2C+483503261%2C+638510394%2C+243094803%2C+259715380%2C+307008291%2C+317640829%2C+354189950%2C+367028037%2C+468383501%2C+963962138%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</si>
  <si>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15h40</t>
  </si>
  <si>
    <t>https://admin.giaohangtietkiem.vn/admin?alias=302230773%2C+352795385%2C+354736992%2C+368055457%2C+368596673%2C+394793985%2C+457925702%2C+609324291%2C+671140467%2C+671361701%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</si>
  <si>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229932556%2C+302739260%2C+312790062%2C+315286618%2C+323347693%2C+336816000%2C+348567577%2C+355479196%2C+359173869%2C+363358313%2C+371353736%2C+385949640%2C+401425003%2C+477637589%2C+483888026%2C+543436868%2C+895941742%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</si>
  <si>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246634607%2C+326402833%2C+417757185%2C+420596167%2C+471827224%2C+476469571%2C+564853619%2C+573941517%2C+697191480%2C+793826411%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</si>
  <si>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204083623%2C+227019748%2C+301003717%2C+314644470%2C+323489824%2C+323495089%2C+328658963%2C+370949380%2C+373429356%2C+378370318%2C+378574701%2C+395447204%2C+399572260%2C+412011635%2C+417772408%2C+424101654%2C+428947844%2C+430569037%2C+433347708%2C+441037332%2C+444475560%2C+446589590%2C+452905870%2C+460426371%2C+466113507%2C+476137762%2C+480641970%2C+493974895%2C+520276056%2C+579326840%2C+590427296%2C+596971710%2C+627601502%2C+670622331%2C+725983094%2C+783312928%2C+943370336%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</si>
  <si>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249558436%2C+277910942%2C+309128359%2C+310756313%2C+320524978%2C+336867998%2C+355193566%2C+362147628%2C+376551012%2C+378415525%2C+380566076%2C+392743282%2C+398994664%2C+407877182%2C+443352224%2C+444219533%2C+453010975%2C+453860459%2C+455869655%2C+486965755%2C+562074119%2C+609726255%2C+663879375%2C+681260451%2C+696486423%2C+768183583%2C+798872451%2C+876295883%2C+908889285%2C+934172848%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</si>
  <si>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255016547%2C+324104074%2C+327860815%2C+373751700%2C+430110011%2C+457050790%2C+468979746%2C+496043208%2C+510208595%2C+530842647%2C+634221385%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</si>
  <si>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303546167%2C+459158586%2C+479687419%2C+548999417%2C+630692330%2C+905505094%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</si>
  <si>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213359462%2C+261727166%2C+262486798%2C+301595628%2C+302792383%2C+316981793%2C+343176587%2C+365678959%2C+378232888%2C+381862356%2C+392023662%2C+394965668%2C+403645282%2C+416866305%2C+425832009%2C+428902190%2C+436270246%2C+451910602%2C+456269194%2C+469485320%2C+491305782%2C+594176191%2C+766019414%2C+802907832%2C+837871255%2C+932213503%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</si>
  <si>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244901168%2C+249152861%2C+249265888%2C+259487839%2C+291821948%2C+309066600%2C+315164643%2C+323165422%2C+345828748%2C+347998519%2C+377565126%2C+383216639%2C+386539709%2C+393832086%2C+404465692%2C+407917276%2C+412248156%2C+414254937%2C+434657741%2C+436847865%2C+450100065%2C+455458885%2C+455628826%2C+460187131%2C+463472205%2C+476716481%2C+518541393%2C+534875766%2C+556202697%2C+591649520%2C+624299721%2C+810364790%2C+982930697%2C+987497022%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</si>
  <si>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275494930%2C+289206334%2C+334842961%2C+337103957%2C+360243533%2C+418113469%2C+486125004%2C+620334535%2C+678043670%2C+828529953%2C+841341841%2C+925692533%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</si>
  <si>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248854484%2C+266989209%2C+290439442%2C+293388972%2C+301677692%2C+306386220%2C+328809626%2C+371383621%2C+372811807%2C+373646705%2C+439787693%2C+442440460%2C+480808373%2C+481429385%2C+487899863%2C+569311627%2C+624376353%2C+840075624%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</si>
  <si>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312621718%2C+334540499%2C+452498699%2C+742718115%2C+817802582%2C+211173359%2C+286699705%2C+303639774%2C+308309914%2C+320188515%2C+325643094%2C+327350914%2C+327552227%2C+335407443%2C+345030475%2C+372487334%2C+430472075%2C+450656395%2C+464060768%2C+472896528%2C+479858371%2C+493338786%2C+508071344%2C+725313046%2C+902609848%2C+984845562%2C+991532429%2C+303111169%2C+316609333%2C+342307974%2C+350999373%2C+379246433%2C+411273122%2C+448592224%2C+479036005%2C+539907248%2C+621885155%2C+668831365%2C+730154383%2C+790933998%2C+808444767%2C+864598311%2C+873592239%2C+324398585%2C+360570764%2C+360903556%2C+373387118%2C+382625435%2C+424675486%2C+439458377%2C+460356149%2C+466386242%2C+476556888%2C+482538536%2C+527123246%2C+710366117%2C+711480448%2C+823043150%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</si>
  <si>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215685067%2C+269618229%2C+300109248%2C+302349123%2C+302664422%2C+355549407%2C+361895794%2C+367330843%2C+375770945%2C+398583030%2C+400939442%2C+409083355%2C+413540514%2C+424275565%2C+440113582%2C+442187560%2C+443146467%2C+463461914%2C+473129678%2C+476419428%2C+507865907%2C+745893699%2C+915856847%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</si>
  <si>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100?alias=227409422%2C+288333694%2C+301505421%2C+313179985%2C+355849889%2C+357311817%2C+357481061%2C+358124810%2C+358146526%2C+359882453%2C+360115149%2C+379413356%2C+382077029%2C+399075858%2C+415954590%2C+420115730%2C+422047849%2C+426194559%2C+435963176%2C+464756011%2C+466279310%2C+471268387%2C+488883286%2C+491386949%2C+512042560%2C+582109625%2C+615540572%2C+617563269%2C+720755360%2C+731255149%2C+759838141%2C+787723493%2C+811056743%2C+815395154%2C+956588408%2C+960220057%2C+972362885%2C+331630996%2C+332042595%2C+354126612%2C+416352897%2C+426291193%2C+473806541%2C+481266609%2C+499888409%2C+508274722%2C+613057235%2C+623724847%2C+660435794%2C+685320639%2C+768188900%2C+822895422%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</si>
  <si>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303802989%2C+381708233%2C+391919101%2C+463618961%2C+410927286%2C+676857603%2C+861161568%2C+946556194%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</si>
  <si>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229629357%2C+271558179%2C+286831514%2C+302323602%2C+344866721%2C+372962613%2C+381036455%2C+408690563%2C+420825990%2C+434450159%2C+483551587%2C+485073308%2C+981121512%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</si>
  <si>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229287181%2C+233558245%2C+258551635%2C+272694093%2C+310866479%2C+318604736%2C+342605185%2C+355819319%2C+388232474%2C+408782115%2C+412096635%2C+419538194%2C+463116874%2C+481155162%2C+499954606%2C+624785834%2C+728536148%2C+767315040%2C+821285712%2C+942693485%2C+991515105%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</si>
  <si>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238161615%2C+283974571%2C+299759228%2C+303886555%2C+329174878%2C+439102320%2C+453431860%2C+453820545%2C+463517505%2C+470908115%2C+479890304%2C+567058566%2C+616672339%2C+636374362%2C+700197851%2C+704293664%2C+741575033%2C+860502677%2C+903980483%2C+932287639%2C+971008914%2C+998166405%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</si>
  <si>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284961531%2C+355572078%2C+487000026%2C+654036977%2C+971650516%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</si>
  <si>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224204875%2C+253070214%2C+253451866%2C+327622196%2C+336755221%2C+339819203%2C+353256668%2C+362691916%2C+364619158%2C+368206411%2C+416193110%2C+417582477%2C+469875763%2C+474805584%2C+502587431%2C+578510537%2C+636484650%2C+647361410%2C+671270318%2C+681621183%2C+912615577%2C+921986316%2C+934070832%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</si>
  <si>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384221370%2C+435258709%2C+642005078%2C+755055623%2C+236208406%2C+263288866%2C+298980561%2C+305486689%2C+311012845%2C+327685966%2C+340895090%2C+348612508%2C+351655222%2C+365112804%2C+393488686%2C+411103271%2C+443305724%2C+445693366%2C+466680495%2C+469830211%2C+485078121%2C+491424913%2C+493016126%2C+496330100%2C+578871631%2C+669810662%2C+676707906%2C+707932919%2C+724247562%2C+740825796%2C+828919560%2C+896896105%2C+905691816%2C+961528702%2C+987533474%2C894199487%2C+939829008%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</si>
  <si>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202515547%2C+314413813%2C+362695158%2C+365102367%2C+395130317%2C+404864712%2C+419361046%2C+428067238%2C+435975594%2C+445531493%2C+447367592%2C+622904254%2C+646185137%2C+647602193%2C+781795980%2C+803038180%2C+829363307%2C+903364868%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</si>
  <si>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307711845%2C+310075568%2C+322044030%2C+338581062%2C+340863833%2C+373713772%2C+380430276%2C+412103079%2C+420298258%2C+468920787%2C+473224496%2C+507400926%2C+582084198%2C+583724991%2C+589558119%2C+846014034%2C+970780236%2C&amp;package_status_id=&amp;t_stt=&amp;r_stt=&amp;cr_from=2019-10-05+00%3A00%3A00&amp;cr_to=2019-10-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</si>
  <si>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319875480%2C+322234986%2C+325398569%2C+371814688%2C+384293944%2C+409309873%2C+445546097%2C+452051966%2C+455576907%2C+465692557%2C+494439146%2C+495662515%2C+522074774%2C+590521749%2C+599777054%2C+622346956%2C+737031128%2C+766228725%2C+771640976%2C+874321736%2C+914382596%2C+934072472%2C+991137660%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</si>
  <si>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208735696%2C+305784459%2C+321265074%2C+330015605%2C+334810767%2C+338445608%2C+361028767%2C+393982422%2C+435126075%2C+445743814%2C+458196383%2C+467478347%2C+488880230%2C+533906340%2C+567834840%2C+653642729%2C+663937693%2C+670617837%2C+673956240%2C+708955803%2C+729391236%2C+858936213%2C+967114741%2C&amp;package_status_id=&amp;t_stt=&amp;r_stt=&amp;cr_from=2019-10-05+00%3A00%3A00&amp;cr_to=2019-10-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</si>
  <si>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211331037%2C+228397149%2C+344939735%2C+353098103%2C+388920378%2C+393789546%2C+435756805%2C+447524723%2C+449522780%2C+452314974%2C+466315128%2C+477969602%2C+480263702%2C+489230101%2C+495779402%2C+591601151%2C+601757733%2C+611080222%2C+611518327%2C+683057493%2C+686542384%2C+732441718%2C+739692120%2C+853953902%2C+897434337%2C+915333334%2C+920582763%2C+939055037%2C+968052822%2C+978610634%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</si>
  <si>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214096777%2C+235385126%2C+247067728%2C+254662369%2C+280701022%2C+337607576%2C+341757133%2C+353034709%2C+355543412%2C+382569580%2C+386120905%2C+407728404%2C+414796064%2C+429949690%2C+435160172%2C+438768693%2C+457838945%2C+495018390%2C+498038415%2C+513728100%2C+615610735%2C+722027553%2C+778603803%2C+879138950%2C+902304747%2C+935464711%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</si>
  <si>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203217487%2C+315001306%2C+325284547%2C+328587232%2C+364748770%2C+367311314%2C+386148434%2C+391125135%2C+392557797%2C+411671538%2C+416967164%2C+465464013%2C+535834434%2C+591488870%2C+613673855%2C+617520944%2C+763001686%2C+799937965%2C+932690987%2C+936764540%2C+953062167%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</si>
  <si>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htk.vn/admin?alias=398843374%2C+548607060%2C+693604058%2C+733964005%2C+811908342%2C+893966259%2C+940427353%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</si>
  <si>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201708220%2C+231530940%2C+300081180%2C+304216870%2C+305271372%2C+329733575%2C+358132961%2C+365955888%2C+377980150%2C+420496641%2C+425698418%2C+470070389%2C+671707113%2C+740077965%2C+869193539%2C+873290471%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</si>
  <si>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209494625%2C+224108901%2C+239909892%2C+328610106%2C+331812734%2C+332894358%2C+363633151%2C+403665871%2C+415509831%2C+432997213%2C+438731420%2C+441627468%2C+442868106%2C+445010448%2C+453235410%2C+458795153%2C+481640146%2C+506462888%2C+520954816%2C+610225352%2C+746195140%2C+827520304%2C+857309816%2C+920927814%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</si>
  <si>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260880728%2C+275131471%2C+305230814%2C+309753426%2C+336166864%2C+344098498%2C+382231181%2C+401176966%2C+407432178%2C+418349969%2C+431362072%2C+464467898%2C+474617129%2C+491929506%2C+849667414%2C+978322985%2C+990781918%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</si>
  <si>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215191849%2C+220515096%2C+250848696%2C+279105897%2C+287363634%2C+319476170%2C+322878905%2C+324620730%2C+387197837%2C+390563714%2C+408977053%2C+416034150%2C+428258286%2C+432021415%2C+442302962%2C+450697729%2C+464152243%2C+464590840%2C+479372127%2C+494931645%2C+534412467%2C+551397090%2C+593624801%2C+596316146%2C+705696034%2C+716696891%2C+724965462%2C+856234691%2C+862285276%2C+931854366%2C+933368494%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</si>
  <si>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330622809%2C+391130925%2C+451965233%2C+737973032%2C+898977123%2C271801186%2C+345226405%2C+384254116%2C+407115958%2C+469209707%2C+544595533%2C+553990865%2C+629020179%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</si>
  <si>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225147944%2C+231145252%2C+287021691%2C+292345352%2C+304793582%2C+314626581%2C+397144955%2C+397524106%2C+414321373%2C+418919230%2C+419902435%2C+431299142%2C+431752568%2C+448384248%2C+452580916%2C+463139549%2C+472599666%2C+474397531%2C+500618246%2C+532588188%2C+609890139%2C+746128069%2C+765094740%2C+984360041%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</si>
  <si>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210739783%2C+288494518%2C+354702509%2C+377912471%2C+400488806%2C+408488825%2C+423624169%2C+432383946%2C+451174977%2C+554746444%2C+607802579%2C+688732488%2C+732982024%2C+900119618%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</si>
  <si>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265215168%2C+282045766%2C+305718581%2C+314066017%2C+324581238%2C+351100246%2C+386442399%2C+401123874%2C+406859094%2C+443313036%2C+448691089%2C+450739534%2C+461637133%2C+470594020%2C+532255713%2C+668531106%2C+771805910%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</si>
  <si>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227557178%2C+323353578%2C+332685674%2C+214211057%2C+257360274%2C+275659895%2C+290537798%2C+291970203%2C+297475942%2C+302743050%2C+314566302%2C+314614880%2C+332446212%2C+368402736%2C+398528021%2C+410778451%2C+416634868%2C+439593858%2C+447258898%2C+453349790%2C+460077806%2C+461787897%2C+466123261%2C+467197010%2C+479498149%2C+480657233%2C+525293855%2C+547106350%2C+614742987%2C+671455348%2C+719615397%2C+790306717%2C+802840868%2C+807630887%2C+843848061%2C+954926797%2C346892927%2C+435325294%2C+438764336%2C+458032374%2C+465504317%2C+470473687%2C+499660714%2C+654282000%2C+677356862%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</si>
  <si>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?alias=304351864%2C+312181556%2C+381760255%2C+409414699%2C+423881121%2C+456830380%2C+924434931%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</si>
  <si>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>https://admin.giaohangtietkiem.vn/admin/api/index/limit:50?alias=223117953%2C+248964265%2C+249919504%2C+314986044%2C+317424818%2C+338981674%2C+342600375%2C+352198650%2C+378837500%2C+393701332%2C+397200410%2C+418996720%2C+420232416%2C+420371979%2C+427393289%2C+443562440%2C+456383135%2C+481057432%2C+525716513%2C+552343562%2C+620420167%2C+659680851%2C+697102188%2C+780829946%2C+827841290%2C+934075000%2C+950095117%2C+302105349%2C+348409395%2C+415694940%2C+422690710%2C+447115471%2C+491242232%2C+642478935%2C+798014421%2C+815011260%2C+857198245%2C+925012231%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t>
  </si>
  <si>
    <t xml:space="preserve"> Bình Hưng</t>
  </si>
  <si>
    <t>Tân Sơn Nhì</t>
  </si>
  <si>
    <t>29C - 693.20
Sơn
0902850863</t>
  </si>
  <si>
    <t>TSN</t>
  </si>
  <si>
    <t>08h00</t>
  </si>
  <si>
    <t>16.30</t>
  </si>
  <si>
    <t>11h10p</t>
  </si>
  <si>
    <t>14h10p</t>
  </si>
  <si>
    <t>15h30p</t>
  </si>
  <si>
    <t>16h46p</t>
  </si>
  <si>
    <t>12h10p</t>
  </si>
  <si>
    <t>17H15P</t>
  </si>
  <si>
    <t>10H30P</t>
  </si>
  <si>
    <t>Cây Trâm</t>
  </si>
  <si>
    <t>29C - 693.15 
Đức 
0948196396</t>
  </si>
  <si>
    <t>CT</t>
  </si>
  <si>
    <t>08h20</t>
  </si>
  <si>
    <t>8h10</t>
  </si>
  <si>
    <t>9h10</t>
  </si>
  <si>
    <t>8h20</t>
  </si>
  <si>
    <t>Luỹ Bán Bích</t>
  </si>
  <si>
    <t>LBB</t>
  </si>
  <si>
    <t>17h20</t>
  </si>
  <si>
    <t>18h40</t>
  </si>
  <si>
    <t>Phan Văn Trị</t>
  </si>
  <si>
    <t>29C - 683.84
Tuấn 
0868711117</t>
  </si>
  <si>
    <t>PVT</t>
  </si>
  <si>
    <t>18h</t>
  </si>
  <si>
    <t>18h30</t>
  </si>
  <si>
    <t>8h30</t>
  </si>
  <si>
    <t>8h15</t>
  </si>
  <si>
    <t>17h</t>
  </si>
  <si>
    <t xml:space="preserve">14h </t>
  </si>
  <si>
    <t>17h30</t>
  </si>
  <si>
    <t xml:space="preserve">11h20 </t>
  </si>
  <si>
    <t>19h20</t>
  </si>
  <si>
    <t>10h10(min)</t>
  </si>
  <si>
    <t xml:space="preserve">17h </t>
  </si>
  <si>
    <t>15h50</t>
  </si>
  <si>
    <t xml:space="preserve">18h30 </t>
  </si>
  <si>
    <t>18h20</t>
  </si>
  <si>
    <t>17h40</t>
  </si>
  <si>
    <t>17h10</t>
  </si>
  <si>
    <t>17h50</t>
  </si>
  <si>
    <t>19h15</t>
  </si>
  <si>
    <t>18h50</t>
  </si>
  <si>
    <t>7h</t>
  </si>
  <si>
    <t xml:space="preserve">10h30 </t>
  </si>
  <si>
    <t>19h</t>
  </si>
  <si>
    <t>19h10</t>
  </si>
  <si>
    <t>18h10</t>
  </si>
  <si>
    <t xml:space="preserve">16h20 </t>
  </si>
  <si>
    <t xml:space="preserve">16h50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</si>
</sst>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/m"/>
    <numFmt numFmtId="165" formatCode="d/m/yyyy"/>
    <numFmt numFmtId="166" formatCode="hh:mm"/>
    <numFmt numFmtId="167" formatCode="&quot;Ngày &quot;d/m"/>
  </numFmts>
  <fonts count="34">
    <font>
      <sz val="10.0"/>
      <color rgb="FF000000"/>
      <name val="Arial"/>
    </font>
    <font>
      <b/>
      <i/>
      <sz val="12.0"/>
      <color theme="1"/>
      <name val="Times New Roman"/>
    </font>
    <font>
      <b/>
      <i/>
      <color theme="1"/>
      <name val="Arial"/>
    </font>
    <font>
      <color theme="1"/>
      <name val="Arial"/>
    </font>
    <font>
      <b/>
      <color rgb="FF000000"/>
      <name val="Arial"/>
    </font>
    <font>
      <u/>
      <color rgb="FF0000FF"/>
    </font>
    <font>
      <b/>
      <sz val="12.0"/>
      <color theme="1"/>
      <name val="Times New Roman"/>
    </font>
    <font>
      <b/>
      <color theme="1"/>
      <name val="Arial"/>
    </font>
    <font>
      <sz val="12.0"/>
      <color theme="1"/>
      <name val="Times New Roman"/>
    </font>
    <font>
      <b/>
      <color rgb="FFFFFFFF"/>
      <name val="Arial"/>
    </font>
    <font>
      <b/>
      <color theme="1"/>
      <name val="Times New Roman"/>
    </font>
    <font/>
    <font>
      <b/>
      <sz val="12.0"/>
      <color rgb="FF000000"/>
      <name val="Times New Roman"/>
    </font>
    <font>
      <color theme="1"/>
      <name val="Times New Roman"/>
    </font>
    <font>
      <b/>
      <sz val="14.0"/>
      <color theme="1"/>
      <name val="Times New Roman"/>
    </font>
    <font>
      <color rgb="FF000000"/>
      <name val="Arial"/>
    </font>
    <font>
      <sz val="12.0"/>
      <color rgb="FF000000"/>
      <name val="Times New Roman"/>
    </font>
    <font>
      <color rgb="FF000000"/>
      <name val="Roboto"/>
    </font>
    <font>
      <b/>
      <color rgb="FF000000"/>
      <name val="Roboto"/>
    </font>
    <font>
      <b/>
      <sz val="11.0"/>
      <color rgb="FF00904A"/>
      <name val="Arial"/>
    </font>
    <font>
      <u/>
      <color rgb="FF0000FF"/>
    </font>
    <font>
      <sz val="11.0"/>
      <color rgb="FF3C4043"/>
      <name val="Roboto"/>
    </font>
    <font>
      <u/>
      <sz val="12.0"/>
      <color rgb="FF0000FF"/>
      <name val="Times New Roman"/>
    </font>
    <font>
      <b/>
      <sz val="12.0"/>
      <color rgb="FFFF0000"/>
      <name val="Times New Roman"/>
    </font>
    <font>
      <u/>
      <color rgb="FF0000FF"/>
    </font>
    <font>
      <u/>
      <color rgb="FF0000FF"/>
    </font>
    <font>
      <u/>
      <color rgb="FF0000FF"/>
    </font>
    <font>
      <b/>
      <sz val="12.0"/>
      <color theme="1"/>
      <name val="Arial"/>
    </font>
    <font>
      <b/>
      <sz val="11.0"/>
      <color theme="1"/>
      <name val="Times New Roman"/>
    </font>
    <font>
      <b/>
      <sz val="11.0"/>
      <color rgb="FF000000"/>
      <name val="Times New Roman"/>
    </font>
    <font>
      <sz val="11.0"/>
      <color rgb="FF000000"/>
      <name val="Times New Roman"/>
    </font>
    <font>
      <sz val="11.0"/>
      <color rgb="FF333333"/>
      <name val="Arial"/>
    </font>
    <font>
      <sz val="11.0"/>
      <color theme="1"/>
      <name val="Times New Roman"/>
    </font>
    <font>
      <color theme="1"/>
      <name val="Roboto"/>
    </font>
  </fonts>
  <fills count="21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4DD0E1"/>
        <bgColor rgb="FF4DD0E1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4472C4"/>
        <bgColor rgb="FF4472C4"/>
      </patternFill>
    </fill>
    <fill>
      <patternFill patternType="solid">
        <fgColor rgb="FF00FF00"/>
        <bgColor rgb="FF00FF00"/>
      </patternFill>
    </fill>
    <fill>
      <patternFill patternType="solid">
        <fgColor rgb="FFFCE5CD"/>
        <bgColor rgb="FFFCE5CD"/>
      </patternFill>
    </fill>
    <fill>
      <patternFill patternType="solid">
        <fgColor rgb="FFFF9900"/>
        <bgColor rgb="FFFF9900"/>
      </patternFill>
    </fill>
    <fill>
      <patternFill patternType="solid">
        <fgColor rgb="FFF9CB9C"/>
        <bgColor rgb="FFF9CB9C"/>
      </patternFill>
    </fill>
    <fill>
      <patternFill patternType="solid">
        <fgColor rgb="FF93C47D"/>
        <bgColor rgb="FF93C47D"/>
      </patternFill>
    </fill>
    <fill>
      <patternFill patternType="solid">
        <fgColor rgb="FFF6B26B"/>
        <bgColor rgb="FFF6B26B"/>
      </patternFill>
    </fill>
    <fill>
      <patternFill patternType="solid">
        <fgColor rgb="FF6AA84F"/>
        <bgColor rgb="FF6AA84F"/>
      </patternFill>
    </fill>
    <fill>
      <patternFill patternType="solid">
        <fgColor rgb="FF73FEFF"/>
        <bgColor rgb="FF73FEFF"/>
      </patternFill>
    </fill>
    <fill>
      <patternFill patternType="solid">
        <fgColor rgb="FFF4CCCC"/>
        <bgColor rgb="FFF4CCCC"/>
      </patternFill>
    </fill>
    <fill>
      <patternFill patternType="solid">
        <fgColor rgb="FF9FC5E8"/>
        <bgColor rgb="FF9FC5E8"/>
      </patternFill>
    </fill>
    <fill>
      <patternFill patternType="solid">
        <fgColor rgb="FF4A86E8"/>
        <bgColor rgb="FF4A86E8"/>
      </patternFill>
    </fill>
    <fill>
      <patternFill patternType="solid">
        <fgColor rgb="FFFBE4D5"/>
        <bgColor rgb="FFFBE4D5"/>
      </patternFill>
    </fill>
    <fill>
      <patternFill patternType="solid">
        <fgColor rgb="FF00B0F0"/>
        <bgColor rgb="FF00B0F0"/>
      </patternFill>
    </fill>
  </fills>
  <borders count="2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8EA9DB"/>
      </bottom>
    </border>
    <border>
      <right style="thin">
        <color rgb="FF000000"/>
      </right>
      <top style="thin">
        <color rgb="FF000000"/>
      </top>
      <bottom style="thin">
        <color rgb="FF8EA9DB"/>
      </bottom>
    </border>
    <border>
      <top style="thin">
        <color rgb="FF8EA9DB"/>
      </top>
      <bottom style="thin">
        <color rgb="FF000000"/>
      </bottom>
    </border>
    <border>
      <right style="thin">
        <color rgb="FF000000"/>
      </right>
      <top style="thin">
        <color rgb="FF8EA9DB"/>
      </top>
      <bottom style="thin">
        <color rgb="FF000000"/>
      </bottom>
    </border>
    <border>
      <bottom style="thin">
        <color rgb="FF8EA9DB"/>
      </bottom>
    </border>
    <border>
      <right style="thin">
        <color rgb="FF000000"/>
      </right>
      <bottom style="thin">
        <color rgb="FF8EA9DB"/>
      </bottom>
    </border>
    <border>
      <left style="thin">
        <color rgb="FF000000"/>
      </left>
      <bottom style="thin">
        <color rgb="FF000000"/>
      </bottom>
    </border>
    <border>
      <top style="thin">
        <color rgb="FF8EA9DB"/>
      </top>
      <bottom style="thin">
        <color rgb="FF8EA9DB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8EA9DB"/>
      </top>
      <bottom style="thin">
        <color rgb="FF8EA9DB"/>
      </bottom>
    </border>
    <border>
      <top style="thin">
        <color rgb="FF8EA9DB"/>
      </top>
    </border>
    <border>
      <right style="thin">
        <color rgb="FF000000"/>
      </right>
      <top style="thin">
        <color rgb="FF8EA9DB"/>
      </top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39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center" readingOrder="0" shrinkToFit="0" vertical="bottom" wrapText="0"/>
    </xf>
    <xf borderId="0" fillId="0" fontId="5" numFmtId="0" xfId="0" applyAlignment="1" applyFont="1">
      <alignment readingOrder="0"/>
    </xf>
    <xf borderId="1" fillId="0" fontId="6" numFmtId="0" xfId="0" applyAlignment="1" applyBorder="1" applyFont="1">
      <alignment readingOrder="0"/>
    </xf>
    <xf borderId="1" fillId="3" fontId="4" numFmtId="0" xfId="0" applyAlignment="1" applyBorder="1" applyFill="1" applyFont="1">
      <alignment shrinkToFit="0" vertical="bottom" wrapText="0"/>
    </xf>
    <xf borderId="2" fillId="4" fontId="6" numFmtId="0" xfId="0" applyAlignment="1" applyBorder="1" applyFill="1" applyFont="1">
      <alignment horizontal="center" readingOrder="0" shrinkToFit="0" wrapText="1"/>
    </xf>
    <xf borderId="1" fillId="0" fontId="7" numFmtId="0" xfId="0" applyAlignment="1" applyBorder="1" applyFont="1">
      <alignment readingOrder="0"/>
    </xf>
    <xf borderId="1" fillId="0" fontId="6" numFmtId="164" xfId="0" applyAlignment="1" applyBorder="1" applyFont="1" applyNumberFormat="1">
      <alignment horizontal="center" readingOrder="0" vertical="center"/>
    </xf>
    <xf borderId="1" fillId="5" fontId="3" numFmtId="0" xfId="0" applyBorder="1" applyFill="1" applyFont="1"/>
    <xf borderId="1" fillId="0" fontId="6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readingOrder="0"/>
    </xf>
    <xf borderId="3" fillId="4" fontId="6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center" readingOrder="0" vertical="center"/>
    </xf>
    <xf borderId="4" fillId="0" fontId="8" numFmtId="0" xfId="0" applyBorder="1" applyFont="1"/>
    <xf borderId="1" fillId="6" fontId="6" numFmtId="0" xfId="0" applyAlignment="1" applyBorder="1" applyFill="1" applyFont="1">
      <alignment horizontal="center" readingOrder="0" vertical="center"/>
    </xf>
    <xf borderId="5" fillId="0" fontId="8" numFmtId="0" xfId="0" applyBorder="1" applyFont="1"/>
    <xf borderId="6" fillId="7" fontId="9" numFmtId="0" xfId="0" applyAlignment="1" applyBorder="1" applyFill="1" applyFont="1">
      <alignment horizontal="center" readingOrder="0" shrinkToFit="0" vertical="bottom" wrapText="0"/>
    </xf>
    <xf borderId="2" fillId="0" fontId="6" numFmtId="0" xfId="0" applyAlignment="1" applyBorder="1" applyFont="1">
      <alignment horizontal="left" readingOrder="0" vertical="center"/>
    </xf>
    <xf borderId="0" fillId="0" fontId="8" numFmtId="0" xfId="0" applyFont="1"/>
    <xf borderId="1" fillId="0" fontId="10" numFmtId="0" xfId="0" applyAlignment="1" applyBorder="1" applyFont="1">
      <alignment horizontal="center" readingOrder="0" vertical="center"/>
    </xf>
    <xf borderId="7" fillId="7" fontId="9" numFmtId="0" xfId="0" applyAlignment="1" applyBorder="1" applyFont="1">
      <alignment horizontal="center" readingOrder="0" shrinkToFit="0" vertical="bottom" wrapText="0"/>
    </xf>
    <xf borderId="0" fillId="0" fontId="8" numFmtId="0" xfId="0" applyAlignment="1" applyFont="1">
      <alignment vertical="bottom"/>
    </xf>
    <xf borderId="8" fillId="0" fontId="11" numFmtId="0" xfId="0" applyBorder="1" applyFont="1"/>
    <xf borderId="9" fillId="7" fontId="9" numFmtId="0" xfId="0" applyAlignment="1" applyBorder="1" applyFont="1">
      <alignment horizontal="center" readingOrder="0" shrinkToFit="0" vertical="bottom" wrapText="0"/>
    </xf>
    <xf borderId="1" fillId="0" fontId="3" numFmtId="0" xfId="0" applyBorder="1" applyFont="1"/>
    <xf borderId="1" fillId="8" fontId="3" numFmtId="0" xfId="0" applyBorder="1" applyFill="1" applyFont="1"/>
    <xf borderId="10" fillId="0" fontId="6" numFmtId="0" xfId="0" applyAlignment="1" applyBorder="1" applyFont="1">
      <alignment horizontal="center" vertical="bottom"/>
    </xf>
    <xf borderId="2" fillId="0" fontId="4" numFmtId="165" xfId="0" applyAlignment="1" applyBorder="1" applyFont="1" applyNumberFormat="1">
      <alignment horizontal="center" readingOrder="0" shrinkToFit="0" vertical="center" wrapText="0"/>
    </xf>
    <xf borderId="11" fillId="9" fontId="12" numFmtId="0" xfId="0" applyAlignment="1" applyBorder="1" applyFill="1" applyFont="1">
      <alignment horizontal="center" shrinkToFit="0" wrapText="1"/>
    </xf>
    <xf borderId="2" fillId="0" fontId="4" numFmtId="0" xfId="0" applyAlignment="1" applyBorder="1" applyFont="1">
      <alignment horizontal="center" readingOrder="0" shrinkToFit="0" vertical="center" wrapText="0"/>
    </xf>
    <xf borderId="12" fillId="0" fontId="11" numFmtId="0" xfId="0" applyBorder="1" applyFont="1"/>
    <xf borderId="13" fillId="3" fontId="4" numFmtId="0" xfId="0" applyAlignment="1" applyBorder="1" applyFont="1">
      <alignment readingOrder="0" shrinkToFit="0" vertical="bottom" wrapText="0"/>
    </xf>
    <xf borderId="0" fillId="0" fontId="13" numFmtId="0" xfId="0" applyFont="1"/>
    <xf borderId="11" fillId="5" fontId="12" numFmtId="0" xfId="0" applyAlignment="1" applyBorder="1" applyFont="1">
      <alignment horizontal="center" shrinkToFit="0" wrapText="1"/>
    </xf>
    <xf borderId="14" fillId="3" fontId="4" numFmtId="0" xfId="0" applyAlignment="1" applyBorder="1" applyFont="1">
      <alignment readingOrder="0" shrinkToFit="0" vertical="bottom" wrapText="0"/>
    </xf>
    <xf borderId="11" fillId="9" fontId="6" numFmtId="0" xfId="0" applyAlignment="1" applyBorder="1" applyFont="1">
      <alignment horizontal="center" vertical="bottom"/>
    </xf>
    <xf borderId="2" fillId="0" fontId="3" numFmtId="0" xfId="0" applyAlignment="1" applyBorder="1" applyFont="1">
      <alignment horizontal="center" readingOrder="0" vertical="center"/>
    </xf>
    <xf borderId="0" fillId="6" fontId="14" numFmtId="0" xfId="0" applyAlignment="1" applyFont="1">
      <alignment horizontal="center" readingOrder="0"/>
    </xf>
    <xf borderId="1" fillId="5" fontId="12" numFmtId="0" xfId="0" applyAlignment="1" applyBorder="1" applyFont="1">
      <alignment horizontal="center" shrinkToFit="0" wrapText="1"/>
    </xf>
    <xf borderId="1" fillId="10" fontId="7" numFmtId="0" xfId="0" applyAlignment="1" applyBorder="1" applyFill="1" applyFont="1">
      <alignment horizontal="center" readingOrder="0" vertical="center"/>
    </xf>
    <xf borderId="1" fillId="0" fontId="3" numFmtId="166" xfId="0" applyAlignment="1" applyBorder="1" applyFont="1" applyNumberFormat="1">
      <alignment readingOrder="0"/>
    </xf>
    <xf borderId="10" fillId="0" fontId="11" numFmtId="0" xfId="0" applyBorder="1" applyFont="1"/>
    <xf quotePrefix="1" borderId="1" fillId="10" fontId="7" numFmtId="0" xfId="0" applyAlignment="1" applyBorder="1" applyFont="1">
      <alignment horizontal="center" readingOrder="0" vertical="center"/>
    </xf>
    <xf borderId="1" fillId="9" fontId="7" numFmtId="0" xfId="0" applyAlignment="1" applyBorder="1" applyFont="1">
      <alignment horizontal="center" readingOrder="0" vertical="center"/>
    </xf>
    <xf borderId="15" fillId="0" fontId="15" numFmtId="0" xfId="0" applyAlignment="1" applyBorder="1" applyFont="1">
      <alignment readingOrder="0" shrinkToFit="0" vertical="bottom" wrapText="0"/>
    </xf>
    <xf quotePrefix="1" borderId="1" fillId="9" fontId="7" numFmtId="0" xfId="0" applyAlignment="1" applyBorder="1" applyFont="1">
      <alignment horizontal="center" readingOrder="0" vertical="center"/>
    </xf>
    <xf borderId="15" fillId="8" fontId="15" numFmtId="0" xfId="0" applyAlignment="1" applyBorder="1" applyFont="1">
      <alignment readingOrder="0" shrinkToFit="0" vertical="bottom" wrapText="0"/>
    </xf>
    <xf borderId="1" fillId="11" fontId="7" numFmtId="0" xfId="0" applyAlignment="1" applyBorder="1" applyFill="1" applyFont="1">
      <alignment horizontal="center" readingOrder="0" vertical="center"/>
    </xf>
    <xf borderId="16" fillId="0" fontId="15" numFmtId="0" xfId="0" applyAlignment="1" applyBorder="1" applyFont="1">
      <alignment readingOrder="0" shrinkToFit="0" vertical="bottom" wrapText="0"/>
    </xf>
    <xf borderId="11" fillId="12" fontId="8" numFmtId="0" xfId="0" applyAlignment="1" applyBorder="1" applyFill="1" applyFont="1">
      <alignment horizontal="center"/>
    </xf>
    <xf quotePrefix="1" borderId="1" fillId="11" fontId="7" numFmtId="0" xfId="0" applyAlignment="1" applyBorder="1" applyFont="1">
      <alignment horizontal="center" readingOrder="0" vertical="center"/>
    </xf>
    <xf borderId="17" fillId="3" fontId="4" numFmtId="0" xfId="0" applyAlignment="1" applyBorder="1" applyFont="1">
      <alignment readingOrder="0" shrinkToFit="0" vertical="bottom" wrapText="0"/>
    </xf>
    <xf borderId="1" fillId="13" fontId="7" numFmtId="0" xfId="0" applyAlignment="1" applyBorder="1" applyFill="1" applyFont="1">
      <alignment horizontal="center" readingOrder="0" vertical="center"/>
    </xf>
    <xf borderId="18" fillId="3" fontId="4" numFmtId="0" xfId="0" applyAlignment="1" applyBorder="1" applyFont="1">
      <alignment readingOrder="0" shrinkToFit="0" vertical="bottom" wrapText="0"/>
    </xf>
    <xf quotePrefix="1" borderId="1" fillId="13" fontId="7" numFmtId="0" xfId="0" applyAlignment="1" applyBorder="1" applyFont="1">
      <alignment horizontal="center" readingOrder="0" vertical="center"/>
    </xf>
    <xf borderId="11" fillId="5" fontId="16" numFmtId="0" xfId="0" applyAlignment="1" applyBorder="1" applyFont="1">
      <alignment horizontal="center" shrinkToFit="0" wrapText="1"/>
    </xf>
    <xf borderId="11" fillId="0" fontId="8" numFmtId="0" xfId="0" applyAlignment="1" applyBorder="1" applyFont="1">
      <alignment horizontal="center"/>
    </xf>
    <xf borderId="11" fillId="14" fontId="16" numFmtId="0" xfId="0" applyAlignment="1" applyBorder="1" applyFill="1" applyFont="1">
      <alignment horizontal="center" shrinkToFit="0" wrapText="1"/>
    </xf>
    <xf borderId="0" fillId="3" fontId="7" numFmtId="0" xfId="0" applyFont="1"/>
    <xf borderId="11" fillId="0" fontId="16" numFmtId="0" xfId="0" applyAlignment="1" applyBorder="1" applyFont="1">
      <alignment horizontal="center" shrinkToFit="0" wrapText="1"/>
    </xf>
    <xf borderId="15" fillId="5" fontId="15" numFmtId="0" xfId="0" applyAlignment="1" applyBorder="1" applyFont="1">
      <alignment readingOrder="0" shrinkToFit="0" vertical="bottom" wrapText="0"/>
    </xf>
    <xf borderId="11" fillId="14" fontId="8" numFmtId="0" xfId="0" applyAlignment="1" applyBorder="1" applyFont="1">
      <alignment horizontal="center" shrinkToFit="0" wrapText="1"/>
    </xf>
    <xf borderId="15" fillId="0" fontId="15" numFmtId="0" xfId="0" applyAlignment="1" applyBorder="1" applyFont="1">
      <alignment shrinkToFit="0" vertical="bottom" wrapText="0"/>
    </xf>
    <xf borderId="11" fillId="0" fontId="8" numFmtId="0" xfId="0" applyAlignment="1" applyBorder="1" applyFont="1">
      <alignment horizontal="center" shrinkToFit="0" wrapText="1"/>
    </xf>
    <xf borderId="16" fillId="0" fontId="15" numFmtId="0" xfId="0" applyAlignment="1" applyBorder="1" applyFont="1">
      <alignment shrinkToFit="0" vertical="bottom" wrapText="0"/>
    </xf>
    <xf borderId="11" fillId="5" fontId="8" numFmtId="0" xfId="0" applyAlignment="1" applyBorder="1" applyFont="1">
      <alignment horizontal="center" shrinkToFit="0" wrapText="1"/>
    </xf>
    <xf borderId="1" fillId="5" fontId="6" numFmtId="0" xfId="0" applyAlignment="1" applyBorder="1" applyFont="1">
      <alignment horizontal="center" readingOrder="0" vertical="center"/>
    </xf>
    <xf borderId="4" fillId="4" fontId="6" numFmtId="0" xfId="0" applyAlignment="1" applyBorder="1" applyFont="1">
      <alignment horizontal="center" shrinkToFit="0" wrapText="1"/>
    </xf>
    <xf borderId="1" fillId="0" fontId="6" numFmtId="167" xfId="0" applyAlignment="1" applyBorder="1" applyFont="1" applyNumberFormat="1">
      <alignment horizontal="center" readingOrder="0" vertical="center"/>
    </xf>
    <xf borderId="0" fillId="4" fontId="17" numFmtId="0" xfId="0" applyAlignment="1" applyFont="1">
      <alignment readingOrder="0"/>
    </xf>
    <xf borderId="11" fillId="0" fontId="1" numFmtId="0" xfId="0" applyAlignment="1" applyBorder="1" applyFont="1">
      <alignment readingOrder="0"/>
    </xf>
    <xf borderId="11" fillId="0" fontId="8" numFmtId="0" xfId="0" applyBorder="1" applyFont="1"/>
    <xf borderId="11" fillId="0" fontId="11" numFmtId="0" xfId="0" applyBorder="1" applyFont="1"/>
    <xf borderId="11" fillId="0" fontId="8" numFmtId="0" xfId="0" applyAlignment="1" applyBorder="1" applyFont="1">
      <alignment horizontal="center" readingOrder="0"/>
    </xf>
    <xf borderId="18" fillId="3" fontId="4" numFmtId="0" xfId="0" applyAlignment="1" applyBorder="1" applyFont="1">
      <alignment shrinkToFit="0" vertical="bottom" wrapText="0"/>
    </xf>
    <xf borderId="4" fillId="0" fontId="3" numFmtId="0" xfId="0" applyBorder="1" applyFont="1"/>
    <xf borderId="6" fillId="0" fontId="6" numFmtId="0" xfId="0" applyAlignment="1" applyBorder="1" applyFont="1">
      <alignment horizontal="center" shrinkToFit="0" wrapText="1"/>
    </xf>
    <xf borderId="0" fillId="0" fontId="8" numFmtId="0" xfId="0" applyAlignment="1" applyFont="1">
      <alignment readingOrder="0"/>
    </xf>
    <xf borderId="9" fillId="0" fontId="11" numFmtId="0" xfId="0" applyBorder="1" applyFont="1"/>
    <xf borderId="11" fillId="9" fontId="6" numFmtId="0" xfId="0" applyAlignment="1" applyBorder="1" applyFont="1">
      <alignment horizontal="center" shrinkToFit="0" wrapText="1"/>
    </xf>
    <xf borderId="2" fillId="0" fontId="6" numFmtId="167" xfId="0" applyAlignment="1" applyBorder="1" applyFont="1" applyNumberFormat="1">
      <alignment horizontal="center" readingOrder="0" vertical="center"/>
    </xf>
    <xf borderId="1" fillId="9" fontId="12" numFmtId="0" xfId="0" applyAlignment="1" applyBorder="1" applyFont="1">
      <alignment horizontal="center" shrinkToFit="0" wrapText="1"/>
    </xf>
    <xf borderId="17" fillId="0" fontId="4" numFmtId="0" xfId="0" applyAlignment="1" applyBorder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9" fillId="0" fontId="11" numFmtId="0" xfId="0" applyBorder="1" applyFont="1"/>
    <xf borderId="1" fillId="0" fontId="8" numFmtId="0" xfId="0" applyBorder="1" applyFont="1"/>
    <xf borderId="11" fillId="5" fontId="16" numFmtId="0" xfId="0" applyAlignment="1" applyBorder="1" applyFont="1">
      <alignment horizontal="center" shrinkToFit="0" vertical="center" wrapText="1"/>
    </xf>
    <xf borderId="1" fillId="0" fontId="8" numFmtId="0" xfId="0" applyAlignment="1" applyBorder="1" applyFont="1">
      <alignment readingOrder="0"/>
    </xf>
    <xf borderId="11" fillId="0" fontId="8" numFmtId="0" xfId="0" applyAlignment="1" applyBorder="1" applyFont="1">
      <alignment horizontal="center" shrinkToFit="0" vertical="center" wrapText="1"/>
    </xf>
    <xf borderId="17" fillId="0" fontId="4" numFmtId="0" xfId="0" applyAlignment="1" applyBorder="1" applyFont="1">
      <alignment horizontal="right" readingOrder="0" shrinkToFit="0" vertical="bottom" wrapText="0"/>
    </xf>
    <xf borderId="11" fillId="14" fontId="16" numFmtId="0" xfId="0" applyAlignment="1" applyBorder="1" applyFont="1">
      <alignment horizontal="center" shrinkToFit="0" vertical="center" wrapText="1"/>
    </xf>
    <xf borderId="17" fillId="0" fontId="15" numFmtId="0" xfId="0" applyAlignment="1" applyBorder="1" applyFont="1">
      <alignment shrinkToFit="0" vertical="bottom" wrapText="0"/>
    </xf>
    <xf borderId="11" fillId="0" fontId="16" numFmtId="0" xfId="0" applyAlignment="1" applyBorder="1" applyFont="1">
      <alignment horizontal="center" shrinkToFit="0" vertical="center" wrapText="1"/>
    </xf>
    <xf borderId="0" fillId="0" fontId="15" numFmtId="0" xfId="0" applyAlignment="1" applyFont="1">
      <alignment shrinkToFit="0" vertical="bottom" wrapText="0"/>
    </xf>
    <xf borderId="0" fillId="2" fontId="6" numFmtId="0" xfId="0" applyFont="1"/>
    <xf borderId="20" fillId="0" fontId="4" numFmtId="0" xfId="0" applyAlignment="1" applyBorder="1" applyFont="1">
      <alignment readingOrder="0" shrinkToFit="0" vertical="bottom" wrapText="0"/>
    </xf>
    <xf borderId="1" fillId="14" fontId="8" numFmtId="0" xfId="0" applyAlignment="1" applyBorder="1" applyFont="1">
      <alignment horizontal="center" shrinkToFit="0" vertical="center" wrapText="1"/>
    </xf>
    <xf borderId="20" fillId="0" fontId="4" numFmtId="0" xfId="0" applyAlignment="1" applyBorder="1" applyFont="1">
      <alignment horizontal="right" readingOrder="0" shrinkToFit="0" vertical="bottom" wrapText="0"/>
    </xf>
    <xf borderId="1" fillId="4" fontId="18" numFmtId="0" xfId="0" applyAlignment="1" applyBorder="1" applyFont="1">
      <alignment readingOrder="0"/>
    </xf>
    <xf borderId="11" fillId="0" fontId="8" numFmtId="0" xfId="0" applyAlignment="1" applyBorder="1" applyFont="1">
      <alignment readingOrder="0"/>
    </xf>
    <xf borderId="1" fillId="0" fontId="4" numFmtId="0" xfId="0" applyAlignment="1" applyBorder="1" applyFont="1">
      <alignment readingOrder="0" shrinkToFit="0" vertical="bottom" wrapText="0"/>
    </xf>
    <xf borderId="20" fillId="0" fontId="15" numFmtId="0" xfId="0" applyAlignment="1" applyBorder="1" applyFont="1">
      <alignment shrinkToFit="0" vertical="bottom" wrapText="0"/>
    </xf>
    <xf borderId="20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horizontal="center" readingOrder="0" shrinkToFit="0" vertical="center" wrapText="0"/>
    </xf>
    <xf borderId="1" fillId="0" fontId="1" numFmtId="9" xfId="0" applyAlignment="1" applyBorder="1" applyFont="1" applyNumberFormat="1">
      <alignment readingOrder="0"/>
    </xf>
    <xf borderId="1" fillId="0" fontId="1" numFmtId="9" xfId="0" applyBorder="1" applyFont="1" applyNumberFormat="1"/>
    <xf borderId="4" fillId="0" fontId="15" numFmtId="0" xfId="0" applyBorder="1" applyFont="1"/>
    <xf borderId="1" fillId="10" fontId="1" numFmtId="0" xfId="0" applyAlignment="1" applyBorder="1" applyFont="1">
      <alignment readingOrder="0"/>
    </xf>
    <xf borderId="1" fillId="10" fontId="8" numFmtId="0" xfId="0" applyBorder="1" applyFont="1"/>
    <xf borderId="17" fillId="0" fontId="15" numFmtId="0" xfId="0" applyAlignment="1" applyBorder="1" applyFont="1">
      <alignment readingOrder="0" shrinkToFit="0" vertical="bottom" wrapText="0"/>
    </xf>
    <xf borderId="1" fillId="10" fontId="8" numFmtId="0" xfId="0" applyAlignment="1" applyBorder="1" applyFont="1">
      <alignment readingOrder="0"/>
    </xf>
    <xf borderId="20" fillId="0" fontId="15" numFmtId="0" xfId="0" applyAlignment="1" applyBorder="1" applyFont="1">
      <alignment readingOrder="0" shrinkToFit="0" vertical="bottom" wrapText="0"/>
    </xf>
    <xf borderId="21" fillId="0" fontId="1" numFmtId="9" xfId="0" applyBorder="1" applyFont="1" applyNumberFormat="1"/>
    <xf borderId="0" fillId="0" fontId="1" numFmtId="9" xfId="0" applyFont="1" applyNumberFormat="1"/>
    <xf borderId="20" fillId="3" fontId="15" numFmtId="0" xfId="0" applyAlignment="1" applyBorder="1" applyFont="1">
      <alignment readingOrder="0" shrinkToFit="0" vertical="bottom" wrapText="0"/>
    </xf>
    <xf borderId="20" fillId="8" fontId="15" numFmtId="0" xfId="0" applyAlignment="1" applyBorder="1" applyFont="1">
      <alignment readingOrder="0" shrinkToFit="0" vertical="bottom" wrapText="0"/>
    </xf>
    <xf borderId="22" fillId="3" fontId="15" numFmtId="0" xfId="0" applyAlignment="1" applyBorder="1" applyFont="1">
      <alignment readingOrder="0" shrinkToFit="0" vertical="bottom" wrapText="0"/>
    </xf>
    <xf borderId="0" fillId="15" fontId="6" numFmtId="0" xfId="0" applyFill="1" applyFont="1"/>
    <xf borderId="0" fillId="4" fontId="15" numFmtId="0" xfId="0" applyAlignment="1" applyFont="1">
      <alignment horizontal="left" readingOrder="0"/>
    </xf>
    <xf borderId="20" fillId="0" fontId="15" numFmtId="0" xfId="0" applyAlignment="1" applyBorder="1" applyFont="1">
      <alignment readingOrder="0" shrinkToFit="0" vertical="bottom" wrapText="0"/>
    </xf>
    <xf borderId="20" fillId="5" fontId="15" numFmtId="0" xfId="0" applyAlignment="1" applyBorder="1" applyFont="1">
      <alignment readingOrder="0" shrinkToFit="0" vertical="bottom" wrapText="0"/>
    </xf>
    <xf borderId="22" fillId="0" fontId="15" numFmtId="0" xfId="0" applyAlignment="1" applyBorder="1" applyFont="1">
      <alignment readingOrder="0" shrinkToFit="0" vertical="bottom" wrapText="0"/>
    </xf>
    <xf borderId="4" fillId="5" fontId="15" numFmtId="0" xfId="0" applyAlignment="1" applyBorder="1" applyFont="1">
      <alignment horizontal="left" readingOrder="0"/>
    </xf>
    <xf borderId="4" fillId="0" fontId="15" numFmtId="0" xfId="0" applyAlignment="1" applyBorder="1" applyFont="1">
      <alignment readingOrder="0" shrinkToFit="0" vertical="bottom" wrapText="0"/>
    </xf>
    <xf borderId="4" fillId="5" fontId="15" numFmtId="0" xfId="0" applyAlignment="1" applyBorder="1" applyFont="1">
      <alignment readingOrder="0" shrinkToFit="0" vertical="bottom" wrapText="0"/>
    </xf>
    <xf borderId="4" fillId="0" fontId="17" numFmtId="0" xfId="0" applyAlignment="1" applyBorder="1" applyFont="1">
      <alignment readingOrder="0"/>
    </xf>
    <xf borderId="11" fillId="0" fontId="15" numFmtId="0" xfId="0" applyAlignment="1" applyBorder="1" applyFont="1">
      <alignment readingOrder="0" shrinkToFit="0" vertical="bottom" wrapText="0"/>
    </xf>
    <xf borderId="0" fillId="0" fontId="17" numFmtId="0" xfId="0" applyAlignment="1" applyFont="1">
      <alignment readingOrder="0"/>
    </xf>
    <xf borderId="20" fillId="4" fontId="15" numFmtId="0" xfId="0" applyAlignment="1" applyBorder="1" applyFont="1">
      <alignment readingOrder="0" shrinkToFit="0" vertical="bottom" wrapText="0"/>
    </xf>
    <xf borderId="22" fillId="4" fontId="15" numFmtId="0" xfId="0" applyAlignment="1" applyBorder="1" applyFont="1">
      <alignment readingOrder="0" shrinkToFit="0" vertical="bottom" wrapText="0"/>
    </xf>
    <xf borderId="0" fillId="3" fontId="4" numFmtId="0" xfId="0" applyAlignment="1" applyFont="1">
      <alignment readingOrder="0" shrinkToFit="0" vertical="bottom" wrapText="0"/>
    </xf>
    <xf borderId="4" fillId="5" fontId="3" numFmtId="0" xfId="0" applyBorder="1" applyFont="1"/>
    <xf borderId="4" fillId="8" fontId="3" numFmtId="0" xfId="0" applyBorder="1" applyFont="1"/>
    <xf borderId="4" fillId="8" fontId="3" numFmtId="0" xfId="0" applyAlignment="1" applyBorder="1" applyFont="1">
      <alignment readingOrder="0"/>
    </xf>
    <xf borderId="15" fillId="4" fontId="15" numFmtId="0" xfId="0" applyAlignment="1" applyBorder="1" applyFont="1">
      <alignment readingOrder="0" shrinkToFit="0" vertical="bottom" wrapText="0"/>
    </xf>
    <xf borderId="16" fillId="4" fontId="15" numFmtId="0" xfId="0" applyAlignment="1" applyBorder="1" applyFont="1">
      <alignment readingOrder="0" shrinkToFit="0" vertical="bottom" wrapText="0"/>
    </xf>
    <xf borderId="4" fillId="4" fontId="3" numFmtId="0" xfId="0" applyBorder="1" applyFont="1"/>
    <xf borderId="4" fillId="4" fontId="15" numFmtId="0" xfId="0" applyAlignment="1" applyBorder="1" applyFont="1">
      <alignment horizontal="left" readingOrder="0"/>
    </xf>
    <xf borderId="4" fillId="4" fontId="15" numFmtId="0" xfId="0" applyBorder="1" applyFont="1"/>
    <xf borderId="4" fillId="4" fontId="15" numFmtId="0" xfId="0" applyAlignment="1" applyBorder="1" applyFont="1">
      <alignment readingOrder="0" shrinkToFit="0" vertical="bottom" wrapText="0"/>
    </xf>
    <xf borderId="4" fillId="4" fontId="17" numFmtId="0" xfId="0" applyAlignment="1" applyBorder="1" applyFont="1">
      <alignment readingOrder="0"/>
    </xf>
    <xf borderId="22" fillId="0" fontId="15" numFmtId="0" xfId="0" applyAlignment="1" applyBorder="1" applyFont="1">
      <alignment readingOrder="0" shrinkToFit="0" vertical="bottom" wrapText="0"/>
    </xf>
    <xf borderId="1" fillId="2" fontId="7" numFmtId="0" xfId="0" applyBorder="1" applyFont="1"/>
    <xf borderId="4" fillId="0" fontId="3" numFmtId="0" xfId="0" applyAlignment="1" applyBorder="1" applyFont="1">
      <alignment readingOrder="0"/>
    </xf>
    <xf borderId="4" fillId="0" fontId="15" numFmtId="0" xfId="0" applyAlignment="1" applyBorder="1" applyFont="1">
      <alignment horizontal="left" readingOrder="0"/>
    </xf>
    <xf borderId="23" fillId="0" fontId="15" numFmtId="0" xfId="0" applyAlignment="1" applyBorder="1" applyFont="1">
      <alignment readingOrder="0" shrinkToFit="0" vertical="bottom" wrapText="0"/>
    </xf>
    <xf borderId="23" fillId="8" fontId="15" numFmtId="0" xfId="0" applyAlignment="1" applyBorder="1" applyFont="1">
      <alignment readingOrder="0" shrinkToFit="0" vertical="bottom" wrapText="0"/>
    </xf>
    <xf borderId="23" fillId="0" fontId="15" numFmtId="0" xfId="0" applyAlignment="1" applyBorder="1" applyFont="1">
      <alignment readingOrder="0" shrinkToFit="0" vertical="bottom" wrapText="0"/>
    </xf>
    <xf borderId="24" fillId="0" fontId="15" numFmtId="0" xfId="0" applyAlignment="1" applyBorder="1" applyFont="1">
      <alignment readingOrder="0" shrinkToFit="0" vertical="bottom" wrapText="0"/>
    </xf>
    <xf borderId="7" fillId="3" fontId="4" numFmtId="0" xfId="0" applyAlignment="1" applyBorder="1" applyFont="1">
      <alignment readingOrder="0" shrinkToFit="0" vertical="bottom" wrapText="0"/>
    </xf>
    <xf borderId="4" fillId="4" fontId="3" numFmtId="0" xfId="0" applyAlignment="1" applyBorder="1" applyFont="1">
      <alignment readingOrder="0"/>
    </xf>
    <xf borderId="0" fillId="4" fontId="6" numFmtId="0" xfId="0" applyFont="1"/>
    <xf borderId="0" fillId="0" fontId="15" numFmtId="0" xfId="0" applyAlignment="1" applyFont="1">
      <alignment horizontal="left" readingOrder="0"/>
    </xf>
    <xf borderId="0" fillId="8" fontId="3" numFmtId="0" xfId="0" applyAlignment="1" applyFont="1">
      <alignment readingOrder="0"/>
    </xf>
    <xf borderId="23" fillId="5" fontId="15" numFmtId="0" xfId="0" applyAlignment="1" applyBorder="1" applyFont="1">
      <alignment readingOrder="0" shrinkToFit="0" vertical="bottom" wrapText="0"/>
    </xf>
    <xf borderId="17" fillId="3" fontId="4" numFmtId="0" xfId="0" applyAlignment="1" applyBorder="1" applyFont="1">
      <alignment shrinkToFit="0" vertical="bottom" wrapText="0"/>
    </xf>
    <xf borderId="7" fillId="3" fontId="4" numFmtId="0" xfId="0" applyAlignment="1" applyBorder="1" applyFont="1">
      <alignment shrinkToFit="0" vertical="bottom" wrapText="0"/>
    </xf>
    <xf borderId="23" fillId="4" fontId="15" numFmtId="0" xfId="0" applyAlignment="1" applyBorder="1" applyFont="1">
      <alignment readingOrder="0" shrinkToFit="0" vertical="bottom" wrapText="0"/>
    </xf>
    <xf borderId="0" fillId="5" fontId="15" numFmtId="0" xfId="0" applyAlignment="1" applyFont="1">
      <alignment horizontal="left" readingOrder="0"/>
    </xf>
    <xf borderId="0" fillId="4" fontId="3" numFmtId="0" xfId="0" applyAlignment="1" applyFont="1">
      <alignment readingOrder="0"/>
    </xf>
    <xf borderId="4" fillId="8" fontId="15" numFmtId="0" xfId="0" applyAlignment="1" applyBorder="1" applyFont="1">
      <alignment readingOrder="0" shrinkToFit="0" vertical="bottom" wrapText="0"/>
    </xf>
    <xf borderId="24" fillId="4" fontId="15" numFmtId="0" xfId="0" applyAlignment="1" applyBorder="1" applyFont="1">
      <alignment readingOrder="0" shrinkToFit="0" vertical="bottom" wrapText="0"/>
    </xf>
    <xf borderId="0" fillId="4" fontId="15" numFmtId="0" xfId="0" applyAlignment="1" applyFont="1">
      <alignment readingOrder="0" shrinkToFit="0" vertical="bottom" wrapText="0"/>
    </xf>
    <xf borderId="10" fillId="0" fontId="15" numFmtId="0" xfId="0" applyAlignment="1" applyBorder="1" applyFont="1">
      <alignment readingOrder="0" shrinkToFit="0" vertical="bottom" wrapText="0"/>
    </xf>
    <xf borderId="1" fillId="3" fontId="4" numFmtId="0" xfId="0" applyAlignment="1" applyBorder="1" applyFont="1">
      <alignment readingOrder="0" shrinkToFit="0" vertical="bottom" wrapText="0"/>
    </xf>
    <xf borderId="1" fillId="4" fontId="15" numFmtId="0" xfId="0" applyAlignment="1" applyBorder="1" applyFont="1">
      <alignment readingOrder="0" shrinkToFit="0" vertical="bottom" wrapText="0"/>
    </xf>
    <xf borderId="1" fillId="8" fontId="15" numFmtId="0" xfId="0" applyAlignment="1" applyBorder="1" applyFont="1">
      <alignment readingOrder="0" shrinkToFit="0" vertical="bottom" wrapText="0"/>
    </xf>
    <xf borderId="1" fillId="8" fontId="15" numFmtId="0" xfId="0" applyAlignment="1" applyBorder="1" applyFont="1">
      <alignment horizontal="left" readingOrder="0"/>
    </xf>
    <xf borderId="1" fillId="5" fontId="3" numFmtId="0" xfId="0" applyAlignment="1" applyBorder="1" applyFont="1">
      <alignment readingOrder="0"/>
    </xf>
    <xf borderId="1" fillId="4" fontId="3" numFmtId="0" xfId="0" applyAlignment="1" applyBorder="1" applyFont="1">
      <alignment readingOrder="0"/>
    </xf>
    <xf borderId="1" fillId="0" fontId="15" numFmtId="0" xfId="0" applyAlignment="1" applyBorder="1" applyFont="1">
      <alignment readingOrder="0" shrinkToFit="0" vertical="bottom" wrapText="0"/>
    </xf>
    <xf borderId="1" fillId="5" fontId="15" numFmtId="0" xfId="0" applyAlignment="1" applyBorder="1" applyFont="1">
      <alignment readingOrder="0" shrinkToFit="0" vertical="bottom" wrapText="0"/>
    </xf>
    <xf borderId="1" fillId="4" fontId="3" numFmtId="0" xfId="0" applyBorder="1" applyFont="1"/>
    <xf borderId="1" fillId="4" fontId="15" numFmtId="0" xfId="0" applyAlignment="1" applyBorder="1" applyFont="1">
      <alignment horizontal="left" readingOrder="0"/>
    </xf>
    <xf borderId="1" fillId="8" fontId="3" numFmtId="0" xfId="0" applyAlignment="1" applyBorder="1" applyFont="1">
      <alignment readingOrder="0"/>
    </xf>
    <xf borderId="1" fillId="0" fontId="15" numFmtId="0" xfId="0" applyAlignment="1" applyBorder="1" applyFont="1">
      <alignment shrinkToFit="0" vertical="bottom" wrapText="0"/>
    </xf>
    <xf borderId="1" fillId="4" fontId="15" numFmtId="0" xfId="0" applyBorder="1" applyFont="1"/>
    <xf borderId="1" fillId="4" fontId="17" numFmtId="0" xfId="0" applyAlignment="1" applyBorder="1" applyFont="1">
      <alignment readingOrder="0"/>
    </xf>
    <xf borderId="0" fillId="0" fontId="3" numFmtId="166" xfId="0" applyAlignment="1" applyFont="1" applyNumberFormat="1">
      <alignment readingOrder="0"/>
    </xf>
    <xf borderId="1" fillId="5" fontId="15" numFmtId="0" xfId="0" applyAlignment="1" applyBorder="1" applyFont="1">
      <alignment horizontal="left" readingOrder="0"/>
    </xf>
    <xf borderId="1" fillId="4" fontId="15" numFmtId="0" xfId="0" applyAlignment="1" applyBorder="1" applyFont="1">
      <alignment shrinkToFit="0" vertical="bottom" wrapText="0"/>
    </xf>
    <xf borderId="0" fillId="5" fontId="3" numFmtId="0" xfId="0" applyAlignment="1" applyFont="1">
      <alignment readingOrder="0"/>
    </xf>
    <xf borderId="1" fillId="0" fontId="7" numFmtId="0" xfId="0" applyAlignment="1" applyBorder="1" applyFont="1">
      <alignment horizontal="center" readingOrder="0" vertical="center"/>
    </xf>
    <xf borderId="1" fillId="10" fontId="8" numFmtId="0" xfId="0" applyAlignment="1" applyBorder="1" applyFont="1">
      <alignment horizontal="center" readingOrder="0"/>
    </xf>
    <xf borderId="1" fillId="10" fontId="8" numFmtId="0" xfId="0" applyAlignment="1" applyBorder="1" applyFont="1">
      <alignment horizontal="center"/>
    </xf>
    <xf borderId="1" fillId="4" fontId="8" numFmtId="0" xfId="0" applyAlignment="1" applyBorder="1" applyFont="1">
      <alignment readingOrder="0"/>
    </xf>
    <xf borderId="1" fillId="4" fontId="1" numFmtId="9" xfId="0" applyBorder="1" applyFont="1" applyNumberFormat="1"/>
    <xf borderId="2" fillId="4" fontId="6" numFmtId="0" xfId="0" applyAlignment="1" applyBorder="1" applyFont="1">
      <alignment horizontal="center" shrinkToFit="0" vertical="center" wrapText="1"/>
    </xf>
    <xf borderId="10" fillId="0" fontId="6" numFmtId="0" xfId="0" applyAlignment="1" applyBorder="1" applyFont="1">
      <alignment horizontal="center" shrinkToFit="0" wrapText="1"/>
    </xf>
    <xf borderId="11" fillId="5" fontId="6" numFmtId="0" xfId="0" applyAlignment="1" applyBorder="1" applyFont="1">
      <alignment horizontal="center" shrinkToFit="0" wrapText="1"/>
    </xf>
    <xf borderId="11" fillId="0" fontId="8" numFmtId="0" xfId="0" applyAlignment="1" applyBorder="1" applyFont="1">
      <alignment vertical="bottom"/>
    </xf>
    <xf borderId="1" fillId="5" fontId="6" numFmtId="0" xfId="0" applyAlignment="1" applyBorder="1" applyFont="1">
      <alignment horizontal="center" readingOrder="0" shrinkToFit="0" vertical="center" wrapText="1"/>
    </xf>
    <xf borderId="1" fillId="10" fontId="8" numFmtId="166" xfId="0" applyAlignment="1" applyBorder="1" applyFont="1" applyNumberFormat="1">
      <alignment readingOrder="0"/>
    </xf>
    <xf borderId="0" fillId="6" fontId="7" numFmtId="0" xfId="0" applyAlignment="1" applyFont="1">
      <alignment readingOrder="0"/>
    </xf>
    <xf borderId="0" fillId="0" fontId="3" numFmtId="0" xfId="0" applyFont="1"/>
    <xf borderId="0" fillId="0" fontId="19" numFmtId="0" xfId="0" applyAlignment="1" applyFont="1">
      <alignment horizontal="center" readingOrder="0"/>
    </xf>
    <xf borderId="1" fillId="10" fontId="8" numFmtId="166" xfId="0" applyAlignment="1" applyBorder="1" applyFont="1" applyNumberFormat="1">
      <alignment horizontal="center" readingOrder="0"/>
    </xf>
    <xf borderId="0" fillId="0" fontId="7" numFmtId="0" xfId="0" applyAlignment="1" applyFont="1">
      <alignment readingOrder="0"/>
    </xf>
    <xf borderId="25" fillId="0" fontId="6" numFmtId="167" xfId="0" applyAlignment="1" applyBorder="1" applyFont="1" applyNumberForma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0" numFmtId="0" xfId="0" applyAlignment="1" applyFont="1">
      <alignment readingOrder="0"/>
    </xf>
    <xf borderId="8" fillId="0" fontId="6" numFmtId="167" xfId="0" applyAlignment="1" applyBorder="1" applyFont="1" applyNumberFormat="1">
      <alignment horizontal="center" readingOrder="0" vertical="center"/>
    </xf>
    <xf borderId="0" fillId="4" fontId="21" numFmtId="0" xfId="0" applyAlignment="1" applyFont="1">
      <alignment horizontal="left" readingOrder="0"/>
    </xf>
    <xf borderId="0" fillId="0" fontId="19" numFmtId="0" xfId="0" applyAlignment="1" applyFont="1">
      <alignment horizontal="left" readingOrder="0"/>
    </xf>
    <xf borderId="0" fillId="0" fontId="22" numFmtId="0" xfId="0" applyAlignment="1" applyFont="1">
      <alignment readingOrder="0"/>
    </xf>
    <xf borderId="0" fillId="0" fontId="6" numFmtId="167" xfId="0" applyAlignment="1" applyFont="1" applyNumberFormat="1">
      <alignment horizontal="center" readingOrder="0" vertical="center"/>
    </xf>
    <xf borderId="1" fillId="9" fontId="1" numFmtId="0" xfId="0" applyAlignment="1" applyBorder="1" applyFont="1">
      <alignment readingOrder="0"/>
    </xf>
    <xf borderId="1" fillId="9" fontId="8" numFmtId="0" xfId="0" applyBorder="1" applyFont="1"/>
    <xf borderId="1" fillId="9" fontId="8" numFmtId="0" xfId="0" applyAlignment="1" applyBorder="1" applyFont="1">
      <alignment horizontal="center" readingOrder="0"/>
    </xf>
    <xf borderId="1" fillId="9" fontId="8" numFmtId="0" xfId="0" applyAlignment="1" applyBorder="1" applyFont="1">
      <alignment horizontal="center"/>
    </xf>
    <xf borderId="0" fillId="4" fontId="8" numFmtId="0" xfId="0" applyFont="1"/>
    <xf borderId="2" fillId="4" fontId="6" numFmtId="0" xfId="0" applyAlignment="1" applyBorder="1" applyFont="1">
      <alignment horizontal="center" readingOrder="0" shrinkToFit="0" vertical="center" wrapText="1"/>
    </xf>
    <xf borderId="11" fillId="5" fontId="16" numFmtId="166" xfId="0" applyAlignment="1" applyBorder="1" applyFont="1" applyNumberFormat="1">
      <alignment horizontal="center" shrinkToFit="0" wrapText="1"/>
    </xf>
    <xf borderId="11" fillId="12" fontId="8" numFmtId="0" xfId="0" applyAlignment="1" applyBorder="1" applyFont="1">
      <alignment horizontal="center" shrinkToFit="0" wrapText="1"/>
    </xf>
    <xf borderId="0" fillId="0" fontId="6" numFmtId="0" xfId="0" applyAlignment="1" applyFont="1">
      <alignment horizontal="center" readingOrder="0" vertical="center"/>
    </xf>
    <xf borderId="11" fillId="10" fontId="1" numFmtId="0" xfId="0" applyAlignment="1" applyBorder="1" applyFont="1">
      <alignment readingOrder="0"/>
    </xf>
    <xf borderId="11" fillId="10" fontId="8" numFmtId="0" xfId="0" applyBorder="1" applyFont="1"/>
    <xf borderId="11" fillId="10" fontId="8" numFmtId="0" xfId="0" applyAlignment="1" applyBorder="1" applyFont="1">
      <alignment readingOrder="0"/>
    </xf>
    <xf borderId="0" fillId="10" fontId="8" numFmtId="0" xfId="0" applyAlignment="1" applyFont="1">
      <alignment readingOrder="0"/>
    </xf>
    <xf borderId="1" fillId="2" fontId="6" numFmtId="0" xfId="0" applyBorder="1" applyFont="1"/>
    <xf borderId="0" fillId="0" fontId="23" numFmtId="9" xfId="0" applyFont="1" applyNumberFormat="1"/>
    <xf borderId="1" fillId="9" fontId="8" numFmtId="0" xfId="0" applyAlignment="1" applyBorder="1" applyFont="1">
      <alignment readingOrder="0"/>
    </xf>
    <xf borderId="11" fillId="9" fontId="6" numFmtId="0" xfId="0" applyAlignment="1" applyBorder="1" applyFont="1">
      <alignment horizontal="center"/>
    </xf>
    <xf borderId="11" fillId="5" fontId="6" numFmtId="0" xfId="0" applyAlignment="1" applyBorder="1" applyFont="1">
      <alignment horizontal="center"/>
    </xf>
    <xf borderId="11" fillId="5" fontId="8" numFmtId="0" xfId="0" applyAlignment="1" applyBorder="1" applyFont="1">
      <alignment horizontal="center"/>
    </xf>
    <xf borderId="11" fillId="5" fontId="8" numFmtId="0" xfId="0" applyAlignment="1" applyBorder="1" applyFont="1">
      <alignment horizontal="center" readingOrder="0"/>
    </xf>
    <xf borderId="3" fillId="0" fontId="1" numFmtId="9" xfId="0" applyBorder="1" applyFont="1" applyNumberFormat="1"/>
    <xf borderId="0" fillId="0" fontId="8" numFmtId="166" xfId="0" applyAlignment="1" applyFont="1" applyNumberFormat="1">
      <alignment readingOrder="0"/>
    </xf>
    <xf borderId="1" fillId="0" fontId="8" numFmtId="0" xfId="0" applyAlignment="1" applyBorder="1" applyFont="1">
      <alignment horizontal="center" readingOrder="0"/>
    </xf>
    <xf borderId="0" fillId="0" fontId="3" numFmtId="0" xfId="0" applyAlignment="1" applyFont="1">
      <alignment vertical="bottom"/>
    </xf>
    <xf borderId="1" fillId="0" fontId="8" numFmtId="0" xfId="0" applyAlignment="1" applyBorder="1" applyFont="1">
      <alignment horizontal="center"/>
    </xf>
    <xf borderId="1" fillId="2" fontId="7" numFmtId="0" xfId="0" applyAlignment="1" applyBorder="1" applyFont="1">
      <alignment horizontal="center"/>
    </xf>
    <xf borderId="2" fillId="0" fontId="6" numFmtId="0" xfId="0" applyAlignment="1" applyBorder="1" applyFont="1">
      <alignment horizontal="center"/>
    </xf>
    <xf borderId="11" fillId="9" fontId="6" numFmtId="0" xfId="0" applyAlignment="1" applyBorder="1" applyFont="1">
      <alignment horizontal="center" vertical="center"/>
    </xf>
    <xf borderId="11" fillId="5" fontId="6" numFmtId="0" xfId="0" applyAlignment="1" applyBorder="1" applyFont="1">
      <alignment horizontal="center" vertical="center"/>
    </xf>
    <xf borderId="11" fillId="0" fontId="8" numFmtId="0" xfId="0" applyAlignment="1" applyBorder="1" applyFont="1">
      <alignment horizontal="center" vertical="center"/>
    </xf>
    <xf borderId="11" fillId="5" fontId="8" numFmtId="0" xfId="0" applyAlignment="1" applyBorder="1" applyFont="1">
      <alignment horizontal="center" vertical="center"/>
    </xf>
    <xf borderId="11" fillId="12" fontId="8" numFmtId="0" xfId="0" applyAlignment="1" applyBorder="1" applyFont="1">
      <alignment horizontal="center" shrinkToFit="0" vertical="center" wrapText="1"/>
    </xf>
    <xf borderId="11" fillId="5" fontId="8" numFmtId="0" xfId="0" applyAlignment="1" applyBorder="1" applyFont="1">
      <alignment horizontal="center" shrinkToFit="0" vertical="center" wrapText="1"/>
    </xf>
    <xf borderId="11" fillId="12" fontId="8" numFmtId="0" xfId="0" applyAlignment="1" applyBorder="1" applyFont="1">
      <alignment horizontal="center" vertical="center"/>
    </xf>
    <xf borderId="11" fillId="8" fontId="8" numFmtId="0" xfId="0" applyAlignment="1" applyBorder="1" applyFont="1">
      <alignment horizontal="center" vertical="center"/>
    </xf>
    <xf borderId="0" fillId="0" fontId="6" numFmtId="0" xfId="0" applyAlignment="1" applyFont="1">
      <alignment horizontal="center" readingOrder="0" vertical="top"/>
    </xf>
    <xf borderId="11" fillId="0" fontId="8" numFmtId="166" xfId="0" applyAlignment="1" applyBorder="1" applyFont="1" applyNumberFormat="1">
      <alignment readingOrder="0"/>
    </xf>
    <xf borderId="1" fillId="5" fontId="6" numFmtId="9" xfId="0" applyAlignment="1" applyBorder="1" applyFont="1" applyNumberFormat="1">
      <alignment readingOrder="0"/>
    </xf>
    <xf borderId="0" fillId="0" fontId="8" numFmtId="0" xfId="0" applyAlignment="1" applyFont="1">
      <alignment horizontal="center" vertical="center"/>
    </xf>
    <xf borderId="0" fillId="0" fontId="8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/>
    </xf>
    <xf borderId="0" fillId="0" fontId="8" numFmtId="0" xfId="0" applyAlignment="1" applyFont="1">
      <alignment shrinkToFit="0" wrapText="0"/>
    </xf>
    <xf borderId="0" fillId="0" fontId="24" numFmtId="0" xfId="0" applyAlignment="1" applyFont="1">
      <alignment readingOrder="0" shrinkToFit="0" wrapText="0"/>
    </xf>
    <xf borderId="0" fillId="0" fontId="25" numFmtId="0" xfId="0" applyAlignment="1" applyFont="1">
      <alignment readingOrder="0" shrinkToFit="0" vertical="bottom" wrapText="0"/>
    </xf>
    <xf borderId="0" fillId="2" fontId="7" numFmtId="0" xfId="0" applyAlignment="1" applyFont="1">
      <alignment horizontal="center"/>
    </xf>
    <xf borderId="0" fillId="0" fontId="8" numFmtId="0" xfId="0" applyAlignment="1" applyFont="1">
      <alignment horizontal="center" readingOrder="0"/>
    </xf>
    <xf borderId="0" fillId="16" fontId="8" numFmtId="0" xfId="0" applyAlignment="1" applyFill="1" applyFont="1">
      <alignment readingOrder="0"/>
    </xf>
    <xf borderId="10" fillId="0" fontId="26" numFmtId="0" xfId="0" applyAlignment="1" applyBorder="1" applyFont="1">
      <alignment readingOrder="0"/>
    </xf>
    <xf borderId="0" fillId="4" fontId="8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6" numFmtId="0" xfId="0" applyFont="1"/>
    <xf borderId="0" fillId="2" fontId="8" numFmtId="0" xfId="0" applyFont="1"/>
    <xf borderId="1" fillId="0" fontId="8" numFmtId="0" xfId="0" applyAlignment="1" applyBorder="1" applyFont="1">
      <alignment horizontal="left" readingOrder="0"/>
    </xf>
    <xf borderId="0" fillId="15" fontId="8" numFmtId="0" xfId="0" applyFont="1"/>
    <xf borderId="1" fillId="0" fontId="1" numFmtId="9" xfId="0" applyAlignment="1" applyBorder="1" applyFont="1" applyNumberFormat="1">
      <alignment horizontal="center"/>
    </xf>
    <xf borderId="1" fillId="4" fontId="6" numFmtId="167" xfId="0" applyAlignment="1" applyBorder="1" applyFont="1" applyNumberFormat="1">
      <alignment horizontal="center" readingOrder="0" vertical="center"/>
    </xf>
    <xf borderId="1" fillId="4" fontId="1" numFmtId="0" xfId="0" applyAlignment="1" applyBorder="1" applyFont="1">
      <alignment readingOrder="0"/>
    </xf>
    <xf borderId="1" fillId="4" fontId="8" numFmtId="0" xfId="0" applyBorder="1" applyFont="1"/>
    <xf borderId="1" fillId="4" fontId="8" numFmtId="0" xfId="0" applyAlignment="1" applyBorder="1" applyFont="1">
      <alignment horizontal="center" readingOrder="0"/>
    </xf>
    <xf borderId="0" fillId="0" fontId="3" numFmtId="0" xfId="0" applyAlignment="1" applyFont="1">
      <alignment readingOrder="0" shrinkToFit="0" wrapText="0"/>
    </xf>
    <xf borderId="2" fillId="0" fontId="1" numFmtId="9" xfId="0" applyAlignment="1" applyBorder="1" applyFont="1" applyNumberFormat="1">
      <alignment horizontal="center"/>
    </xf>
    <xf borderId="0" fillId="4" fontId="1" numFmtId="0" xfId="0" applyAlignment="1" applyFont="1">
      <alignment readingOrder="0"/>
    </xf>
    <xf borderId="0" fillId="4" fontId="8" numFmtId="0" xfId="0" applyAlignment="1" applyFont="1">
      <alignment horizontal="center" readingOrder="0"/>
    </xf>
    <xf borderId="2" fillId="0" fontId="6" numFmtId="0" xfId="0" applyAlignment="1" applyBorder="1" applyFont="1">
      <alignment horizontal="center" readingOrder="0" vertical="center"/>
    </xf>
    <xf borderId="2" fillId="0" fontId="6" numFmtId="0" xfId="0" applyAlignment="1" applyBorder="1" applyFont="1">
      <alignment horizontal="center" shrinkToFit="0" vertical="center" wrapText="1"/>
    </xf>
    <xf borderId="3" fillId="9" fontId="6" numFmtId="0" xfId="0" applyAlignment="1" applyBorder="1" applyFont="1">
      <alignment horizontal="center" vertical="center"/>
    </xf>
    <xf borderId="3" fillId="5" fontId="6" numFmtId="0" xfId="0" applyAlignment="1" applyBorder="1" applyFont="1">
      <alignment horizontal="center" vertical="center"/>
    </xf>
    <xf borderId="11" fillId="12" fontId="6" numFmtId="0" xfId="0" applyAlignment="1" applyBorder="1" applyFont="1">
      <alignment horizontal="center" shrinkToFit="0" vertical="center" wrapText="1"/>
    </xf>
    <xf borderId="0" fillId="4" fontId="8" numFmtId="0" xfId="0" applyAlignment="1" applyFont="1">
      <alignment horizontal="center"/>
    </xf>
    <xf borderId="11" fillId="5" fontId="6" numFmtId="0" xfId="0" applyAlignment="1" applyBorder="1" applyFont="1">
      <alignment horizontal="center" shrinkToFit="0" vertical="center" wrapText="1"/>
    </xf>
    <xf borderId="11" fillId="12" fontId="6" numFmtId="0" xfId="0" applyAlignment="1" applyBorder="1" applyFont="1">
      <alignment horizontal="center" vertical="center"/>
    </xf>
    <xf borderId="11" fillId="8" fontId="6" numFmtId="0" xfId="0" applyAlignment="1" applyBorder="1" applyFont="1">
      <alignment horizontal="center" vertical="center"/>
    </xf>
    <xf borderId="0" fillId="4" fontId="1" numFmtId="9" xfId="0" applyAlignment="1" applyFont="1" applyNumberFormat="1">
      <alignment horizontal="center"/>
    </xf>
    <xf borderId="2" fillId="0" fontId="8" numFmtId="9" xfId="0" applyAlignment="1" applyBorder="1" applyFont="1" applyNumberFormat="1">
      <alignment horizontal="center"/>
    </xf>
    <xf borderId="1" fillId="2" fontId="6" numFmtId="0" xfId="0" applyAlignment="1" applyBorder="1" applyFont="1">
      <alignment horizontal="center"/>
    </xf>
    <xf borderId="1" fillId="5" fontId="6" numFmtId="9" xfId="0" applyAlignment="1" applyBorder="1" applyFont="1" applyNumberFormat="1">
      <alignment horizontal="center" readingOrder="0"/>
    </xf>
    <xf borderId="2" fillId="17" fontId="6" numFmtId="167" xfId="0" applyAlignment="1" applyBorder="1" applyFill="1" applyFont="1" applyNumberFormat="1">
      <alignment horizontal="center" readingOrder="0" vertical="center"/>
    </xf>
    <xf borderId="1" fillId="17" fontId="1" numFmtId="0" xfId="0" applyAlignment="1" applyBorder="1" applyFont="1">
      <alignment readingOrder="0"/>
    </xf>
    <xf borderId="1" fillId="17" fontId="8" numFmtId="0" xfId="0" applyBorder="1" applyFont="1"/>
    <xf borderId="1" fillId="17" fontId="8" numFmtId="0" xfId="0" applyAlignment="1" applyBorder="1" applyFont="1">
      <alignment horizontal="center" readingOrder="0"/>
    </xf>
    <xf borderId="1" fillId="17" fontId="8" numFmtId="0" xfId="0" applyAlignment="1" applyBorder="1" applyFont="1">
      <alignment horizontal="center"/>
    </xf>
    <xf borderId="1" fillId="17" fontId="8" numFmtId="166" xfId="0" applyAlignment="1" applyBorder="1" applyFont="1" applyNumberFormat="1">
      <alignment horizontal="center" readingOrder="0"/>
    </xf>
    <xf borderId="1" fillId="17" fontId="8" numFmtId="0" xfId="0" applyAlignment="1" applyBorder="1" applyFont="1">
      <alignment readingOrder="0"/>
    </xf>
    <xf borderId="1" fillId="17" fontId="1" numFmtId="9" xfId="0" applyBorder="1" applyFont="1" applyNumberFormat="1"/>
    <xf borderId="1" fillId="17" fontId="1" numFmtId="9" xfId="0" applyAlignment="1" applyBorder="1" applyFont="1" applyNumberFormat="1">
      <alignment readingOrder="0"/>
    </xf>
    <xf borderId="0" fillId="0" fontId="6" numFmtId="0" xfId="0" applyAlignment="1" applyFont="1">
      <alignment horizontal="center" readingOrder="0"/>
    </xf>
    <xf borderId="4" fillId="0" fontId="11" numFmtId="0" xfId="0" applyBorder="1" applyFont="1"/>
    <xf borderId="11" fillId="0" fontId="6" numFmtId="167" xfId="0" applyAlignment="1" applyBorder="1" applyFont="1" applyNumberFormat="1">
      <alignment horizontal="center" readingOrder="0" vertical="center"/>
    </xf>
    <xf borderId="1" fillId="18" fontId="8" numFmtId="0" xfId="0" applyAlignment="1" applyBorder="1" applyFill="1" applyFont="1">
      <alignment horizontal="center" readingOrder="0"/>
    </xf>
    <xf borderId="1" fillId="18" fontId="8" numFmtId="0" xfId="0" applyAlignment="1" applyBorder="1" applyFont="1">
      <alignment horizontal="center"/>
    </xf>
    <xf borderId="1" fillId="14" fontId="8" numFmtId="0" xfId="0" applyAlignment="1" applyBorder="1" applyFont="1">
      <alignment horizontal="center" readingOrder="0"/>
    </xf>
    <xf borderId="1" fillId="14" fontId="8" numFmtId="0" xfId="0" applyAlignment="1" applyBorder="1" applyFont="1">
      <alignment horizontal="center"/>
    </xf>
    <xf borderId="2" fillId="0" fontId="12" numFmtId="0" xfId="0" applyAlignment="1" applyBorder="1" applyFont="1">
      <alignment horizontal="center" shrinkToFit="0" vertical="center" wrapText="1"/>
    </xf>
    <xf borderId="9" fillId="0" fontId="12" numFmtId="0" xfId="0" applyAlignment="1" applyBorder="1" applyFont="1">
      <alignment horizontal="center" shrinkToFit="0" vertical="bottom" wrapText="1"/>
    </xf>
    <xf borderId="3" fillId="5" fontId="6" numFmtId="0" xfId="0" applyAlignment="1" applyBorder="1" applyFont="1">
      <alignment horizontal="center" shrinkToFit="0" vertical="bottom" wrapText="1"/>
    </xf>
    <xf borderId="3" fillId="5" fontId="6" numFmtId="0" xfId="0" applyAlignment="1" applyBorder="1" applyFont="1">
      <alignment horizontal="center" readingOrder="0" shrinkToFit="0" vertical="bottom" wrapText="1"/>
    </xf>
    <xf borderId="10" fillId="0" fontId="6" numFmtId="0" xfId="0" applyAlignment="1" applyBorder="1" applyFont="1">
      <alignment horizontal="center" vertical="center"/>
    </xf>
    <xf borderId="0" fillId="0" fontId="27" numFmtId="0" xfId="0" applyAlignment="1" applyFont="1">
      <alignment vertical="center"/>
    </xf>
    <xf borderId="10" fillId="0" fontId="12" numFmtId="0" xfId="0" applyAlignment="1" applyBorder="1" applyFont="1">
      <alignment horizontal="center" vertical="center"/>
    </xf>
    <xf borderId="3" fillId="19" fontId="28" numFmtId="0" xfId="0" applyAlignment="1" applyBorder="1" applyFill="1" applyFont="1">
      <alignment horizontal="center" shrinkToFit="0" vertical="bottom" wrapText="1"/>
    </xf>
    <xf borderId="3" fillId="19" fontId="29" numFmtId="0" xfId="0" applyAlignment="1" applyBorder="1" applyFont="1">
      <alignment horizontal="center" shrinkToFit="0" vertical="bottom" wrapText="1"/>
    </xf>
    <xf borderId="11" fillId="20" fontId="6" numFmtId="0" xfId="0" applyAlignment="1" applyBorder="1" applyFill="1" applyFont="1">
      <alignment horizontal="center" vertical="center"/>
    </xf>
    <xf borderId="11" fillId="20" fontId="12" numFmtId="0" xfId="0" applyAlignment="1" applyBorder="1" applyFont="1">
      <alignment horizontal="center" vertical="center"/>
    </xf>
    <xf borderId="11" fillId="20" fontId="30" numFmtId="0" xfId="0" applyAlignment="1" applyBorder="1" applyFont="1">
      <alignment horizontal="center" vertical="bottom"/>
    </xf>
    <xf borderId="11" fillId="0" fontId="30" numFmtId="0" xfId="0" applyAlignment="1" applyBorder="1" applyFont="1">
      <alignment horizontal="center" vertical="bottom"/>
    </xf>
    <xf borderId="0" fillId="10" fontId="31" numFmtId="166" xfId="0" applyAlignment="1" applyFont="1" applyNumberFormat="1">
      <alignment horizontal="left" readingOrder="0"/>
    </xf>
    <xf borderId="0" fillId="10" fontId="31" numFmtId="0" xfId="0" applyAlignment="1" applyFont="1">
      <alignment horizontal="left" readingOrder="0"/>
    </xf>
    <xf borderId="2" fillId="0" fontId="6" numFmtId="0" xfId="0" applyAlignment="1" applyBorder="1" applyFont="1">
      <alignment horizontal="center" vertical="center"/>
    </xf>
    <xf borderId="3" fillId="11" fontId="6" numFmtId="0" xfId="0" applyAlignment="1" applyBorder="1" applyFont="1">
      <alignment horizontal="center" readingOrder="0" vertical="center"/>
    </xf>
    <xf borderId="25" fillId="11" fontId="6" numFmtId="0" xfId="0" applyAlignment="1" applyBorder="1" applyFont="1">
      <alignment horizontal="center" readingOrder="0" vertical="center"/>
    </xf>
    <xf borderId="11" fillId="11" fontId="6" numFmtId="166" xfId="0" applyAlignment="1" applyBorder="1" applyFont="1" applyNumberFormat="1">
      <alignment horizontal="center" readingOrder="0" vertical="center"/>
    </xf>
    <xf borderId="11" fillId="11" fontId="6" numFmtId="166" xfId="0" applyAlignment="1" applyBorder="1" applyFont="1" applyNumberFormat="1">
      <alignment horizontal="center" readingOrder="0" shrinkToFit="0" vertical="center" wrapText="1"/>
    </xf>
    <xf borderId="4" fillId="11" fontId="6" numFmtId="166" xfId="0" applyAlignment="1" applyBorder="1" applyFont="1" applyNumberFormat="1">
      <alignment horizontal="center" readingOrder="0" vertical="center"/>
    </xf>
    <xf borderId="4" fillId="0" fontId="8" numFmtId="166" xfId="0" applyAlignment="1" applyBorder="1" applyFont="1" applyNumberFormat="1">
      <alignment readingOrder="0"/>
    </xf>
    <xf borderId="21" fillId="0" fontId="8" numFmtId="0" xfId="0" applyAlignment="1" applyBorder="1" applyFont="1">
      <alignment readingOrder="0"/>
    </xf>
    <xf borderId="21" fillId="10" fontId="8" numFmtId="0" xfId="0" applyBorder="1" applyFont="1"/>
    <xf borderId="21" fillId="0" fontId="8" numFmtId="0" xfId="0" applyBorder="1" applyFont="1"/>
    <xf borderId="2" fillId="15" fontId="28" numFmtId="0" xfId="0" applyAlignment="1" applyBorder="1" applyFont="1">
      <alignment readingOrder="0" shrinkToFit="0" wrapText="1"/>
    </xf>
    <xf borderId="9" fillId="0" fontId="30" numFmtId="0" xfId="0" applyAlignment="1" applyBorder="1" applyFont="1">
      <alignment horizontal="center" shrinkToFit="0" wrapText="1"/>
    </xf>
    <xf borderId="1" fillId="19" fontId="28" numFmtId="0" xfId="0" applyAlignment="1" applyBorder="1" applyFont="1">
      <alignment horizontal="center" shrinkToFit="0" wrapText="1"/>
    </xf>
    <xf borderId="3" fillId="19" fontId="28" numFmtId="0" xfId="0" applyAlignment="1" applyBorder="1" applyFont="1">
      <alignment horizontal="center" shrinkToFit="0" wrapText="1"/>
    </xf>
    <xf borderId="25" fillId="19" fontId="28" numFmtId="0" xfId="0" applyAlignment="1" applyBorder="1" applyFont="1">
      <alignment horizontal="center" shrinkToFit="0" wrapText="1"/>
    </xf>
    <xf borderId="12" fillId="0" fontId="32" numFmtId="0" xfId="0" applyAlignment="1" applyBorder="1" applyFont="1">
      <alignment horizontal="center" shrinkToFit="0" wrapText="1"/>
    </xf>
    <xf borderId="11" fillId="0" fontId="32" numFmtId="0" xfId="0" applyAlignment="1" applyBorder="1" applyFont="1">
      <alignment horizontal="center" shrinkToFit="0" wrapText="1"/>
    </xf>
    <xf borderId="4" fillId="0" fontId="32" numFmtId="0" xfId="0" applyAlignment="1" applyBorder="1" applyFont="1">
      <alignment horizontal="center" shrinkToFit="0" wrapText="1"/>
    </xf>
    <xf borderId="21" fillId="0" fontId="3" numFmtId="0" xfId="0" applyBorder="1" applyFont="1"/>
    <xf borderId="2" fillId="15" fontId="28" numFmtId="0" xfId="0" applyAlignment="1" applyBorder="1" applyFont="1">
      <alignment shrinkToFit="0" wrapText="1"/>
    </xf>
    <xf borderId="9" fillId="0" fontId="32" numFmtId="0" xfId="0" applyAlignment="1" applyBorder="1" applyFont="1">
      <alignment horizontal="center" shrinkToFit="0" wrapText="1"/>
    </xf>
    <xf borderId="11" fillId="0" fontId="8" numFmtId="0" xfId="0" applyAlignment="1" applyBorder="1" applyFont="1">
      <alignment horizontal="right" readingOrder="0"/>
    </xf>
    <xf borderId="1" fillId="0" fontId="8" numFmtId="0" xfId="0" applyAlignment="1" applyBorder="1" applyFont="1">
      <alignment horizontal="right" readingOrder="0"/>
    </xf>
    <xf borderId="1" fillId="0" fontId="3" numFmtId="0" xfId="0" applyAlignment="1" applyBorder="1" applyFont="1">
      <alignment horizontal="right" readingOrder="0"/>
    </xf>
    <xf borderId="0" fillId="2" fontId="7" numFmtId="0" xfId="0" applyFont="1"/>
    <xf borderId="11" fillId="4" fontId="6" numFmtId="167" xfId="0" applyAlignment="1" applyBorder="1" applyFont="1" applyNumberFormat="1">
      <alignment horizontal="center" readingOrder="0" vertical="center"/>
    </xf>
    <xf borderId="1" fillId="10" fontId="3" numFmtId="0" xfId="0" applyAlignment="1" applyBorder="1" applyFont="1">
      <alignment horizontal="left" readingOrder="0"/>
    </xf>
    <xf borderId="1" fillId="10" fontId="3" numFmtId="0" xfId="0" applyAlignment="1" applyBorder="1" applyFont="1">
      <alignment horizontal="center" readingOrder="0"/>
    </xf>
    <xf borderId="1" fillId="10" fontId="3" numFmtId="0" xfId="0" applyAlignment="1" applyBorder="1" applyFont="1">
      <alignment readingOrder="0"/>
    </xf>
    <xf borderId="21" fillId="10" fontId="3" numFmtId="0" xfId="0" applyAlignment="1" applyBorder="1" applyFont="1">
      <alignment readingOrder="0"/>
    </xf>
    <xf borderId="1" fillId="0" fontId="33" numFmtId="0" xfId="0" applyAlignment="1" applyBorder="1" applyFont="1">
      <alignment readingOrder="0"/>
    </xf>
    <xf borderId="1" fillId="0" fontId="3" numFmtId="0" xfId="0" applyAlignment="1" applyBorder="1" applyFont="1">
      <alignment horizontal="center" readingOrder="0"/>
    </xf>
    <xf borderId="21" fillId="0" fontId="3" numFmtId="0" xfId="0" applyAlignment="1" applyBorder="1" applyFont="1">
      <alignment readingOrder="0"/>
    </xf>
    <xf borderId="0" fillId="0" fontId="7" numFmtId="0" xfId="0" applyFont="1"/>
    <xf borderId="1" fillId="0" fontId="3" numFmtId="0" xfId="0" applyAlignment="1" applyBorder="1" applyFont="1">
      <alignment horizontal="center"/>
    </xf>
    <xf borderId="11" fillId="0" fontId="32" numFmtId="0" xfId="0" applyAlignment="1" applyBorder="1" applyFont="1">
      <alignment horizontal="center" readingOrder="0" shrinkToFit="0" wrapText="1"/>
    </xf>
    <xf borderId="26" fillId="0" fontId="3" numFmtId="0" xfId="0" applyBorder="1" applyFont="1"/>
    <xf borderId="26" fillId="0" fontId="1" numFmtId="9" xfId="0" applyBorder="1" applyFont="1" applyNumberFormat="1"/>
    <xf borderId="21" fillId="10" fontId="8" numFmtId="0" xfId="0" applyAlignment="1" applyBorder="1" applyFont="1">
      <alignment readingOrder="0"/>
    </xf>
    <xf borderId="11" fillId="10" fontId="6" numFmtId="167" xfId="0" applyAlignment="1" applyBorder="1" applyFont="1" applyNumberFormat="1">
      <alignment horizontal="center" readingOrder="0" vertical="center"/>
    </xf>
    <xf borderId="21" fillId="0" fontId="8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21" fillId="0" fontId="3" numFmtId="0" xfId="0" applyAlignment="1" applyBorder="1" applyFont="1">
      <alignment horizontal="center" readingOrder="0"/>
    </xf>
    <xf borderId="1" fillId="10" fontId="8" numFmtId="0" xfId="0" applyAlignment="1" applyBorder="1" applyFont="1">
      <alignment horizontal="left" readingOrder="0"/>
    </xf>
    <xf borderId="1" fillId="10" fontId="3" numFmtId="0" xfId="0" applyAlignment="1" applyBorder="1" applyFont="1">
      <alignment vertical="bottom"/>
    </xf>
    <xf borderId="3" fillId="10" fontId="15" numFmtId="0" xfId="0" applyAlignment="1" applyBorder="1" applyFont="1">
      <alignment vertical="bottom"/>
    </xf>
    <xf borderId="1" fillId="10" fontId="3" numFmtId="0" xfId="0" applyAlignment="1" applyBorder="1" applyFont="1">
      <alignment readingOrder="0" vertical="bottom"/>
    </xf>
    <xf borderId="3" fillId="10" fontId="15" numFmtId="0" xfId="0" applyAlignment="1" applyBorder="1" applyFont="1">
      <alignment readingOrder="0" vertical="bottom"/>
    </xf>
    <xf borderId="26" fillId="4" fontId="3" numFmtId="0" xfId="0" applyAlignment="1" applyBorder="1" applyFont="1">
      <alignment readingOrder="0"/>
    </xf>
    <xf borderId="26" fillId="0" fontId="3" numFmtId="0" xfId="0" applyAlignment="1" applyBorder="1" applyFont="1">
      <alignment horizontal="center" readingOrder="0"/>
    </xf>
    <xf borderId="1" fillId="10" fontId="3" numFmtId="0" xfId="0" applyAlignment="1" applyBorder="1" applyFont="1">
      <alignment vertical="bottom"/>
    </xf>
    <xf borderId="3" fillId="10" fontId="3" numFmtId="0" xfId="0" applyAlignment="1" applyBorder="1" applyFont="1">
      <alignment vertical="bottom"/>
    </xf>
    <xf borderId="3" fillId="10" fontId="3" numFmtId="0" xfId="0" applyAlignment="1" applyBorder="1" applyFont="1">
      <alignment horizontal="center" readingOrder="0" vertical="bottom"/>
    </xf>
    <xf borderId="3" fillId="10" fontId="3" numFmtId="0" xfId="0" applyAlignment="1" applyBorder="1" applyFont="1">
      <alignment horizontal="center" vertical="bottom"/>
    </xf>
    <xf borderId="12" fillId="0" fontId="3" numFmtId="0" xfId="0" applyAlignment="1" applyBorder="1" applyFont="1">
      <alignment vertical="bottom"/>
    </xf>
    <xf borderId="11" fillId="0" fontId="3" numFmtId="0" xfId="0" applyAlignment="1" applyBorder="1" applyFont="1">
      <alignment horizontal="center" vertical="bottom"/>
    </xf>
    <xf borderId="11" fillId="0" fontId="3" numFmtId="0" xfId="0" applyAlignment="1" applyBorder="1" applyFont="1">
      <alignment horizontal="center" readingOrder="0" vertical="bottom"/>
    </xf>
    <xf borderId="2" fillId="0" fontId="6" numFmtId="167" xfId="0" applyAlignment="1" applyBorder="1" applyFont="1" applyNumberFormat="1">
      <alignment horizontal="center" readingOrder="0" shrinkToFit="0" vertical="center" wrapText="0"/>
    </xf>
    <xf borderId="3" fillId="10" fontId="1" numFmtId="0" xfId="0" applyAlignment="1" applyBorder="1" applyFont="1">
      <alignment vertical="bottom"/>
    </xf>
    <xf borderId="3" fillId="10" fontId="8" numFmtId="0" xfId="0" applyAlignment="1" applyBorder="1" applyFont="1">
      <alignment vertical="bottom"/>
    </xf>
    <xf borderId="3" fillId="10" fontId="8" numFmtId="0" xfId="0" applyAlignment="1" applyBorder="1" applyFont="1">
      <alignment readingOrder="0" vertical="bottom"/>
    </xf>
    <xf borderId="3" fillId="10" fontId="3" numFmtId="0" xfId="0" applyAlignment="1" applyBorder="1" applyFont="1">
      <alignment readingOrder="0" vertical="bottom"/>
    </xf>
    <xf borderId="11" fillId="0" fontId="1" numFmtId="0" xfId="0" applyAlignment="1" applyBorder="1" applyFont="1">
      <alignment vertical="bottom"/>
    </xf>
    <xf borderId="11" fillId="0" fontId="8" numFmtId="0" xfId="0" applyAlignment="1" applyBorder="1" applyFont="1">
      <alignment horizontal="center" vertical="bottom"/>
    </xf>
    <xf borderId="11" fillId="0" fontId="8" numFmtId="0" xfId="0" applyAlignment="1" applyBorder="1" applyFont="1">
      <alignment horizontal="center" readingOrder="0" vertical="bottom"/>
    </xf>
    <xf borderId="11" fillId="0" fontId="1" numFmtId="9" xfId="0" applyAlignment="1" applyBorder="1" applyFont="1" applyNumberFormat="1">
      <alignment horizontal="center" vertical="bottom"/>
    </xf>
    <xf borderId="11" fillId="0" fontId="1" numFmtId="9" xfId="0" applyAlignment="1" applyBorder="1" applyFont="1" applyNumberFormat="1">
      <alignment horizontal="right" vertical="bottom"/>
    </xf>
    <xf borderId="11" fillId="0" fontId="3" numFmtId="0" xfId="0" applyAlignment="1" applyBorder="1" applyFont="1">
      <alignment horizontal="center" vertical="bottom"/>
    </xf>
    <xf borderId="2" fillId="0" fontId="6" numFmtId="167" xfId="0" applyAlignment="1" applyBorder="1" applyFont="1" applyNumberFormat="1">
      <alignment horizontal="center" readingOrder="0"/>
    </xf>
    <xf borderId="3" fillId="10" fontId="3" numFmtId="0" xfId="0" applyAlignment="1" applyBorder="1" applyFont="1">
      <alignment horizontal="center" vertical="bottom"/>
    </xf>
    <xf borderId="11" fillId="0" fontId="3" numFmtId="0" xfId="0" applyAlignment="1" applyBorder="1" applyFont="1">
      <alignment vertical="bottom"/>
    </xf>
    <xf borderId="11" fillId="0" fontId="3" numFmtId="9" xfId="0" applyAlignment="1" applyBorder="1" applyFont="1" applyNumberFormat="1">
      <alignment horizontal="center" vertical="bottom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6">
    <tableStyle count="3" pivot="0" name="Xe tải BT2-style">
      <tableStyleElement dxfId="1" type="headerRow"/>
      <tableStyleElement dxfId="2" type="firstRowStripe"/>
      <tableStyleElement dxfId="3" type="secondRowStripe"/>
    </tableStyle>
    <tableStyle count="3" pivot="0" name="Xe tải BT2-style 2">
      <tableStyleElement dxfId="1" type="headerRow"/>
      <tableStyleElement dxfId="2" type="firstRowStripe"/>
      <tableStyleElement dxfId="3" type="secondRowStripe"/>
    </tableStyle>
    <tableStyle count="3" pivot="0" name="Xe tải BT2-style 3">
      <tableStyleElement dxfId="1" type="headerRow"/>
      <tableStyleElement dxfId="2" type="firstRowStripe"/>
      <tableStyleElement dxfId="3" type="secondRowStripe"/>
    </tableStyle>
    <tableStyle count="3" pivot="0" name="Xe tải BT2-style 4">
      <tableStyleElement dxfId="1" type="headerRow"/>
      <tableStyleElement dxfId="2" type="firstRowStripe"/>
      <tableStyleElement dxfId="3" type="secondRowStripe"/>
    </tableStyle>
    <tableStyle count="3" pivot="0" name="Xe tải BT2-style 5">
      <tableStyleElement dxfId="1" type="headerRow"/>
      <tableStyleElement dxfId="2" type="firstRowStripe"/>
      <tableStyleElement dxfId="3" type="secondRowStripe"/>
    </tableStyle>
    <tableStyle count="3" pivot="0" name="Xe tải BT2-style 6">
      <tableStyleElement dxfId="1" type="headerRow"/>
      <tableStyleElement dxfId="2" type="firstRowStripe"/>
      <tableStyleElement dxfId="3" type="secondRowStripe"/>
    </tableStyle>
    <tableStyle count="3" pivot="0" name="Xe tải BT2-style 7">
      <tableStyleElement dxfId="1" type="headerRow"/>
      <tableStyleElement dxfId="2" type="firstRowStripe"/>
      <tableStyleElement dxfId="3" type="secondRowStripe"/>
    </tableStyle>
    <tableStyle count="3" pivot="0" name="Xe tải BT2-style 8">
      <tableStyleElement dxfId="1" type="headerRow"/>
      <tableStyleElement dxfId="2" type="firstRowStripe"/>
      <tableStyleElement dxfId="3" type="secondRowStripe"/>
    </tableStyle>
    <tableStyle count="3" pivot="0" name="Xe tải BT2-style 9">
      <tableStyleElement dxfId="1" type="headerRow"/>
      <tableStyleElement dxfId="2" type="firstRowStripe"/>
      <tableStyleElement dxfId="3" type="secondRowStripe"/>
    </tableStyle>
    <tableStyle count="3" pivot="0" name="Xe tải BT2-style 10">
      <tableStyleElement dxfId="1" type="headerRow"/>
      <tableStyleElement dxfId="2" type="firstRowStripe"/>
      <tableStyleElement dxfId="3" type="secondRowStripe"/>
    </tableStyle>
    <tableStyle count="3" pivot="0" name="Xe tải BT2-style 11">
      <tableStyleElement dxfId="1" type="headerRow"/>
      <tableStyleElement dxfId="2" type="firstRowStripe"/>
      <tableStyleElement dxfId="3" type="secondRowStripe"/>
    </tableStyle>
    <tableStyle count="3" pivot="0" name="Xe tải BT2-style 12">
      <tableStyleElement dxfId="1" type="headerRow"/>
      <tableStyleElement dxfId="2" type="firstRowStripe"/>
      <tableStyleElement dxfId="3" type="secondRowStripe"/>
    </tableStyle>
    <tableStyle count="3" pivot="0" name="Xe tải BT2-style 13">
      <tableStyleElement dxfId="1" type="headerRow"/>
      <tableStyleElement dxfId="2" type="firstRowStripe"/>
      <tableStyleElement dxfId="3" type="secondRowStripe"/>
    </tableStyle>
    <tableStyle count="2" pivot="0" name="Xe tải BT2-style 14">
      <tableStyleElement dxfId="2" type="firstRowStripe"/>
      <tableStyleElement dxfId="3" type="secondRowStripe"/>
    </tableStyle>
    <tableStyle count="3" pivot="0" name="Xe tải BT2-style 15">
      <tableStyleElement dxfId="1" type="headerRow"/>
      <tableStyleElement dxfId="2" type="firstRowStripe"/>
      <tableStyleElement dxfId="3" type="secondRowStripe"/>
    </tableStyle>
    <tableStyle count="2" pivot="0" name="Xe tải BT2-style 16">
      <tableStyleElement dxfId="2" type="firstRowStripe"/>
      <tableStyleElement dxfId="3" type="secondRowStripe"/>
    </tableStyle>
    <tableStyle count="2" pivot="0" name="Xe tải BT2-style 17">
      <tableStyleElement dxfId="2" type="firstRowStripe"/>
      <tableStyleElement dxfId="3" type="secondRowStripe"/>
    </tableStyle>
    <tableStyle count="3" pivot="0" name="Xe tải BT2-style 18">
      <tableStyleElement dxfId="1" type="headerRow"/>
      <tableStyleElement dxfId="2" type="firstRowStripe"/>
      <tableStyleElement dxfId="3" type="secondRowStripe"/>
    </tableStyle>
    <tableStyle count="2" pivot="0" name="Xe tải BT2-style 19">
      <tableStyleElement dxfId="2" type="firstRowStripe"/>
      <tableStyleElement dxfId="3" type="secondRowStripe"/>
    </tableStyle>
    <tableStyle count="3" pivot="0" name="Xe tải BT2-style 20">
      <tableStyleElement dxfId="1" type="headerRow"/>
      <tableStyleElement dxfId="2" type="firstRowStripe"/>
      <tableStyleElement dxfId="3" type="secondRowStripe"/>
    </tableStyle>
    <tableStyle count="2" pivot="0" name="Xe tải BT2-style 21">
      <tableStyleElement dxfId="2" type="firstRowStripe"/>
      <tableStyleElement dxfId="3" type="secondRowStripe"/>
    </tableStyle>
    <tableStyle count="3" pivot="0" name="Xe tải BT2-style 22">
      <tableStyleElement dxfId="1" type="headerRow"/>
      <tableStyleElement dxfId="2" type="firstRowStripe"/>
      <tableStyleElement dxfId="3" type="secondRowStripe"/>
    </tableStyle>
    <tableStyle count="3" pivot="0" name="Xe tải BT2-style 23">
      <tableStyleElement dxfId="1" type="headerRow"/>
      <tableStyleElement dxfId="2" type="firstRowStripe"/>
      <tableStyleElement dxfId="3" type="secondRowStripe"/>
    </tableStyle>
    <tableStyle count="3" pivot="0" name="Xe tải BT2-style 24">
      <tableStyleElement dxfId="1" type="headerRow"/>
      <tableStyleElement dxfId="2" type="firstRowStripe"/>
      <tableStyleElement dxfId="3" type="secondRowStripe"/>
    </tableStyle>
    <tableStyle count="3" pivot="0" name="Xe tải BT2-style 25">
      <tableStyleElement dxfId="1" type="headerRow"/>
      <tableStyleElement dxfId="2" type="firstRowStripe"/>
      <tableStyleElement dxfId="3" type="secondRowStripe"/>
    </tableStyle>
    <tableStyle count="3" pivot="0" name="Xe tải BT2-style 26">
      <tableStyleElement dxfId="1" type="headerRow"/>
      <tableStyleElement dxfId="2" type="firstRowStripe"/>
      <tableStyleElement dxfId="3" type="secondRowStripe"/>
    </tableStyle>
    <tableStyle count="2" pivot="0" name="Xe tải BT2-style 27">
      <tableStyleElement dxfId="2" type="firstRowStripe"/>
      <tableStyleElement dxfId="3" type="secondRowStripe"/>
    </tableStyle>
    <tableStyle count="3" pivot="0" name="Xe tải BT2-style 28">
      <tableStyleElement dxfId="1" type="headerRow"/>
      <tableStyleElement dxfId="2" type="firstRowStripe"/>
      <tableStyleElement dxfId="3" type="secondRowStripe"/>
    </tableStyle>
    <tableStyle count="3" pivot="0" name="Xe tải BT2-style 29">
      <tableStyleElement dxfId="1" type="headerRow"/>
      <tableStyleElement dxfId="2" type="firstRowStripe"/>
      <tableStyleElement dxfId="3" type="secondRowStripe"/>
    </tableStyle>
    <tableStyle count="3" pivot="0" name="Xe tải BT2-style 30">
      <tableStyleElement dxfId="1" type="headerRow"/>
      <tableStyleElement dxfId="2" type="firstRowStripe"/>
      <tableStyleElement dxfId="3" type="secondRowStripe"/>
    </tableStyle>
    <tableStyle count="3" pivot="0" name="Xe tải BT2-style 31">
      <tableStyleElement dxfId="1" type="headerRow"/>
      <tableStyleElement dxfId="2" type="firstRowStripe"/>
      <tableStyleElement dxfId="3" type="secondRowStripe"/>
    </tableStyle>
    <tableStyle count="3" pivot="0" name="Xe tải BT2-style 32">
      <tableStyleElement dxfId="1" type="headerRow"/>
      <tableStyleElement dxfId="2" type="firstRowStripe"/>
      <tableStyleElement dxfId="3" type="secondRowStripe"/>
    </tableStyle>
    <tableStyle count="3" pivot="0" name="Xe tải BT2-style 33">
      <tableStyleElement dxfId="1" type="headerRow"/>
      <tableStyleElement dxfId="2" type="firstRowStripe"/>
      <tableStyleElement dxfId="3" type="secondRowStripe"/>
    </tableStyle>
    <tableStyle count="3" pivot="0" name="Xe tải BT2-style 34">
      <tableStyleElement dxfId="1" type="headerRow"/>
      <tableStyleElement dxfId="2" type="firstRowStripe"/>
      <tableStyleElement dxfId="3" type="secondRowStripe"/>
    </tableStyle>
    <tableStyle count="3" pivot="0" name="Xe tải BT2-style 35">
      <tableStyleElement dxfId="1" type="headerRow"/>
      <tableStyleElement dxfId="2" type="firstRowStripe"/>
      <tableStyleElement dxfId="3" type="secondRowStripe"/>
    </tableStyle>
    <tableStyle count="3" pivot="0" name="Xe tải BT2-style 36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1" Type="http://schemas.openxmlformats.org/officeDocument/2006/relationships/pivotCacheDefinition" Target="pivotCache/pivotCacheDefinition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885825</xdr:colOff>
      <xdr:row>27</xdr:row>
      <xdr:rowOff>47625</xdr:rowOff>
    </xdr:from>
    <xdr:ext cx="3752850" cy="657225"/>
    <xdr:pic>
      <xdr:nvPicPr>
        <xdr:cNvPr id="0" name="image1.png" title="Hì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574" sheet="LBB"/>
  </cacheSource>
  <cacheFields>
    <cacheField name="Luỹ Bán Bích" numFmtId="0">
      <sharedItems containsDate="1" containsString="0" containsBlank="1">
        <m/>
        <d v="2019-11-23T00:00:00Z"/>
        <d v="2019-09-20T00:00:00Z"/>
        <d v="2019-09-21T00:00:00Z"/>
        <d v="2019-09-23T00:00:00Z"/>
        <d v="2019-09-24T00:00:00Z"/>
        <d v="2019-09-25T00:00:00Z"/>
        <d v="2019-09-26T00:00:00Z"/>
        <d v="2019-09-27T00:00:00Z"/>
        <d v="2019-09-28T00:00:00Z"/>
        <d v="2019-09-30T00:00:00Z"/>
        <d v="2019-10-01T00:00:00Z"/>
        <d v="2019-10-02T00:00:00Z"/>
        <d v="2019-10-03T00:00:00Z"/>
        <d v="2019-10-04T00:00:00Z"/>
        <d v="2019-10-05T00:00:00Z"/>
        <d v="2019-10-07T00:00:00Z"/>
        <d v="2019-10-08T00:00:00Z"/>
        <d v="2019-10-09T00:00:00Z"/>
        <d v="2019-10-10T00:00:00Z"/>
        <d v="2019-10-11T00:00:00Z"/>
        <d v="2019-10-12T00:00:00Z"/>
        <d v="2019-10-14T00:00:00Z"/>
        <d v="2019-10-15T00:00:00Z"/>
        <d v="2019-10-16T00:00:00Z"/>
        <d v="2019-10-17T00:00:00Z"/>
        <d v="2019-10-18T00:00:00Z"/>
        <d v="2019-10-19T00:00:00Z"/>
        <d v="2019-10-21T00:00:00Z"/>
        <d v="2019-10-22T00:00:00Z"/>
        <d v="2019-10-23T00:00:00Z"/>
        <d v="2019-10-24T00:00:00Z"/>
        <d v="2019-10-25T00:00:00Z"/>
        <d v="2019-10-26T00:00:00Z"/>
        <d v="2019-10-28T00:00:00Z"/>
        <d v="2019-10-29T00:00:00Z"/>
        <d v="2019-10-30T00:00:00Z"/>
        <d v="2019-10-31T00:00:00Z"/>
        <d v="2019-11-01T00:00:00Z"/>
        <d v="2019-11-02T00:00:00Z"/>
        <d v="2019-11-04T00:00:00Z"/>
        <d v="2019-11-05T00:00:00Z"/>
        <d v="2019-11-06T00:00:00Z"/>
        <d v="2019-11-07T00:00:00Z"/>
        <d v="2019-11-08T00:00:00Z"/>
        <d v="2019-11-09T00:00:00Z"/>
        <d v="2019-11-11T00:00:00Z"/>
        <d v="2019-11-12T00:00:00Z"/>
        <d v="2019-11-13T00:00:00Z"/>
        <d v="2019-11-14T00:00:00Z"/>
        <d v="2019-11-16T00:00:00Z"/>
        <d v="2019-11-18T00:00:00Z"/>
        <d v="2019-11-19T00:00:00Z"/>
        <d v="2019-11-20T00:00:00Z"/>
        <d v="2019-11-21T00:00:00Z"/>
        <d v="2019-11-22T00:00:00Z"/>
      </sharedItems>
    </cacheField>
    <cacheField name="29C - 693.20&#10;Sơn&#10;0902850863" numFmtId="0">
      <sharedItems containsBlank="1">
        <m/>
        <s v="Giờ thực tế đến BC"/>
        <s v="Sản Lượng"/>
        <s v="Đã bàn giao"/>
        <s v="Đã giao được Trước 14h"/>
        <s v="Đã giao được Trước 20h"/>
        <s v="Đã giao nguyên ngày "/>
        <s v="Đang giao"/>
        <s v="Delay"/>
        <s v="Huỷ"/>
        <s v="Lấy nhập kho"/>
        <s v="Tỉ Lệ"/>
        <s v="Tỉ Lệ bàn giao"/>
      </sharedItems>
    </cacheField>
    <cacheField name="LBB">
      <sharedItems containsBlank="1" containsMixedTypes="1" containsNumber="1">
        <s v="08h20"/>
        <s v="9h40"/>
        <n v="31.0"/>
        <m/>
        <n v="29.0"/>
        <n v="1.0"/>
        <s v="10h45"/>
        <n v="71.0"/>
        <n v="59.0"/>
        <n v="4.0"/>
        <e v="#DIV/0!"/>
        <s v="8h30"/>
        <n v="0.0"/>
        <s v="8h20"/>
        <s v="8h15"/>
        <s v="10h40"/>
        <n v="13.0"/>
        <s v="-"/>
        <s v="10h15"/>
        <n v="11.0"/>
        <n v="10.0"/>
        <n v="9.0"/>
        <n v="2.0"/>
        <n v="0.9090909090909091"/>
        <s v="9h30"/>
        <s v="10h10(min)"/>
        <s v="11h"/>
        <s v="11h20"/>
        <s v="12h50"/>
        <s v="13h50"/>
        <s v="15h10"/>
        <e v="#VALUE!"/>
        <s v="11h00"/>
        <n v="16.0"/>
        <s v="10h30"/>
        <n v="42.0"/>
        <n v="34.0"/>
        <n v="5.0"/>
        <n v="3.0"/>
        <n v="74.0"/>
        <n v="53.0"/>
        <n v="18.0"/>
        <n v="95.0"/>
        <n v="21.0"/>
        <n v="86.0"/>
        <n v="57.0"/>
        <n v="39.0"/>
        <n v="25.0"/>
        <s v="7h"/>
        <n v="110.0"/>
        <n v="106.0"/>
        <n v="87.0"/>
        <n v="19.0"/>
        <n v="0.9636363636363636"/>
        <s v="10h"/>
        <n v="40.0"/>
        <n v="38.0"/>
        <s v="9h50"/>
        <n v="52.0"/>
        <n v="43.0"/>
        <s v="10h20"/>
        <n v="33.0"/>
        <n v="28.0"/>
        <n v="63.0"/>
        <n v="62.0"/>
        <n v="0.9841269841269841"/>
        <n v="223.0"/>
        <n v="219.0"/>
        <n v="185.0"/>
        <n v="6.0"/>
        <n v="0.9820627802690582"/>
        <n v="41.0"/>
        <n v="37.0"/>
      </sharedItems>
    </cacheField>
    <cacheField name="lbb2">
      <sharedItems containsBlank="1" containsMixedTypes="1" containsNumber="1">
        <s v="09h40"/>
        <s v="10h20"/>
        <n v="45.0"/>
        <m/>
        <n v="34.0"/>
        <n v="1.0"/>
        <s v="11h45"/>
        <n v="110.0"/>
        <n v="109.0"/>
        <n v="95.0"/>
        <n v="0.990909090909091"/>
        <e v="#DIV/0!"/>
        <s v="9h30"/>
        <n v="0.0"/>
        <s v="9h40"/>
        <s v="-"/>
        <s v="11h20"/>
        <n v="31.0"/>
        <n v="30.0"/>
        <n v="26.0"/>
        <n v="3.0"/>
        <n v="0.967741935483871"/>
        <s v="11h05"/>
        <n v="12.0"/>
        <n v="15.0"/>
        <n v="4.0"/>
        <s v="11h20 "/>
        <n v="36.0"/>
        <n v="35.0"/>
        <n v="5.0"/>
        <n v="0.9722222222222222"/>
        <s v="12h30"/>
        <n v="32.0"/>
        <s v="11h"/>
        <n v="46.0"/>
        <n v="43.0"/>
        <s v="10h30"/>
        <n v="54.0"/>
        <n v="48.0"/>
        <n v="6.0"/>
        <n v="78.0"/>
        <n v="64.0"/>
        <n v="14.0"/>
        <n v="21.0"/>
        <s v="11h15"/>
        <s v="12h"/>
        <n v="118.0"/>
        <n v="100.0"/>
        <n v="2.0"/>
        <s v="13h"/>
        <n v="139.0"/>
        <n v="106.0"/>
        <n v="134.0"/>
        <n v="113.0"/>
        <n v="104.0"/>
        <n v="88.0"/>
        <n v="13.0"/>
        <n v="73.0"/>
        <n v="59.0"/>
        <n v="92.0"/>
        <n v="90.0"/>
        <n v="61.0"/>
        <n v="11.0"/>
        <n v="16.0"/>
        <s v="10h30 "/>
        <n v="87.0"/>
        <n v="10.0"/>
        <n v="41.0"/>
        <n v="40.0"/>
        <n v="9.0"/>
        <n v="0.975609756097561"/>
        <s v="11h10"/>
        <n v="93.0"/>
        <n v="7.0"/>
        <n v="33.0"/>
        <s v="9h43"/>
        <n v="51.0"/>
        <s v="9h50"/>
        <s v="10h35"/>
        <n v="103.0"/>
        <n v="84.0"/>
        <n v="18.0"/>
        <n v="0.9903846153846154"/>
        <s v="12h15"/>
        <n v="28.0"/>
        <s v="11h30"/>
        <n v="234.0"/>
        <n v="182.0"/>
        <n v="60.0"/>
        <n v="55.0"/>
      </sharedItems>
    </cacheField>
    <cacheField name="lbb3">
      <sharedItems containsBlank="1" containsMixedTypes="1" containsNumber="1">
        <s v="11h00"/>
        <s v="11h"/>
        <n v="42.0"/>
        <m/>
        <n v="33.0"/>
        <n v="3.0"/>
        <n v="1.0"/>
        <s v="12h50"/>
        <n v="85.0"/>
        <n v="74.0"/>
        <e v="#DIV/0!"/>
        <s v="10h45"/>
        <n v="16.0"/>
        <n v="14.0"/>
        <s v="-"/>
        <n v="2.0"/>
        <n v="12.0"/>
        <n v="4.0"/>
        <n v="11.0"/>
        <n v="0.0"/>
        <s v="10h40"/>
        <n v="23.0"/>
        <n v="21.0"/>
        <n v="5.0"/>
        <s v="12h30"/>
        <n v="40.0"/>
        <n v="34.0"/>
        <s v="11h15"/>
        <n v="10.0"/>
        <n v="69.0"/>
        <n v="47.0"/>
        <n v="20.0"/>
        <s v="13h30"/>
        <n v="45.0"/>
        <n v="6.0"/>
        <n v="59.0"/>
        <n v="50.0"/>
        <n v="9.0"/>
        <s v="11h30"/>
        <n v="15.0"/>
        <s v="12h40"/>
        <n v="97.0"/>
        <n v="94.0"/>
        <n v="88.0"/>
        <n v="8.0"/>
        <n v="0.9690721649484536"/>
        <n v="27.0"/>
        <n v="7.0"/>
        <n v="41.0"/>
        <n v="32.0"/>
        <s v="11h25"/>
        <n v="49.0"/>
        <n v="48.0"/>
        <n v="35.0"/>
        <n v="36.0"/>
        <n v="24.0"/>
        <n v="28.0"/>
        <n v="113.0"/>
        <s v="13h"/>
        <n v="84.0"/>
        <n v="61.0"/>
        <s v="14h40"/>
        <n v="80.0"/>
        <n v="70.0"/>
        <s v="11h50"/>
        <n v="188.0"/>
        <n v="155.0"/>
        <n v="29.0"/>
        <n v="26.0"/>
        <n v="136.0"/>
        <n v="102.0"/>
        <s v="12h15"/>
        <n v="43.0"/>
        <n v="67.0"/>
        <n v="18.0"/>
        <s v="12h"/>
        <n v="93.0"/>
        <n v="79.0"/>
        <n v="76.0"/>
        <s v="10h15"/>
        <n v="63.0"/>
        <s v="10h30"/>
        <n v="60.0"/>
        <n v="44.0"/>
        <n v="128.0"/>
        <n v="108.0"/>
        <n v="103.0"/>
        <n v="100.0"/>
        <n v="0.970873786407767"/>
        <n v="165.0"/>
        <n v="162.0"/>
        <n v="139.0"/>
        <n v="19.0"/>
        <n v="0.9818181818181818"/>
        <n v="124.0"/>
        <s v="13h10"/>
        <n v="138.0"/>
        <n v="106.0"/>
        <n v="71.0"/>
        <s v="11h20"/>
      </sharedItems>
    </cacheField>
    <cacheField name="lbb4">
      <sharedItems containsBlank="1" containsMixedTypes="1" containsNumber="1">
        <s v="12h40"/>
        <s v="13h"/>
        <n v="54.0"/>
        <m/>
        <n v="42.0"/>
        <n v="3.0"/>
        <n v="1.0"/>
        <s v="13h40"/>
        <n v="105.0"/>
        <n v="104.0"/>
        <n v="82.0"/>
        <n v="0.9904761904761905"/>
        <e v="#DIV/0!"/>
        <n v="19.0"/>
        <s v="-"/>
        <n v="18.0"/>
        <n v="33.0"/>
        <n v="27.0"/>
        <n v="5.0"/>
        <n v="10.0"/>
        <n v="8.0"/>
        <n v="7.0"/>
        <s v="12h30"/>
        <n v="26.0"/>
        <n v="4.0"/>
        <n v="16.0"/>
        <n v="2.0"/>
        <n v="0.9629629629629629"/>
        <n v="0.0"/>
        <n v="24.0"/>
        <n v="20.0"/>
        <s v="14h30"/>
        <n v="45.0"/>
        <n v="44.0"/>
        <n v="40.0"/>
        <n v="0.9777777777777777"/>
        <s v="13h30"/>
        <n v="32.0"/>
        <n v="6.0"/>
        <n v="123.0"/>
        <n v="83.0"/>
        <n v="28.0"/>
        <s v="13h50"/>
        <n v="59.0"/>
        <n v="53.0"/>
        <s v="14h15"/>
        <n v="12.0"/>
        <n v="75.0"/>
        <n v="72.0"/>
        <n v="64.0"/>
        <n v="11.0"/>
        <n v="0.96"/>
        <n v="71.0"/>
        <n v="70.0"/>
        <n v="62.0"/>
        <n v="0.9859154929577465"/>
        <n v="9.0"/>
        <n v="0.8888888888888888"/>
        <s v="14h05"/>
        <n v="48.0"/>
        <n v="57.0"/>
        <n v="89.0"/>
        <n v="68.0"/>
        <n v="73.0"/>
        <n v="90.0"/>
        <s v="14h"/>
        <n v="66.0"/>
        <n v="46.0"/>
        <n v="38.0"/>
        <n v="55.0"/>
        <n v="15.0"/>
        <s v="15h30"/>
        <n v="97.0"/>
        <n v="81.0"/>
        <n v="14.0"/>
        <s v="14h40"/>
        <n v="80.0"/>
        <n v="35.0"/>
        <n v="144.0"/>
        <n v="125.0"/>
        <s v="15h20"/>
        <n v="29.0"/>
        <n v="17.0"/>
        <n v="37.0"/>
        <n v="249.0"/>
        <n v="194.0"/>
        <n v="61.0"/>
        <s v="12h45"/>
        <n v="102.0"/>
        <n v="86.0"/>
        <n v="56.0"/>
        <s v="11h45"/>
        <s v="13h15"/>
        <n v="21.0"/>
        <s v="12h"/>
        <n v="150.0"/>
        <n v="115.0"/>
        <s v="11h20"/>
        <n v="243.0"/>
        <n v="165.0"/>
        <n v="67.0"/>
        <n v="134.0"/>
        <n v="132.0"/>
        <n v="99.0"/>
        <n v="0.9850746268656716"/>
        <n v="120.0"/>
        <n v="13.0"/>
        <s v="13h10"/>
        <n v="126.0"/>
        <n v="101.0"/>
        <s v="12h10"/>
        <n v="106.0"/>
        <s v="11h30"/>
        <n v="31.0"/>
        <s v="14h10"/>
        <n v="39.0"/>
        <e v="#REF!"/>
        <n v="30.0"/>
        <s v="10h30"/>
        <n v="79.0"/>
        <n v="139.0"/>
        <n v="138.0"/>
      </sharedItems>
    </cacheField>
    <cacheField name="lbb5">
      <sharedItems containsBlank="1" containsMixedTypes="1" containsNumber="1">
        <s v="13h50"/>
        <n v="61.0"/>
        <m/>
        <n v="46.0"/>
        <n v="1.0"/>
        <s v="15h30"/>
        <n v="9.0"/>
        <n v="7.0"/>
        <n v="2.0"/>
        <e v="#DIV/0!"/>
        <n v="0.0"/>
        <n v="10.0"/>
        <s v="-"/>
        <n v="8.0"/>
        <s v="14h"/>
        <n v="35.0"/>
        <n v="30.0"/>
        <n v="5.0"/>
        <n v="39.0"/>
        <n v="31.0"/>
        <s v="14h20"/>
        <n v="29.0"/>
        <n v="28.0"/>
        <n v="6.0"/>
        <n v="20.0"/>
        <n v="0.9655172413793104"/>
        <n v="68.0"/>
        <n v="55.0"/>
        <n v="11.0"/>
        <s v="14h "/>
        <n v="50.0"/>
        <n v="48.0"/>
        <s v="15h05"/>
        <n v="26.0"/>
        <n v="19.0"/>
        <n v="38.0"/>
        <n v="32.0"/>
        <s v="13h30"/>
        <n v="67.0"/>
        <n v="62.0"/>
        <s v="15h10"/>
        <n v="22.0"/>
        <s v="14h30"/>
        <n v="17.0"/>
        <n v="16.0"/>
        <s v="15h"/>
        <n v="14.0"/>
        <n v="4.0"/>
        <s v="15h20"/>
        <s v="15h50"/>
        <n v="85.0"/>
        <n v="65.0"/>
        <n v="41.0"/>
        <n v="27.0"/>
        <n v="24.0"/>
        <n v="3.0"/>
        <n v="47.0"/>
        <n v="42.0"/>
        <n v="121.0"/>
        <n v="97.0"/>
        <n v="125.0"/>
        <n v="105.0"/>
        <n v="51.0"/>
        <s v="14h40"/>
        <s v="13h40"/>
        <n v="148.0"/>
        <n v="56.0"/>
        <s v="17h"/>
        <n v="54.0"/>
        <n v="36.0"/>
        <n v="15.0"/>
        <s v="16h30"/>
        <n v="136.0"/>
        <n v="102.0"/>
        <n v="33.0"/>
        <n v="113.0"/>
        <n v="89.0"/>
        <n v="73.0"/>
        <n v="71.0"/>
        <s v="16h"/>
        <s v="16h40"/>
        <n v="94.0"/>
        <n v="93.0"/>
        <n v="69.0"/>
        <n v="0.9893617021276596"/>
        <s v="13h10"/>
        <n v="122.0"/>
        <n v="107.0"/>
        <n v="132.0"/>
        <n v="106.0"/>
        <n v="25.0"/>
        <n v="53.0"/>
        <n v="12.0"/>
        <n v="92.0"/>
        <s v="12h50"/>
        <n v="70.0"/>
        <n v="60.0"/>
        <n v="0.9857142857142858"/>
        <n v="163.0"/>
        <n v="162.0"/>
        <n v="123.0"/>
        <n v="37.0"/>
        <n v="0.9938650306748467"/>
        <s v="13h"/>
        <n v="40.0"/>
        <s v="12h20"/>
        <n v="134.0"/>
        <n v="103.0"/>
        <n v="145.0"/>
        <n v="144.0"/>
        <n v="127.0"/>
        <n v="0.993103448275862"/>
        <s v="14h15"/>
        <s v="13h15"/>
        <n v="142.0"/>
        <n v="119.0"/>
        <n v="0.9861111111111112"/>
        <s v="12h40"/>
        <n v="154.0"/>
        <n v="124.0"/>
        <s v="14h50"/>
        <n v="59.0"/>
        <n v="58.0"/>
        <n v="0.9830508474576272"/>
        <n v="64.0"/>
        <n v="63.0"/>
        <n v="0.984375"/>
        <s v="11h20"/>
        <n v="118.0"/>
        <n v="117.0"/>
        <n v="0.9915254237288136"/>
      </sharedItems>
    </cacheField>
    <cacheField name="lbb6">
      <sharedItems containsBlank="1" containsMixedTypes="1" containsNumber="1">
        <s v="15h05"/>
        <s v="17h20"/>
        <n v="173.0"/>
        <n v="172.0"/>
        <m/>
        <n v="108.0"/>
        <e v="#REF!"/>
        <n v="1.0"/>
        <n v="0.9942196531791907"/>
        <n v="161.0"/>
        <n v="159.0"/>
        <n v="96.0"/>
        <n v="2.0"/>
        <n v="0.9875776397515528"/>
        <e v="#DIV/0!"/>
        <s v="15h20"/>
        <n v="65.0"/>
        <n v="63.0"/>
        <s v="-"/>
        <n v="52.0"/>
        <n v="3.0"/>
        <n v="8.0"/>
        <n v="0.9692307692307692"/>
        <s v="15h"/>
        <n v="51.0"/>
        <n v="39.0"/>
        <n v="12.0"/>
        <n v="0.0"/>
        <n v="46.0"/>
        <s v="15h40"/>
        <n v="42.0"/>
        <n v="16.0"/>
        <n v="15.0"/>
        <s v="16h"/>
        <n v="13.0"/>
        <s v="16h30"/>
        <n v="36.0"/>
        <n v="23.0"/>
        <s v="17h30"/>
        <n v="80.0"/>
        <n v="56.0"/>
        <n v="20.0"/>
        <s v="17h"/>
        <n v="132.0"/>
        <n v="67.0"/>
        <n v="29.0"/>
        <n v="26.0"/>
        <n v="24.0"/>
        <n v="18.0"/>
        <n v="5.0"/>
        <n v="55.0"/>
        <n v="40.0"/>
        <n v="33.0"/>
        <n v="21.0"/>
        <n v="11.0"/>
        <s v="18h30 "/>
        <n v="103.0"/>
        <n v="44.0"/>
        <n v="58.0"/>
        <s v="16h20"/>
        <n v="60.0"/>
        <n v="38.0"/>
        <n v="28.0"/>
        <s v="15h30"/>
        <n v="41.0"/>
        <n v="30.0"/>
        <n v="9.0"/>
        <n v="0.9512195121951219"/>
        <n v="49.0"/>
        <n v="19.0"/>
        <n v="31.0"/>
        <n v="25.0"/>
        <n v="6.0"/>
        <n v="81.0"/>
        <n v="27.0"/>
        <s v="17h40"/>
        <s v="17h10"/>
        <s v="17h50"/>
        <n v="115.0"/>
        <n v="95.0"/>
        <n v="114.0"/>
        <n v="78.0"/>
        <n v="35.0"/>
        <s v="18h"/>
        <s v="14h"/>
        <n v="4.0"/>
        <s v="14h40"/>
        <n v="134.0"/>
        <n v="106.0"/>
        <s v="16h50"/>
        <n v="53.0"/>
        <n v="14.0"/>
        <n v="166.0"/>
        <n v="165.0"/>
        <n v="112.0"/>
        <n v="0.9939759036144579"/>
        <s v="15h15"/>
        <n v="57.0"/>
        <n v="45.0"/>
        <n v="37.0"/>
        <s v="13h30"/>
        <n v="47.0"/>
        <s v="15h10"/>
        <n v="82.0"/>
        <n v="0.9878048780487805"/>
        <s v="13h10"/>
        <n v="72.0"/>
        <n v="59.0"/>
        <n v="48.0"/>
        <s v="13h40"/>
        <n v="128.0"/>
        <n v="97.0"/>
        <n v="43.0"/>
        <n v="32.0"/>
        <n v="73.0"/>
        <n v="109.0"/>
        <n v="90.0"/>
        <n v="92.0"/>
      </sharedItems>
    </cacheField>
    <cacheField name="lbb7">
      <sharedItems containsBlank="1" containsMixedTypes="1" containsNumber="1">
        <s v="16h50"/>
        <s v="18h40"/>
        <n v="98.0"/>
        <m/>
        <n v="62.0"/>
        <n v="1.0"/>
        <s v="18h30"/>
        <n v="87.0"/>
        <n v="45.0"/>
        <e v="#DIV/0!"/>
        <n v="0.0"/>
        <s v="16h45"/>
        <n v="27.0"/>
        <n v="26.0"/>
        <s v="-"/>
        <n v="21.0"/>
        <n v="5.0"/>
        <n v="0.9629629629629629"/>
        <n v="91.0"/>
        <n v="89.0"/>
        <n v="65.0"/>
        <n v="13.0"/>
        <n v="10.0"/>
        <n v="2.0"/>
        <n v="0.978021978021978"/>
        <s v="16h40"/>
        <n v="23.0"/>
        <n v="22.0"/>
        <s v="17h"/>
        <n v="36.0"/>
        <n v="11.0"/>
        <s v="16h30"/>
        <n v="69.0"/>
        <n v="15.0"/>
        <n v="44.0"/>
        <n v="32.0"/>
        <n v="43.0"/>
        <n v="25.0"/>
        <n v="17.0"/>
        <s v="18h"/>
        <n v="46.0"/>
        <n v="24.0"/>
        <n v="110.0"/>
        <n v="29.0"/>
        <n v="3.0"/>
        <s v="19h20"/>
        <n v="75.0"/>
        <n v="42.0"/>
        <n v="0.92"/>
        <s v="17h "/>
        <n v="28.0"/>
        <n v="14.0"/>
        <n v="68.0"/>
        <n v="40.0"/>
        <n v="38.0"/>
        <n v="35.0"/>
        <s v="18h20"/>
        <n v="18.0"/>
        <n v="33.0"/>
        <n v="4.0"/>
        <n v="175.0"/>
        <n v="77.0"/>
        <n v="96.0"/>
        <n v="56.0"/>
        <s v="17h30"/>
        <n v="141.0"/>
        <n v="135.0"/>
        <n v="80.0"/>
        <n v="72.0"/>
        <n v="94.0"/>
        <n v="30.0"/>
        <s v="17h40"/>
        <n v="50.0"/>
        <n v="19.0"/>
        <n v="47.0"/>
        <s v="17h50"/>
        <s v="19h15"/>
        <n v="60.0"/>
        <n v="12.0"/>
        <s v="18h50"/>
        <n v="64.0"/>
        <n v="129.0"/>
        <n v="128.0"/>
        <n v="0.9922480620155039"/>
        <n v="123.0"/>
        <n v="85.0"/>
        <n v="58.0"/>
        <n v="120.0"/>
        <n v="55.0"/>
        <n v="0.975609756097561"/>
        <s v="17h10"/>
        <n v="113.0"/>
        <n v="76.0"/>
        <n v="173.0"/>
        <n v="0.9885714285714285"/>
        <n v="122.0"/>
        <n v="121.0"/>
        <n v="0.9918032786885246"/>
        <n v="136.0"/>
        <s v="17h20"/>
        <n v="52.0"/>
        <n v="34.0"/>
        <n v="221.0"/>
        <n v="218.0"/>
        <n v="0.9864253393665159"/>
        <n v="108.0"/>
        <n v="67.0"/>
        <s v="18h10"/>
        <n v="242.0"/>
        <n v="239.0"/>
        <n v="146.0"/>
        <n v="92.0"/>
        <n v="0.987603305785124"/>
        <n v="70.0"/>
        <s v="15h40"/>
        <n v="119.0"/>
        <n v="116.0"/>
        <n v="0.9747899159663865"/>
        <s v="16h20 "/>
        <n v="37.0"/>
        <n v="0.9736842105263158"/>
        <n v="138.0"/>
        <n v="134.0"/>
        <n v="90.0"/>
        <n v="0.9710144927536232"/>
        <s v="15h"/>
        <n v="0.9772727272727273"/>
        <s v="16h50 "/>
        <n v="118.0"/>
      </sharedItems>
    </cacheField>
  </cacheFields>
</pivotCacheDefinition>
</file>

<file path=xl/tables/table1.xml><?xml version="1.0" encoding="utf-8"?>
<table xmlns="http://schemas.openxmlformats.org/spreadsheetml/2006/main" ref="D312:J313" displayName="Table_1" id="1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" showColumnStripes="0" showFirstColumn="1" showLastColumn="1" showRowStripes="1"/>
</table>
</file>

<file path=xl/tables/table2.xml><?xml version="1.0" encoding="utf-8"?>
<table xmlns="http://schemas.openxmlformats.org/spreadsheetml/2006/main" ref="D293:J294" displayName="Table_2" id="2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2" showColumnStripes="0" showFirstColumn="1" showLastColumn="1" showRowStripes="1"/>
</table>
</file>

<file path=xl/tables/table3.xml><?xml version="1.0" encoding="utf-8"?>
<table xmlns="http://schemas.openxmlformats.org/spreadsheetml/2006/main" ref="D274:J275" displayName="Table_3" id="3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3" showColumnStripes="0" showFirstColumn="1" showLastColumn="1" showRowStripes="1"/>
</table>
</file>

<file path=xl/tables/table4.xml><?xml version="1.0" encoding="utf-8"?>
<table xmlns="http://schemas.openxmlformats.org/spreadsheetml/2006/main" ref="D439:J440" displayName="Table_4" id="4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4" showColumnStripes="0" showFirstColumn="1" showLastColumn="1" showRowStripes="1"/>
</table>
</file>

<file path=xl/tables/table5.xml><?xml version="1.0" encoding="utf-8"?>
<table xmlns="http://schemas.openxmlformats.org/spreadsheetml/2006/main" ref="D461:J462" displayName="Table_5" id="5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5" showColumnStripes="0" showFirstColumn="1" showLastColumn="1" showRowStripes="1"/>
</table>
</file>

<file path=xl/tables/table6.xml><?xml version="1.0" encoding="utf-8"?>
<table xmlns="http://schemas.openxmlformats.org/spreadsheetml/2006/main" ref="D331:J332" displayName="Table_6" id="6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6" showColumnStripes="0" showFirstColumn="1" showLastColumn="1" showRowStripes="1"/>
</table>
</file>

<file path=xl/tables/table7.xml><?xml version="1.0" encoding="utf-8"?>
<table xmlns="http://schemas.openxmlformats.org/spreadsheetml/2006/main" ref="D383:J384" displayName="Table_7" id="7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7" showColumnStripes="0" showFirstColumn="1" showLastColumn="1" showRowStripes="1"/>
</table>
</file>

<file path=xl/tables/table8.xml><?xml version="1.0" encoding="utf-8"?>
<table xmlns="http://schemas.openxmlformats.org/spreadsheetml/2006/main" ref="D428:J429" displayName="Table_8" id="8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8" showColumnStripes="0" showFirstColumn="1" showLastColumn="1" showRowStripes="1"/>
</table>
</file>

<file path=xl/tables/table9.xml><?xml version="1.0" encoding="utf-8"?>
<table xmlns="http://schemas.openxmlformats.org/spreadsheetml/2006/main" ref="D372:J373" displayName="Table_9" id="9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9" showColumnStripes="0" showFirstColumn="1" showLastColumn="1" showRowStripes="1"/>
</table>
</file>

<file path=xl/tables/table10.xml><?xml version="1.0" encoding="utf-8"?>
<table xmlns="http://schemas.openxmlformats.org/spreadsheetml/2006/main" ref="D417:J418" displayName="Table_10" id="10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10" showColumnStripes="0" showFirstColumn="1" showLastColumn="1" showRowStripes="1"/>
</table>
</file>

<file path=xl/tables/table11.xml><?xml version="1.0" encoding="utf-8"?>
<table xmlns="http://schemas.openxmlformats.org/spreadsheetml/2006/main" ref="D394:J395" displayName="Table_11" id="11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11" showColumnStripes="0" showFirstColumn="1" showLastColumn="1" showRowStripes="1"/>
</table>
</file>

<file path=xl/tables/table12.xml><?xml version="1.0" encoding="utf-8"?>
<table xmlns="http://schemas.openxmlformats.org/spreadsheetml/2006/main" ref="D405:J406" displayName="Table_12" id="12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12" showColumnStripes="0" showFirstColumn="1" showLastColumn="1" showRowStripes="1"/>
</table>
</file>

<file path=xl/tables/table13.xml><?xml version="1.0" encoding="utf-8"?>
<table xmlns="http://schemas.openxmlformats.org/spreadsheetml/2006/main" ref="D472:J473" displayName="Table_13" id="13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13" showColumnStripes="0" showFirstColumn="1" showLastColumn="1" showRowStripes="1"/>
</table>
</file>

<file path=xl/tables/table14.xml><?xml version="1.0" encoding="utf-8"?>
<table xmlns="http://schemas.openxmlformats.org/spreadsheetml/2006/main" headerRowCount="0" ref="D475:E475" displayName="Table_14" id="14">
  <tableColumns count="2">
    <tableColumn name="Column1" id="1"/>
    <tableColumn name="Column2" id="2"/>
  </tableColumns>
  <tableStyleInfo name="Xe tải BT2-style 14" showColumnStripes="0" showFirstColumn="1" showLastColumn="1" showRowStripes="1"/>
</table>
</file>

<file path=xl/tables/table15.xml><?xml version="1.0" encoding="utf-8"?>
<table xmlns="http://schemas.openxmlformats.org/spreadsheetml/2006/main" ref="D483:J484" displayName="Table_15" id="15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15" showColumnStripes="0" showFirstColumn="1" showLastColumn="1" showRowStripes="1"/>
</table>
</file>

<file path=xl/tables/table16.xml><?xml version="1.0" encoding="utf-8"?>
<table xmlns="http://schemas.openxmlformats.org/spreadsheetml/2006/main" headerRowCount="0" ref="D464:E464" displayName="Table_16" id="16">
  <tableColumns count="2">
    <tableColumn name="Column1" id="1"/>
    <tableColumn name="Column2" id="2"/>
  </tableColumns>
  <tableStyleInfo name="Xe tải BT2-style 16" showColumnStripes="0" showFirstColumn="1" showLastColumn="1" showRowStripes="1"/>
</table>
</file>

<file path=xl/tables/table17.xml><?xml version="1.0" encoding="utf-8"?>
<table xmlns="http://schemas.openxmlformats.org/spreadsheetml/2006/main" headerRowCount="0" ref="D486:E486" displayName="Table_17" id="17">
  <tableColumns count="2">
    <tableColumn name="Column1" id="1"/>
    <tableColumn name="Column2" id="2"/>
  </tableColumns>
  <tableStyleInfo name="Xe tải BT2-style 17" showColumnStripes="0" showFirstColumn="1" showLastColumn="1" showRowStripes="1"/>
</table>
</file>

<file path=xl/tables/table18.xml><?xml version="1.0" encoding="utf-8"?>
<table xmlns="http://schemas.openxmlformats.org/spreadsheetml/2006/main" ref="D494:J495" displayName="Table_18" id="18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18" showColumnStripes="0" showFirstColumn="1" showLastColumn="1" showRowStripes="1"/>
</table>
</file>

<file path=xl/tables/table19.xml><?xml version="1.0" encoding="utf-8"?>
<table xmlns="http://schemas.openxmlformats.org/spreadsheetml/2006/main" headerRowCount="0" ref="D509:E509" displayName="Table_19" id="19">
  <tableColumns count="2">
    <tableColumn name="Column1" id="1"/>
    <tableColumn name="Column2" id="2"/>
  </tableColumns>
  <tableStyleInfo name="Xe tải BT2-style 19" showColumnStripes="0" showFirstColumn="1" showLastColumn="1" showRowStripes="1"/>
</table>
</file>

<file path=xl/tables/table20.xml><?xml version="1.0" encoding="utf-8"?>
<table xmlns="http://schemas.openxmlformats.org/spreadsheetml/2006/main" ref="D506:J507" displayName="Table_20" id="20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20" showColumnStripes="0" showFirstColumn="1" showLastColumn="1" showRowStripes="1"/>
</table>
</file>

<file path=xl/tables/table21.xml><?xml version="1.0" encoding="utf-8"?>
<table xmlns="http://schemas.openxmlformats.org/spreadsheetml/2006/main" headerRowCount="0" ref="D497:E497" displayName="Table_21" id="21">
  <tableColumns count="2">
    <tableColumn name="Column1" id="1"/>
    <tableColumn name="Column2" id="2"/>
  </tableColumns>
  <tableStyleInfo name="Xe tải BT2-style 21" showColumnStripes="0" showFirstColumn="1" showLastColumn="1" showRowStripes="1"/>
</table>
</file>

<file path=xl/tables/table22.xml><?xml version="1.0" encoding="utf-8"?>
<table xmlns="http://schemas.openxmlformats.org/spreadsheetml/2006/main" ref="D361:J362" displayName="Table_22" id="22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22" showColumnStripes="0" showFirstColumn="1" showLastColumn="1" showRowStripes="1"/>
</table>
</file>

<file path=xl/tables/table23.xml><?xml version="1.0" encoding="utf-8"?>
<table xmlns="http://schemas.openxmlformats.org/spreadsheetml/2006/main" ref="D350:J351" displayName="Table_23" id="23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23" showColumnStripes="0" showFirstColumn="1" showLastColumn="1" showRowStripes="1"/>
</table>
</file>

<file path=xl/tables/table24.xml><?xml version="1.0" encoding="utf-8"?>
<table xmlns="http://schemas.openxmlformats.org/spreadsheetml/2006/main" ref="D237:J238" displayName="Table_24" id="24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24" showColumnStripes="0" showFirstColumn="1" showLastColumn="1" showRowStripes="1"/>
</table>
</file>

<file path=xl/tables/table25.xml><?xml version="1.0" encoding="utf-8"?>
<table xmlns="http://schemas.openxmlformats.org/spreadsheetml/2006/main" ref="D255:J256" displayName="Table_25" id="25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25" showColumnStripes="0" showFirstColumn="1" showLastColumn="1" showRowStripes="1"/>
</table>
</file>

<file path=xl/tables/table26.xml><?xml version="1.0" encoding="utf-8"?>
<table xmlns="http://schemas.openxmlformats.org/spreadsheetml/2006/main" ref="D450:J451" displayName="Table_26" id="26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26" showColumnStripes="0" showFirstColumn="1" showLastColumn="1" showRowStripes="1"/>
</table>
</file>

<file path=xl/tables/table27.xml><?xml version="1.0" encoding="utf-8"?>
<table xmlns="http://schemas.openxmlformats.org/spreadsheetml/2006/main" headerRowCount="0" ref="D453:E453" displayName="Table_27" id="27">
  <tableColumns count="2">
    <tableColumn name="Column1" id="1"/>
    <tableColumn name="Column2" id="2"/>
  </tableColumns>
  <tableStyleInfo name="Xe tải BT2-style 27" showColumnStripes="0" showFirstColumn="1" showLastColumn="1" showRowStripes="1"/>
</table>
</file>

<file path=xl/tables/table28.xml><?xml version="1.0" encoding="utf-8"?>
<table xmlns="http://schemas.openxmlformats.org/spreadsheetml/2006/main" ref="D3:J3" displayName="Table_28" id="28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28" showColumnStripes="0" showFirstColumn="1" showLastColumn="1" showRowStripes="1"/>
</table>
</file>

<file path=xl/tables/table29.xml><?xml version="1.0" encoding="utf-8"?>
<table xmlns="http://schemas.openxmlformats.org/spreadsheetml/2006/main" ref="D30:J30" displayName="Table_29" id="29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29" showColumnStripes="0" showFirstColumn="1" showLastColumn="1" showRowStripes="1"/>
</table>
</file>

<file path=xl/tables/table30.xml><?xml version="1.0" encoding="utf-8"?>
<table xmlns="http://schemas.openxmlformats.org/spreadsheetml/2006/main" ref="D201:J202" displayName="Table_30" id="30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30" showColumnStripes="0" showFirstColumn="1" showLastColumn="1" showRowStripes="1"/>
</table>
</file>

<file path=xl/tables/table31.xml><?xml version="1.0" encoding="utf-8"?>
<table xmlns="http://schemas.openxmlformats.org/spreadsheetml/2006/main" ref="D219:J220" displayName="Table_31" id="31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31" showColumnStripes="0" showFirstColumn="1" showLastColumn="1" showRowStripes="1"/>
</table>
</file>

<file path=xl/tables/table32.xml><?xml version="1.0" encoding="utf-8"?>
<table xmlns="http://schemas.openxmlformats.org/spreadsheetml/2006/main" ref="D91:J92" displayName="Table_32" id="32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32" showColumnStripes="0" showFirstColumn="1" showLastColumn="1" showRowStripes="1"/>
</table>
</file>

<file path=xl/tables/table33.xml><?xml version="1.0" encoding="utf-8"?>
<table xmlns="http://schemas.openxmlformats.org/spreadsheetml/2006/main" ref="D183:J184" displayName="Table_33" id="33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33" showColumnStripes="0" showFirstColumn="1" showLastColumn="1" showRowStripes="1"/>
</table>
</file>

<file path=xl/tables/table34.xml><?xml version="1.0" encoding="utf-8"?>
<table xmlns="http://schemas.openxmlformats.org/spreadsheetml/2006/main" ref="D165:J166" displayName="Table_34" id="34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34" showColumnStripes="0" showFirstColumn="1" showLastColumn="1" showRowStripes="1"/>
</table>
</file>

<file path=xl/tables/table35.xml><?xml version="1.0" encoding="utf-8"?>
<table xmlns="http://schemas.openxmlformats.org/spreadsheetml/2006/main" ref="D59:J60" displayName="Table_35" id="35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35" showColumnStripes="0" showFirstColumn="1" showLastColumn="1" showRowStripes="1"/>
</table>
</file>

<file path=xl/tables/table36.xml><?xml version="1.0" encoding="utf-8"?>
<table xmlns="http://schemas.openxmlformats.org/spreadsheetml/2006/main" ref="D128:J129" displayName="Table_36" id="36">
  <tableColumns count="7">
    <tableColumn name="9h" id="1"/>
    <tableColumn name="10h" id="2"/>
    <tableColumn name="11h10" id="3"/>
    <tableColumn name="12h10" id="4"/>
    <tableColumn name="13h" id="5"/>
    <tableColumn name="14h40" id="6"/>
    <tableColumn name="16h" id="7"/>
  </tableColumns>
  <tableStyleInfo name="Xe tải BT2-style 36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dmin.giaohangtietkiem.vn/admin/AdBags/listBagsLogs?bag_order=&amp;seal=&amp;cuid=&amp;cr_from=2019-09-17+06%3A00%3A00&amp;cr_to=2019-09-17+13%3A06%3A28&amp;transport_type=&amp;bag_type=&amp;only_not_process=0&amp;station_id=&amp;station_id%5B%5D=4&amp;transfer_station_id=&amp;transfer_station_id%5B%5D=885&amp;cur_station_id=&amp;cur_station_id%5B%5D=885&amp;bag_status_id=&amp;transfer_status_id=&amp;imp_from=&amp;imp_to=&amp;plane_station_id=&amp;plane_company_id=&amp;truck_order=&amp;export_bag=0&amp;exp_station=&amp;exp_time_from=&amp;exp_time_to=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table" Target="../tables/table1.xml"/><Relationship Id="rId62" Type="http://schemas.openxmlformats.org/officeDocument/2006/relationships/table" Target="../tables/table23.xml"/><Relationship Id="rId61" Type="http://schemas.openxmlformats.org/officeDocument/2006/relationships/table" Target="../tables/table22.xml"/><Relationship Id="rId42" Type="http://schemas.openxmlformats.org/officeDocument/2006/relationships/table" Target="../tables/table3.xml"/><Relationship Id="rId64" Type="http://schemas.openxmlformats.org/officeDocument/2006/relationships/table" Target="../tables/table25.xml"/><Relationship Id="rId41" Type="http://schemas.openxmlformats.org/officeDocument/2006/relationships/table" Target="../tables/table2.xml"/><Relationship Id="rId63" Type="http://schemas.openxmlformats.org/officeDocument/2006/relationships/table" Target="../tables/table24.xml"/><Relationship Id="rId44" Type="http://schemas.openxmlformats.org/officeDocument/2006/relationships/table" Target="../tables/table5.xml"/><Relationship Id="rId66" Type="http://schemas.openxmlformats.org/officeDocument/2006/relationships/table" Target="../tables/table27.xml"/><Relationship Id="rId43" Type="http://schemas.openxmlformats.org/officeDocument/2006/relationships/table" Target="../tables/table4.xml"/><Relationship Id="rId65" Type="http://schemas.openxmlformats.org/officeDocument/2006/relationships/table" Target="../tables/table26.xml"/><Relationship Id="rId46" Type="http://schemas.openxmlformats.org/officeDocument/2006/relationships/table" Target="../tables/table7.xml"/><Relationship Id="rId68" Type="http://schemas.openxmlformats.org/officeDocument/2006/relationships/table" Target="../tables/table29.xml"/><Relationship Id="rId45" Type="http://schemas.openxmlformats.org/officeDocument/2006/relationships/table" Target="../tables/table6.xml"/><Relationship Id="rId67" Type="http://schemas.openxmlformats.org/officeDocument/2006/relationships/table" Target="../tables/table28.xml"/><Relationship Id="rId60" Type="http://schemas.openxmlformats.org/officeDocument/2006/relationships/table" Target="../tables/table21.xml"/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Relationship Id="rId48" Type="http://schemas.openxmlformats.org/officeDocument/2006/relationships/table" Target="../tables/table9.xml"/><Relationship Id="rId47" Type="http://schemas.openxmlformats.org/officeDocument/2006/relationships/table" Target="../tables/table8.xml"/><Relationship Id="rId69" Type="http://schemas.openxmlformats.org/officeDocument/2006/relationships/table" Target="../tables/table30.xml"/><Relationship Id="rId49" Type="http://schemas.openxmlformats.org/officeDocument/2006/relationships/table" Target="../tables/table10.xml"/><Relationship Id="rId51" Type="http://schemas.openxmlformats.org/officeDocument/2006/relationships/table" Target="../tables/table12.xml"/><Relationship Id="rId73" Type="http://schemas.openxmlformats.org/officeDocument/2006/relationships/table" Target="../tables/table34.xml"/><Relationship Id="rId50" Type="http://schemas.openxmlformats.org/officeDocument/2006/relationships/table" Target="../tables/table11.xml"/><Relationship Id="rId72" Type="http://schemas.openxmlformats.org/officeDocument/2006/relationships/table" Target="../tables/table33.xml"/><Relationship Id="rId53" Type="http://schemas.openxmlformats.org/officeDocument/2006/relationships/table" Target="../tables/table14.xml"/><Relationship Id="rId75" Type="http://schemas.openxmlformats.org/officeDocument/2006/relationships/table" Target="../tables/table36.xml"/><Relationship Id="rId52" Type="http://schemas.openxmlformats.org/officeDocument/2006/relationships/table" Target="../tables/table13.xml"/><Relationship Id="rId74" Type="http://schemas.openxmlformats.org/officeDocument/2006/relationships/table" Target="../tables/table35.xml"/><Relationship Id="rId55" Type="http://schemas.openxmlformats.org/officeDocument/2006/relationships/table" Target="../tables/table16.xml"/><Relationship Id="rId54" Type="http://schemas.openxmlformats.org/officeDocument/2006/relationships/table" Target="../tables/table15.xml"/><Relationship Id="rId57" Type="http://schemas.openxmlformats.org/officeDocument/2006/relationships/table" Target="../tables/table18.xml"/><Relationship Id="rId56" Type="http://schemas.openxmlformats.org/officeDocument/2006/relationships/table" Target="../tables/table17.xml"/><Relationship Id="rId71" Type="http://schemas.openxmlformats.org/officeDocument/2006/relationships/table" Target="../tables/table32.xml"/><Relationship Id="rId70" Type="http://schemas.openxmlformats.org/officeDocument/2006/relationships/table" Target="../tables/table31.xml"/><Relationship Id="rId59" Type="http://schemas.openxmlformats.org/officeDocument/2006/relationships/table" Target="../tables/table20.xml"/><Relationship Id="rId58" Type="http://schemas.openxmlformats.org/officeDocument/2006/relationships/table" Target="../tables/table19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admin.giaohangtietkiem.vn/admin?alias=266874017%2C+317825968%2C+322224812%2C+389236123%2C+414040301%2C+527117055%2C+732820249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2" Type="http://schemas.openxmlformats.org/officeDocument/2006/relationships/hyperlink" Target="https://admin.giaohangtietkiem.vn/admin/api/index/limit:100?alias=245117919%2C+266954618%2C+284234982%2C+298269500%2C+307897657%2C+200236122%2C+346421779%2C+350938095%2C+374241540%2C+408852919%2C+436799368%2C+441688737%2C+673258513%2C+790238410%2C+980291426%2C312975752%2C+317250048%2C+321404946%2C+328823254%2C+332445120%2C+338218435%2C+338931882%2C+342056364%2C+351228770%2C+360870409%2C+363361807%2C+365817407%2C+370877664%2C+371882302%2C+372193796%2C+376381190%2C+390619443%2C+392246888%2C+407514416%2C+416084502%2C+417527017%2C+418467146%2C+424799371%2C+429651955%2C+430228056%2C+430774901%2C+440815628%2C+461277201%2C+464543388%2C+471667546%2C+471918699%2C+472583393%2C+482306788%2C+482844421%2C+490987175%2C+536479226%2C+551253420%2C+554246755%2C+588714851%2C+593423963%2C+656598589%2C+826263260%2C+839636915%2C+857648234%2C+964923136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1" Type="http://schemas.openxmlformats.org/officeDocument/2006/relationships/hyperlink" Target="https://admin.giaohangtietkiem.vn/admin?alias=202540107%2C+202872840%2C+225549423%2C+269455261%2C+277619081%2C+311912523%2C+342623433%2C+360491178%2C+364299659%2C+368628785%2C+385650656%2C+407184135%2C+424296076%2C+428321827%2C+432951563%2C+481272071%2C+494038177%2C+638270936%2C+718030755%2C+887290622%2C+897189836%2C+924906733%2C+9256792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4" Type="http://schemas.openxmlformats.org/officeDocument/2006/relationships/hyperlink" Target="https://admin.giaohangtietkiem.vn/admin/api/index/limit:50?alias=208011899%2C+220671784%2C+266707068%2C+270952744%2C+318041412%2C+325786412%2C+327135744%2C+329404616%2C+332495991%2C+343161476%2C+365119622%2C+375426356%2C+381217075%2C+382619404%2C+394524856%2C+403088953%2C+406009850%2C+411342005%2C+415745877%2C+424176378%2C+439708440%2C+440948746%2C+446446850%2C+456466388%2C+460870037%2C+474999086%2C+475117073%2C+477273534%2C+490805604%2C+498672026%2C+524386652%2C+544247665%2C+554608394%2C+578742594%2C+659697765%2C+794900753%2C+795798047%2C+821169510%2C+834106633%2C+955711358%2C+627734193%2C+437164795%2C+264499373%2C+458060331%2C+561040783%2C+389709565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3" Type="http://schemas.openxmlformats.org/officeDocument/2006/relationships/hyperlink" Target="https://admin.giaohangtietkiem.vn/admin/api/index/limit:50?alias=216491885%2C+250196287%2C+321513263%2C+327817983%2C+366729074%2C+392533090%2C+415294376%2C+481637416%2C+497700848%2C+671884003%2C+760870203%2C+250987140%2C+308767621%2C+337138277%2C+350888516%2C+374428767%2C+382102269%2C+385422514%2C+391721770%2C+412254790%2C+427751153%2C+437118079%2C+450936699%2C+481257525%2C+485056196%2C+492736576%2C+494129181%2C+499348469%2C+533666733%2C+553489882%2C+586802395%2C+645071657%2C+699595775%2C+765789083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6" Type="http://schemas.openxmlformats.org/officeDocument/2006/relationships/hyperlink" Target="https://admin.giaohangtietkiem.vn/admin?alias=313626351%2C+330266722%2C+337875669%2C+338856561%2C+339099689%2C+362647263%2C+371776457%2C+385893467%2C+388465276%2C+389927577%2C+394844781%2C+430408500%2C+439283643%2C+451585072%2C+458925921%2C+469525570%2C+470454193%2C+487891669%2C+492410973%2C+498480671%2C+639174787%2C+648111727%2C+848154368%2C+87448844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5" Type="http://schemas.openxmlformats.org/officeDocument/2006/relationships/hyperlink" Target="https://admin.giaohangtietkiem.vn/admin?alias=891604250%2C+216011409%2C+216219779%2C+291263382%2C+304860666%2C+309243998%2C+309574083%2C+358568972%2C+365512019%2C+375403749%2C+379936704%2C+386918566%2C+390996125%2C+396153828%2C+397422147%2C+410935981%2C+457561104%2C+470997420%2C+489376773%2C+494561753%2C+49643946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7" Type="http://schemas.openxmlformats.org/officeDocument/2006/relationships/hyperlink" Target="https://admin.giaohangtietkiem.vn/admin?alias=387998499%2C+201987176%2C+232284003%2C+239829711%2C+247789352%2C+247938161%2C+286297325%2C+308017561%2C+316135064%2C+322517597%2C+330271465%2C+338955775%2C+345439561%2C+347725280%2C+357041622%2C+390449969%2C+410479283%2C+418158873%2C+430052987%2C+430685697%2C+448873050%2C+497529367%2C+538895774%2C+808118728%2C+81052114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6" Type="http://schemas.openxmlformats.org/officeDocument/2006/relationships/hyperlink" Target="https://admin.giaohangtietkiem.vn/admin/api/index/limit:50?alias=203081557%2C+211104937%2C+247429492%2C+272736740%2C+317183320%2C+327772217%2C+337693187%2C+339076507%2C+359127807%2C+361028512%2C+363903386%2C+374289280%2C+376945456%2C+379166540%2C+388861979%2C+394968558%2C+405944120%2C+413730459%2C+414382065%2C+414553752%2C+414652431%2C+415094198%2C+433752372%2C+442058441%2C+449241975%2C+450260891%2C+460857281%2C+463523971%2C+464658941%2C+475172834%2C+487120925%2C+490084946%2C+492928782%2C+499076521%2C+506088081%2C+531199684%2C+532832314%2C+614481098%2C+658777423%2C+747868115%2C+830099187%2C+907063558%2C+939880305%2C+945544351%2C+96104712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5" Type="http://schemas.openxmlformats.org/officeDocument/2006/relationships/hyperlink" Target="about:blank" TargetMode="External"/><Relationship Id="rId104" Type="http://schemas.openxmlformats.org/officeDocument/2006/relationships/hyperlink" Target="https://admin.giaohangtietkiem.vn/admin/api/index/limit:50?alias=221673920%2C+225743467%2C+227593768%2C+352506084%2C304241644%2C+488054363%2C306159490%2C+311873364%2C+316368027%2C+321208456%2C+341426789%2C+354168694%2C+356572593%2C+378098324%2C+387031796%2C+393491228%2C+404061374%2C+406630716%2C+410152517%2C+412727849%2C+416684819%2C+419556451%2C+455701422%2C+460103159%2C+471540941%2C+472959849%2C+474101626%2C+492768314%2C+495591315%2C+495896253%2C+564048497%2C+581684116%2C+689808647%2C+708815622%2C+738363751%2C+885278745%2C+890716937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9" Type="http://schemas.openxmlformats.org/officeDocument/2006/relationships/hyperlink" Target="https://admin.giaohangtietkiem.vn/admin/api/index/limit:100?alias=208968964%2C+245367009%2C+285487747%2C+320306453%2C+327054794%2C+376491126%2C+477744805%2C+477793690%2C+944520183%2C+961494605%2C+218163089%2C+235720616%2C+278351190%2C+288444094%2C+301703188%2C+304528863%2C+306159490%2C+319033057%2C+343452129%2C+348061677%2C+353278052%2C+353629557%2C+358143648%2C+361542401%2C+363120260%2C+375337563%2C+376248659%2C+376402967%2C+382318178%2C+394282182%2C+416753619%2C+433921423%2C+434433468%2C+436396356%2C+456078135%2C+466005379%2C+474018508%2C+475985669%2C+492511971%2C+494136423%2C+495654585%2C+541999202%2C+662338575%2C+666259386%2C+815376007%2C+862484571%2C+920520359%2C+960259773%2C+985626763%2C+987970220%2C+222001387%2C+271745629%2C+303181933%2C+304124169%2C+332860823%2C+333077927%2C+338955775%2C+346118225%2C+353151431%2C+353392467%2C+358654266%2C+374813238%2C+379417583%2C+383110922%2C+384133880%2C+390616279%2C+418158873%2C+419308259%2C+438324006%2C+443848971%2C+446484389%2C+447829608%2C+448873050%2C+465042236%2C+467255476%2C+476130856%2C+485793196%2C+490076662%2C+494346728%2C+496013466%2C+506044412%2C+538895774%2C+728138695%2C+731183806%2C+748284629%2C+822313197%2C+910366245%2C+234846483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8" Type="http://schemas.openxmlformats.org/officeDocument/2006/relationships/hyperlink" Target="about:blank" TargetMode="External"/><Relationship Id="rId48" Type="http://schemas.openxmlformats.org/officeDocument/2006/relationships/hyperlink" Target="https://admin.giaohangtietkiem.vn/admin/api/index/limit:100?alias=248955530%2C+324256003%2C+376661499%2C+377684257%2C+490658068%2C+643804011%2C+718772611%2C+265468103%2C+321500647%2C+327612268%2C+356119186%2C+376903138%2C+392731339%2C+402673614%2C+405641611%2C+472997655%2C+690897582%2C+730512457%2C+860755640%2C+974576630%2C+291080530%2C+314830634%2C+332422637%2C+353107651%2C+373305048%2C+399494644%2C+406247723%2C+412776220%2C+413303568%2C+423159921%2C+434731778%2C+449039320%2C+452435345%2C+452488057%2C+452875424%2C+541766941%2C+558301087%2C+930334015%2C+260163403%2C+277589792%2C+321490251%2C+330172888%2C+343628929%2C+384160137%2C+390429309%2C+405231127%2C+418121259%2C+426419603%2C+461536660%2C+465696874%2C+471299631%2C+491771947%2C+493253218%2C+740622413%2C+748655610%2C+774349678%2C+786914486%2C+908669538%2C+993126838%2C+740653122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7" Type="http://schemas.openxmlformats.org/officeDocument/2006/relationships/hyperlink" Target="https://admin.giaohangtietkiem.vn/admin?alias=357166198%2C+413362370%2C+243030823%2C+287631768%2C+310366520%2C+313815482%2C+333667601%2C+334050376%2C+342241781%2C+359975650%2C+365422789%2C+401909642%2C+452263397%2C+547083129%2C+772344968%2C+821695840%2C+879068524%2C+45624794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9" Type="http://schemas.openxmlformats.org/officeDocument/2006/relationships/hyperlink" Target="https://admin.giaohangtietkiem.vn/admin?alias=286511010%2C+301779405%2C+301787626%2C+338629365%2C+346814956%2C+349400487%2C+354318540%2C+465157274%2C+480518555%2C+485618006%2C+581645411%2C+801015922%2C+823610532%2C+86951321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3" Type="http://schemas.openxmlformats.org/officeDocument/2006/relationships/hyperlink" Target="about:blank" TargetMode="External"/><Relationship Id="rId102" Type="http://schemas.openxmlformats.org/officeDocument/2006/relationships/hyperlink" Target="https://admin.giaohangtietkiem.vn/admin?alias=265823037%2C+284555809%2C+302780295%2C+311270134%2C+323366810%2C+430140443%2C378414178%2C+391696736%2C+399339824%2C+471549299%2C+472728758%2C+492696053%2C+492876784%2C+597705771%2C+711258743%2C+721080827%2C+823066969%2C+912225619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1" Type="http://schemas.openxmlformats.org/officeDocument/2006/relationships/hyperlink" Target="https://admin.giaohangtietkiem.vn/admin/api/index/limit:100?alias=225387356%2C+233932846%2C+268814875%2C+283053874%2C+291867969%2C+295614296%2C+302444646%2C+309176955%2C+319850031%2C+328252660%2C+342697764%2C+350222535%2C+395334517%2C+398867406%2C+401463914%2C+418529564%2C+436735412%2C+444936081%2C+450681497%2C+458399229%2C+620112018%2C+902544864%2C227391955%2C+280031466%2C+301927091%2C+315410681%2C+319929701%2C+326982891%2C+331831376%2C+335022923%2C+338285236%2C+362168547%2C+376385019%2C+376451886%2C+377380869%2C+398757904%2C+413838005%2C+415385710%2C+433272619%2C+433863559%2C+437423603%2C+439458618%2C+447725396%2C+461335387%2C+485579704%2C+507955787%2C+562163929%2C+877488233%2C+903805415%2C213831951%2C+240500782%2C+263361818%2C+316079074%2C+335673956%2C+336857849%2C+337634873%2C+352467636%2C+354785722%2C+371826155%2C+373830805%2C+374605155%2C+376611848%2C+379265656%2C+380084917%2C+383399614%2C+383633248%2C+384889322%2C+389005161%2C+394883774%2C+402811232%2C+423282892%2C+438411162%2C+447842813%2C+454891137%2C+455551753%2C+455701422%2C+456720821%2C+460418408%2C+472639172%2C+478036475%2C+491614351%2C+679454636%2C+696894035%2C+698848112%2C+718422288%2C+729061156%2C+864740242%2C+910863713%2C+954153389%2C+962305506%2C+972767333%2C+998693881%2C455039614%2C883653875%2C499829741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0" Type="http://schemas.openxmlformats.org/officeDocument/2006/relationships/hyperlink" Target="https://admin.giaohangtietkiem.vn/admin?alias=449007604%2C+492373915%2C+3109362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1" Type="http://schemas.openxmlformats.org/officeDocument/2006/relationships/hyperlink" Target="https://admin.giaohangtietkiem.vn/admin?alias=221290689%2C+304408818%2C+320522523%2C+332471870%2C+359586217%2C+387774955%2C+405490611%2C+408475338%2C+422614854%2C+425263638%2C+470838686%2C+490082016%2C+830434845%2C+90565819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0" Type="http://schemas.openxmlformats.org/officeDocument/2006/relationships/hyperlink" Target="https://admin.giaohangtietkiem.vn/admin/api/index/limit:50?alias=389707220%2C205355639%2C+257491153%2C+277301729%2C+342391593%2C258465808%2C278719371%2C+336974189%2C+354999566%2C+358979228%2C+364514108%2C+394653478%2C+415253212%2C+443185658%2C+454160107%2C+470193346%2C+472435033%2C+472583984%2C+476645016%2C+481702141%2C+496044535%2C+497625987%2C+585463240%2C+637111792%2C+747424808%2C+789994875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3" Type="http://schemas.openxmlformats.org/officeDocument/2006/relationships/hyperlink" Target="https://admin.giaohangtietkiem.vn/admin/api/index/limit:50?alias=201160054%2C+210535394%2C+221666308%2C+254686708%2C+280005528%2C+284744509%2C+286710103%2C+290884675%2C+302420725%2C+319072100%2C+363781876%2C+369490616%2C+369665163%2C+374438188%2C+378355839%2C+378678081%2C+386496098%2C+393975730%2C+397435772%2C+400698458%2C+409175106%2C+428709776%2C+430617548%2C+434607727%2C+442062478%2C+450927005%2C+451156997%2C+460416565%2C+463336817%2C+470827055%2C+473152804%2C+474731732%2C+476309282%2C+496816006%2C+506478307%2C+622323831%2C+682083184%2C+788302267%2C+849437638%2C+896756739%2C+982146172%2C+999116641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2" Type="http://schemas.openxmlformats.org/officeDocument/2006/relationships/hyperlink" Target="https://admin.giaohangtietkiem.vn/admin/api/index/limit:50?alias=268569082%2C+366090070%2C+377972949%2C+384094378%2C+201640149%2C+229688152%2C+300094087%2C+307922273%2C+314544485%2C+342289300%2C+342954618%2C+343319144%2C+359356195%2C+381117288%2C+389626817%2C+392851861%2C+406988873%2C+431959195%2C+439021085%2C+476551477%2C+481616810%2C+502392669%2C+543289298%2C+607206538%2C+639336805%2C+707954382%2C+709450985%2C+779794855%2C+791798478%2C+815158797%2C+837980708%2C+848688575%2C+400831554%2C+412568979%2C+419650845%2C+442619070%2C+443885739%2C+448371982%2C+486101449%2C+542053651%2C+569395169%2C+572311466%2C+645481091%2C+698042316%2C+860054346%2C+969913944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5" Type="http://schemas.openxmlformats.org/officeDocument/2006/relationships/hyperlink" Target="https://admin.ghtk.vn/admin?alias=584198870%2C+423233059%2C+305972826%2C+317188248%2C+321959145%2C+350175843%2C+361784047%2C+432529782%2C+760922444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4" Type="http://schemas.openxmlformats.org/officeDocument/2006/relationships/hyperlink" Target="https://admin.giaohangtietkiem.vn/admin/api/index/limit:50?alias=205353857%2C+216350457%2C+247808281%2C+265663252%2C+300526450%2C+306653723%2C+315788462%2C+321532551%2C+328767300%2C+363376649%2C+377756497%2C+402938525%2C+422179865%2C+427007183%2C+430668707%2C+448359345%2C+451026738%2C+475143386%2C+479033769%2C+520588884%2C+529432705%2C+529527760%2C+532562395%2C+657936523%2C+731972111%2C+875855935%2C+887556208%2C+892129041%2C+925306942%2C+925329534%2C+96459463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7" Type="http://schemas.openxmlformats.org/officeDocument/2006/relationships/hyperlink" Target="https://admin.giaohangtietkiem.vn/admin/api/index/limit:50?alias=830203971%2C203166830%2C+208635332%2C+253500406%2C+296163541%2C+227870929%2C+275241391%2C+312148758%2C+346561547%2C+952939789%2C889012883%2C301727297%2C+321666971%2C+335582276%2C+346465117%2C+362578493%2C+387490458%2C+429281829%2C+439548492%2C+453592420%2C+474602921%2C+476035144%2C+476338231%2C+478582047%2C+480409131%2C+503861693%2C+981717589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6" Type="http://schemas.openxmlformats.org/officeDocument/2006/relationships/hyperlink" Target="https://admin.ghtk.vn/admin?alias=343013106%2C+358656997%2C+9702997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9" Type="http://schemas.openxmlformats.org/officeDocument/2006/relationships/hyperlink" Target="https://admin.giaohangtietkiem.vn/admin?alias=226836055%2C+276848163%2C+278219411%2C+300801144%2C+344802195%2C+352988141%2C+392137140%2C+411056914%2C+447357430%2C+475513973%2C+488550469%2C+52645376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8" Type="http://schemas.openxmlformats.org/officeDocument/2006/relationships/hyperlink" Target="https://admin.giaohangtietkiem.vn/admin/api/index/limit:100?alias=208992548%2C+219570572%2C+318999785%2C+327480449%2C+341440984%2C+350969878%2C+378433764%2C+384130436%2C+385361719%2C+389200842%2C+410585457%2C+420723963%2C+437508503%2C+456319941%2C+456880661%2C+491664365%2C+542867795%2C+570646873%2C+652599636%2C+675404668%2C+758389763%2C+816514774%2C+829190144%2C+886001756%2C+227717924%2C+259656478%2C+263435086%2C+266223481%2C+303721590%2C+357269482%2C+361341726%2C+410023632%2C+414819427%2C+432860997%2C+451783884%2C+518404173%2C+518512362%2C+661964127%2C+727893851%2C+808858632%2C+827967489%2C+836157753%2C+360960053%2C+369317940%2C+383484946%2C+491559761%2C+502016386%2C+578743351%2C+582945858%2C+602285207%2C+750191282%2C+850338632%2C+866346800%2C+207245186%2C+231802310%2C+257811836%2C+263052433%2C+264318474%2C+269374681%2C+311576575%2C+312527280%2C+318473990%2C+320802671%2C+320928366%2C+327799935%2C+333494870%2C+333757610%2C+335016555%2C+341607737%2C+343013612%2C+343816955%2C+349519410%2C+369827209%2C+377583540%2C+382462896%2C+383087287%2C+385289072%2C+394716793%2C+417227327%2C+423278757%2C+450034945%2C+451394452%2C+451424593%2C+456861303%2C+481485728%2C+481567368%2C+498060480%2C+517855344%2C+595804596%2C+644788210%2C+662352354%2C+870951876%2C+991359541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" Type="http://schemas.openxmlformats.org/officeDocument/2006/relationships/hyperlink" Target="https://admin.giaohangtietkiem.vn/admin/api/index/limit:100?alias=257686106%2C+288988664%2C+342846524%2C+363428343%2C+377544174%2C+382958713%2C+395975876%2C+396044829%2C+414535681%2C+415530499%2C+419007455%2C+419648905%2C+421037259%2C+423021792%2C+425287827%2C+433305713%2C+434106363%2C+451692376%2C+479082142%2C+505168986%2C+528812234%2C+556662008%2C+563410837%2C+666267343%2C+702568939%2C+848074280%2C+958088341%2C+259090688%2C+300006920%2C+306395047%2C+312335174%2C+321167552%2C+333499165%2C+337313807%2C+361052384%2C+389368370%2C+403005197%2C+415055616%2C+433719551%2C+450260247%2C+453756556%2C+475208052%2C+480774454%2C+531179877%2C+651052835%2C+793598646%2C+800663942%2C+874834996%2C+893897731%2C+916511057%2C+942751644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2" Type="http://schemas.openxmlformats.org/officeDocument/2006/relationships/hyperlink" Target="https://admin.giaohangtietkiem.vn/admin?alias=212630503%2C+401609931%2C+416562220%2C+445985196%2C+744556362%2C+359583715%2C+451141176%2C+39641690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1" Type="http://schemas.openxmlformats.org/officeDocument/2006/relationships/hyperlink" Target="https://admin.giaohangtietkiem.vn/admin?alias=227361754%2C+320140194%2C+352784448%2C+409817121%2C+427689408%2C+495737348%2C+802796604%2C+93856495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4" Type="http://schemas.openxmlformats.org/officeDocument/2006/relationships/hyperlink" Target="https://admin.giaohangtietkiem.vn/admin/api/index/limit:50?alias=309007365%2C+340187317%2C+355138262%2C+363382252%2C+373547189%2C+385481267%2C+449822454%2C+488266523%2C+662637670%2C+774753697%2C+817357866%2C+822993586%2C+839111717%2C+937544291%2C+405544742%2C+215249909%2C+246129968%2C+258622222%2C+287617883%2C+288240774%2C+303948219%2C+307535580%2C+344560985%2C+345563947%2C+354576231%2C+364642008%2C+389782504%2C+410608966%2C+415040974%2C+422347758%2C+443980063%2C+449917726%2C+470381302%2C+527878152%2C+662280279%2C+665695495%2C+683610783%2C+701441984%2C+772391722%2C+80337026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3" Type="http://schemas.openxmlformats.org/officeDocument/2006/relationships/hyperlink" Target="https://admin.giaohangtietkiem.vn/admin?alias=318910554%2C+337012317%2C+355718935%2C+360287637%2C+368695989%2C+459054547%2C+494118992%2C+496451395%2C+497436281%2C+60286097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9" Type="http://schemas.openxmlformats.org/officeDocument/2006/relationships/hyperlink" Target="https://admin.giaohangtietkiem.vn/admin?alias=402124747%2C+331557098%2C+353019283%2C+414799222%2C+446800579%2C+477882193%2C+48968160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8" Type="http://schemas.openxmlformats.org/officeDocument/2006/relationships/hyperlink" Target="https://admin.giaohangtietkiem.vn/admin?alias=350812024%2C+495063207%2C+978949090%2C+38157097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7" Type="http://schemas.openxmlformats.org/officeDocument/2006/relationships/hyperlink" Target="https://admin.giaohangtietkiem.vn/admin/api/index/limit:50?alias=218871118%2C+233371187%2C+336428924%2C+348738994%2C+367697651%2C+389907363%2C+390618099%2C+400301693%2C+447634345%2C+453161582%2C+576609833%2C+731385397%2C+913136945%2C+920496562%2C+946281753%2C+977395991%2C+276532796%2C+284101357%2C+295230496%2C+336211044%2C+349579128%2C+372195091%2C+376484691%2C+379284206%2C+386381106%2C+412681040%2C+424203897%2C+453790253%2C+461969786%2C+471136205%2C+484618326%2C+492365779%2C+567065450%2C+697220545%2C+779401527%2C+826309702%2C+826821451%2C+831981263%2C+881816846%2C+900852071%2C+93565575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6" Type="http://schemas.openxmlformats.org/officeDocument/2006/relationships/hyperlink" Target="about:blank" TargetMode="External"/><Relationship Id="rId26" Type="http://schemas.openxmlformats.org/officeDocument/2006/relationships/hyperlink" Target="https://admin.giaohangtietkiem.vn/admin/api/index/limit:100?alias=205195048%2C+252376504%2C+260392217%2C+274808702%2C+294395381%2C+328211772%2C+347258494%2C+352154054%2C+358254193%2C+410964482%2C+428254177%2C+429179079%2C+476189066%2C+491918527%2C+512903554%2C+561767069%2C+590040566%2C+689025439%2C+719421833%2C+967287842%2C+206056943%2C+209545559%2C+267203191%2C+300201609%2C+301640183%2C+312226411%2C+317278731%2C+319155339%2C+336579566%2C+337630299%2C+341547978%2C+364604967%2C+372285933%2C+375665461%2C+397229633%2C+405410843%2C+426350866%2C+446446901%2C+449443491%2C+450235795%2C+451431927%2C+452911076%2C+454161225%2C+459979119%2C+468583620%2C+482327500%2C+490372280%2C+505171821%2C+519818322%2C+557866892%2C+812565565%2C+814045611%2C+84212691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1" Type="http://schemas.openxmlformats.org/officeDocument/2006/relationships/hyperlink" Target="https://admin.giaohangtietkiem.vn/admin/api/index/limit:100?alias=259441658%2C+310149498%2C+324995292%2C+349247560%2C+351112977%2C+352477404%2C+360009539%2C+372745909%2C+379704054%2C+387627081%2C+393027793%2C+428503496%2C+430893031%2C+431497495%2C+434457742%2C+437209294%2C+437975796%2C+439898334%2C+448788878%2C+457946706%2C+459045569%2C+464634196%2C+480765042%2C+505726342%2C+747627748%2C+901343362%2C+917659935%2C+999103811%2C+273976555%2C+280346556%2C+338334586%2C+363063595%2C+375324021%2C+381632756%2C+389369623%2C+390655792%2C+392111888%2C+409692241%2C+440464434%2C+476326337%2C+480849225%2C+599969914%2C+715964592%2C+720480007%2C+995470257%2C+259607858%2C+283371589%2C+300498063%2C+306108222%2C+308017285%2C+320103074%2C+321000023%2C+327951072%2C+351424382%2C+362158561%2C+372299548%2C+378334708%2C+384409347%2C+390343302%2C+393797951%2C+399214303%2C+423550105%2C+425619023%2C+436186047%2C+437360382%2C+440533016%2C+442433181%2C+447123908%2C+450316109%2C+458826564%2C+470407892%2C+486292578%2C+487239354%2C+521181283%2C+571286530%2C+735657306%2C+805595423%2C+832879367%2C+854432125%2C+863970571%2C+889583425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5" Type="http://schemas.openxmlformats.org/officeDocument/2006/relationships/hyperlink" Target="https://admin.giaohangtietkiem.vn/admin/api/index/limit:50?alias=203166719%2C+305713061%2C+306662675%2C+356723744%2C+380691743%2C+403761721%2C+437018973%2C+443688395%2C+468163194%2C+496055007%2C+644108054%2C+952147640%2C+209321059%2C+231478581%2C+239421926%2C+244573115%2C+272938681%2C+323186018%2C+335651344%2C+350455342%2C+352842483%2C+353543769%2C+422216462%2C+427682078%2C+431209977%2C+479588971%2C+486951484%2C+695809400%2C+772329617%2C+824060110%2C+963639953%2C+968653068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0" Type="http://schemas.openxmlformats.org/officeDocument/2006/relationships/hyperlink" Target="about:blank" TargetMode="External"/><Relationship Id="rId28" Type="http://schemas.openxmlformats.org/officeDocument/2006/relationships/hyperlink" Target="https://admin.giaohangtietkiem.vn/admin?alias=201305030%2C+277828129%2C+311056570%2C+321906755%2C+338056212%2C+881584563%2C+444198716%2C+397158441%2C+372394297%2C+401689088%2C+406545736%2C+411750916%2C+420039805%2C+430238928%2C+468923677%2C+476438851%2C+477853258%2C+555730120%2C+555763979%2C+73294519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7" Type="http://schemas.openxmlformats.org/officeDocument/2006/relationships/hyperlink" Target="https://admin.giaohangtietkiem.vn/admin/api/index/limit:50?alias=353659900%2C+393877812%2C+466048195%2C+533290787%2C+698939247%2C+757583907%2C+200586582%2C+211395120%2C+222378648%2C+258738379%2C+267664834%2C+297640125%2C+307353494%2C+334218193%2C+336163627%2C+336942010%2C+345030679%2C+348260475%2C+348571583%2C+356278912%2C+362103675%2C+365824573%2C+368724999%2C+380168838%2C+400253397%2C+439321796%2C+441521053%2C+457124445%2C+471083703%2C+475015994%2C+477931447%2C+481844733%2C+490289583%2C+496243039%2C+499308340%2C+527712876%2C+553862579%2C+663432102%2C+693269036%2C+804057788%2C+809157117%2C+850704328%2C+861891925%2C+949766659%2C+958303401%2C+976046881%2C+98316442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5" Type="http://schemas.openxmlformats.org/officeDocument/2006/relationships/hyperlink" Target="https://admin.giaohangtietkiem.vn/admin?alias=201044182%2C+243751431%2C+248343547%2C+262242075%2C+298356145%2C+346382944%2C+350384886%2C+363237124%2C+366427830%2C+370878575%2C+386582497%2C+405418736%2C+419625947%2C+493182116%2C+698031140%2C+772147192%2C+91747080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9" Type="http://schemas.openxmlformats.org/officeDocument/2006/relationships/hyperlink" Target="https://admin.giaohangtietkiem.vn/admin/api/index/limit:100?alias=209664870%2C+217565686%2C+221085857%2C+241514319%2C+264512469%2C+276287149%2C+303238273%2C+309158807%2C+309742788%2C+313335618%2C+315987970%2C+330430808%2C+331543942%2C+333088058%2C+336224682%2C+336587479%2C+355593273%2C+355904849%2C+372280007%2C+376571901%2C+387248020%2C+403968609%2C+408239634%2C+410584546%2C+414150577%2C+430386020%2C+431636965%2C+440530861%2C+441152099%2C+443016898%2C+451917363%2C+458898709%2C+469640358%2C+476030090%2C+486824311%2C+488787300%2C+488815269%2C+542585325%2C+653887166%2C+867765221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4" Type="http://schemas.openxmlformats.org/officeDocument/2006/relationships/hyperlink" Target="https://admin.giaohangtietkiem.vn/admin/api/index/limit:50?alias=205054474%2C+240519655%2C+308561330%2C+360058911%2C+361348375%2C+403603274%2C+436275802%2C+496816188%2C+724439907%2C+206730216%2C+224477816%2C+240843431%2C+259464885%2C+300267687%2C+307037133%2C+314785043%2C+346572352%2C+347627037%2C+357897156%2C+359369257%2C+369220462%2C+384622263%2C+391783340%2C+396055058%2C+404327830%2C+406973531%2C+434125469%2C+437975796%2C+461985952%2C+463435584%2C+466592635%2C+473203788%2C+488187179%2C+499787414%2C+590323394%2C+590980330%2C+594125587%2C+894256893%2C+999610824%2C+280346556%2C+484238185%2C&amp;package_status_id=&amp;t_stt=&amp;r_stt=&amp;cr_from=2019-10-19+00%3A00%3A00&amp;cr_to=2019-10-26+23%3A59%3A59&amp;date_from=&amp;date_to=2019-10-26+17%3A44%3A08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3" Type="http://schemas.openxmlformats.org/officeDocument/2006/relationships/hyperlink" Target="https://admin.giaohangtietkiem.vn/admin/api/index/limit:50?alias=413661821%2C+204799808%2C+220510857%2C+220897536%2C+232075604%2C+273019632%2C+303239131%2C+303713858%2C+305287289%2C+306442783%2C+326032035%2C+334767764%2C+337947308%2C+350024584%2C+350907226%2C+356403102%2C+361807749%2C+389003611%2C+397690744%2C+418943455%2C+421216437%2C+425374359%2C+436436101%2C+441998602%2C+445699243%2C+453899674%2C+463481753%2C+467942152%2C+468106892%2C+471585993%2C+510058977%2C+732087977%2C+75264423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2" Type="http://schemas.openxmlformats.org/officeDocument/2006/relationships/hyperlink" Target="https://admin.giaohangtietkiem.vn/admin/api/index/limit:50?alias=316989585%2C+333850220%2C+498476672%2C+662157028%2C+771274015%2C+206428546%2C+305548119%2C+308499183%2C+310346587%2C+326397491%2C+352022429%2C+352786106%2C+352885058%2C+358064202%2C+364932876%2C+379480361%2C+381611083%2C+388695826%2C+418097624%2C+447353447%2C+457643777%2C+461445206%2C+471856841%2C+476476025%2C+480568941%2C+625498678%2C+660315382%2C+682090491%2C+745760217%2C+784855781%2C+94649075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5" Type="http://schemas.openxmlformats.org/officeDocument/2006/relationships/hyperlink" Target="https://admin.giaohangtietkiem.vn/admin/api/index/limit:100?alias=201779896%2C+207807855%2C+210857850%2C+206784871%2C+271789678%2C+303095519%2C+312811567%2C+343492211%2C+364561888%2C+374093510%2C+379322768%2C+382961048%2C+383738940%2C+391826735%2C+392144178%2C+472355149%2C+475039157%2C+484116652%2C+595350869%2C+697305954%2C+782806993%2C+784493421%2C+920541154%2C+938674769%2C+962840767%2C+987274355%2C205028499%2C+208540042%2C+238464208%2C+239817560%2C+287337141%2C+293206011%2C+367942509%2C+371646210%2C+413284483%2C+452533436%2C+470822294%2C+493802086%2C+498823032%2C+759463496%2C+799466913%2C216286132%2C+223014352%2C+236002528%2C+243744645%2C+295668113%2C+317474242%2C+321458204%2C+330916699%2C+335126627%2C+340844716%2C+350811740%2C+353247836%2C+362207542%2C+367033505%2C+368629776%2C+388699847%2C+391124303%2C+394218537%2C+404813095%2C+407330954%2C+410751887%2C+419531567%2C+423204572%2C+437205776%2C+445093322%2C+474323857%2C+488758556%2C+491987922%2C+494456771%2C+496757400%2C+912186848%2C+994597480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4" Type="http://schemas.openxmlformats.org/officeDocument/2006/relationships/hyperlink" Target="https://admin.giaohangtietkiem.vn/admin/api/index/limit:50?alias=250315701%2C+281798994%2C+206142014%2C+301981001%2C+326770672%2C+355465434%2C+359315167%2C+362207542%2C+399019355%2C+428001630%2C+453172751%2C+457957698%2C+461893028%2C+474555302%2C+495024343%2C+506024870%2C+611494735%2C+614432784%2C+634586809%2C+667918515%2C+753448069%2C+897999527%2C306691410%2C+337328536%2C+364616817%2C+373515260%2C+395681786%2C+411643293%2C+422009943%2C+439975215%2C+467136079%2C+495881582%2C+545842794%2C+632528169%2C+683565398%2C+832427839%2C+869925773%2C+938658181%2C+949785729%2C+994352741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7" Type="http://schemas.openxmlformats.org/officeDocument/2006/relationships/hyperlink" Target="https://admin.giaohangtietkiem.vn/admin?alias=202188039%2C+232182402%2C+255518192%2C+347677178%2C+359954488%2C+835915311%2C+848199253%2C+853195349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6" Type="http://schemas.openxmlformats.org/officeDocument/2006/relationships/hyperlink" Target="https://admin.giaohangtietkiem.vn/admin/api/index/limit:150?alias=227080877%2C+229540689%2C+235700339%2C+274155351%2C+201747140%2C+276288576%2C+310546946%2C+317205644%2C+336062918%2C+354917212%2C+374197673%2C+394460105%2C+406825044%2C+446275945%2C+484854742%2C+498485971%2C+538717648%2C+556954647%2C+682000811%2C+718898372%2C+844642846%2C+907592664%2C721727684%2C234846483%2C702945198%2C543157870%2C200436914%2C+277858348%2C+294278871%2C+300540726%2C+300804708%2C+312082211%2C+324323895%2C+325698603%2C+354180457%2C+369321480%2C+385897088%2C+407876740%2C+435704789%2C+439394266%2C+459895370%2C+480744846%2C+482871143%2C+487609598%2C+490310180%2C+494738024%2C+733510258%2C+994352741%2C275900947%2C+319680090%2C+336179484%2C+341949327%2C+343402832%2C+358541405%2C+369407470%2C+372232947%2C+424722975%2C+440647752%2C+441254827%2C+447592659%2C+452376974%2C+454929296%2C+648563199%2C+972767333%2C283150346%2C+284870384%2C+327896580%2C+333553782%2C+336960058%2C+351639267%2C+370462790%2C+390926959%2C+398655942%2C+401506164%2C+419159856%2C+427902336%2C+438370520%2C+459790341%2C+471504996%2C+475626229%2C+484837230%2C+499891282%2C+543303237%2C+573723089%2C+582194509%2C+933747449%2C+935922656%2C+952289188%2C+974014831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" Type="http://schemas.openxmlformats.org/officeDocument/2006/relationships/hyperlink" Target="about:blank" TargetMode="External"/><Relationship Id="rId99" Type="http://schemas.openxmlformats.org/officeDocument/2006/relationships/hyperlink" Target="https://admin.giaohangtietkiem.vn/admin?alias=258931837%2C+304476849%2C+347165484%2C+360403085%2C+398617462%2C+442914007%2C+458322082%2C+468043728%2C+472557853%2C+485550202%2C+491264059%2C+499053970%2C+779587225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" Type="http://schemas.openxmlformats.org/officeDocument/2006/relationships/hyperlink" Target="https://admin.giaohangtietkiem.vn/admin?alias=273304575%2C+289624050%2C+292501289%2C+292702890%2C+334374760%2C+385969309%2C+395913099%2C+467153985%2C+761172340%2C+824702322%2C+9086194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8" Type="http://schemas.openxmlformats.org/officeDocument/2006/relationships/hyperlink" Target="https://admin.giaohangtietkiem.vn/admin?alias=29105901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" Type="http://schemas.openxmlformats.org/officeDocument/2006/relationships/hyperlink" Target="https://admin.giaohangtietkiem.vn/admin?alias=202053736%2C+253193687%2C+262313274%2C+356540426%2C+358166793%2C+455218801%2C+461275629%2C+464016768%2C+498880634%2C+70090587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" Type="http://schemas.openxmlformats.org/officeDocument/2006/relationships/hyperlink" Target="https://admin.giaohangtietkiem.vn/admin/api/index/limit:50?alias=203246646%2C+210139592%2C+248534347%2C+296380542%2C+316277336%2C+317916540%2C+318032123%2C+343739536%2C+356789364%2C+376221056%2C+397395559%2C+410914703%2C+428556784%2C+429287738%2C+438717412%2C+450482802%2C+471164587%2C+491355753%2C+501322394%2C+529649585%2C+556803762%2C+573713495%2C+586289465%2C+606965579%2C+609084336%2C+683047034%2C+778393831%2C+781553429%2C+811776825%2C+849174641%2C+868509588%2C+878844502%2C+917214178%2C+933457455%2C+940429245%2C+988615858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1" Type="http://schemas.openxmlformats.org/officeDocument/2006/relationships/hyperlink" Target="https://admin.giaohangtietkiem.vn/admin/api/index/limit:100?alias=418440364%2C+208224418%2C+210857850%2C+216286132%2C+223885241%2C+275393287%2C+280823971%2C+284637046%2C+285937106%2C+315945207%2C+321246205%2C+329873714%2C+343126808%2C+355694416%2C+378367772%2C+400537819%2C+401411230%2C+407876740%2C+417200943%2C+431015054%2C+443515671%2C+469117977%2C+472517254%2C+530041326%2C+794823174%2C+966346865%2C+206852502%2C+254529629%2C+295668113%2C+303443789%2C+317618048%2C+319665222%2C+331686825%2C+363303755%2C+366438419%2C+379000748%2C+379347991%2C+380452512%2C+392031427%2C+411862987%2C+415947313%2C+416365767%2C+417413711%2C+459150011%2C+483635210%2C+485754798%2C+495334599%2C+973769208%2C+246457837%2C+271684071%2C+300853719%2C+318872724%2C+333729080%2C+333959194%2C+334545732%2C+337018540%2C+357559591%2C+360107567%2C+435646783%2C+446929411%2C+454932097%2C+491312716%2C+880115677%2C+361777129%2C+440444290%2C+457020024%2C+565993510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0" Type="http://schemas.openxmlformats.org/officeDocument/2006/relationships/hyperlink" Target="https://admin.giaohangtietkiem.vn/admin?alias=221643329%2C+333994316%2C+391050971%2C+435965800%2C+465251580%2C+508123144%2C+513085546%2C+698953564%2C+699272145%2C+77817103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3" Type="http://schemas.openxmlformats.org/officeDocument/2006/relationships/hyperlink" Target="https://admin.giaohangtietkiem.vn/admin/api/index/limit:50?alias=441579969%2C304338439%2C+305168759%2C+319017555%2C+323849580%2C+326974466%2C+327100398%2C+327801461%2C+331641818%2C+354751225%2C+355710888%2C+361039680%2C+366161936%2C+397226380%2C+401512820%2C+401579706%2C+405203803%2C+414655341%2C+421377974%2C+427253476%2C+441369930%2C+443112514%2C+456089766%2C+458765710%2C+466858168%2C+481434126%2C+596745353%2C+602830641%2C+665354445%2C+726674425%2C+743233302%2C+747251446%2C+770530551%2C+811767492%2C+915980680%2C+920779016%2C+936185292%2C+994194390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2" Type="http://schemas.openxmlformats.org/officeDocument/2006/relationships/hyperlink" Target="https://admin.giaohangtietkiem.vn/admin/api/index/limit:100?alias=457652336%2C+237104046%2C+309079902%2C+311912706%2C+322144411%2C+323190710%2C+330501223%2C+335673520%2C+364665626%2C+365314445%2C+373383904%2C+395694654%2C+397349438%2C+398049900%2C+407510920%2C+426526620%2C+435193983%2C+435704789%2C+443916572%2C+444029077%2C+454083921%2C+454568264%2C+462419615%2C+473303990%2C+474863970%2C+477542538%2C+498208663%2C+657622738%2C+695017972%2C+734234564%2C+734403465%2C+912186848%2C+207807855%2C+212626135%2C+230580619%2C+255232413%2C+260839250%2C+284722392%2C+303209830%2C+306265721%2C+334736383%2C+337842031%2C+342932128%2C+349896098%2C+373912838%2C+377935241%2C+384917000%2C+388937472%2C+394318237%2C+406757472%2C+408592608%2C+412836409%2C+418922011%2C+425072352%2C+433455740%2C+436814725%2C+437325941%2C+439704811%2C+439864702%2C+440981977%2C+441558661%2C+441977763%2C+445336348%2C+451631732%2C+457218785%2C+463446402%2C+473033214%2C+480921745%2C+486628554%2C+504847442%2C+515005920%2C+518591159%2C+549881936%2C+567049052%2C+576674803%2C+596484820%2C+664507088%2C+716614194%2C+719872639%2C+762689223%2C+821042319%2C+956292573%2C+224603967%2C+236002528%2C+257487487%2C+302637032%2C+324395688%2C+353586952%2C+360243780%2C+363922433%2C+367165512%2C+393047353%2C+431459772%2C+435375915%2C+452742037%2C+454544142%2C+466023101%2C+648069081%2C+903979139%2C+964594669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8" Type="http://schemas.openxmlformats.org/officeDocument/2006/relationships/hyperlink" Target="https://admin.giaohangtietkiem.vn/admin?alias=219820727%2C+302230479%2C+306918228%2C+338719510%2C+347595603%2C+360009539%2C+361822518%2C+398257615%2C+406474877%2C+461425081%2C+499609447%2C+92033964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7" Type="http://schemas.openxmlformats.org/officeDocument/2006/relationships/hyperlink" Target="https://admin.giaohangtietkiem.vn/admin?alias=240468918%2C+307756226%2C+352089402%2C+362548515%2C+387627081%2C+434125469%2C+441257876%2C+467809537%2C+47863247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6" Type="http://schemas.openxmlformats.org/officeDocument/2006/relationships/hyperlink" Target="https://admin.giaohangtietkiem.vn/admin/api/index/limit:50?alias=245802798%2C+263948121%2C+318004325%2C+319750484%2C+237471668%2C+300586229%2C+302924890%2C+312680635%2C+316055522%2C+321417323%2C+329601532%2C+344407101%2C+359056346%2C+366829038%2C+399002713%2C+414333394%2C+455972683%2C+456123834%2C+464115980%2C+469578176%2C+473255276%2C+478749449%2C+489306970%2C+490582179%2C+493391766%2C+524632894%2C+559307418%2C+566137002%2C+698071834%2C338049182%2C+345994072%2C+386574471%2C+406696702%2C+419102763%2C+428188477%2C+430801463%2C+466845893%2C+496907208%2C+520709968%2C+596058330%2C+609820882%2C+788530089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5" Type="http://schemas.openxmlformats.org/officeDocument/2006/relationships/hyperlink" Target="about:blank" TargetMode="External"/><Relationship Id="rId119" Type="http://schemas.openxmlformats.org/officeDocument/2006/relationships/hyperlink" Target="https://admin.giaohangtietkiem.vn/admin?alias=265947667%2C+397182566%2C+422822692%2C+459183117%2C+534500322%2C+937371082%2C+236301779%2C+327507898%2C+351244124%2C+367579435%2C+402318198%2C+453428627%2C+457250884%2C+472594317%2C+490199472%2C+527603149%2C+99579287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" Type="http://schemas.openxmlformats.org/officeDocument/2006/relationships/hyperlink" Target="https://admin.giaohangtietkiem.vn/admin?alias=212416141%2C+225683099%2C+295458400%2C+299786419%2C+309101654%2C+362936928%2C+394519843%2C+481566467%2C+488863403%2C+6752646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0" Type="http://schemas.openxmlformats.org/officeDocument/2006/relationships/hyperlink" Target="https://admin.giaohangtietkiem.vn/admin/api/index/limit:50?alias=203076274%2C+209660861%2C+219152783%2C+286516867%2C+288229630%2C+288918137%2C+314482793%2C+333039012%2C+334493703%2C+382844823%2C+407634348%2C+422668333%2C+426731690%2C+430009605%2C+440712017%2C+444398237%2C+453506680%2C+466248379%2C+468417117%2C+469796226%2C+472162837%2C+477150923%2C+484041472%2C+635512284%2C+661183546%2C+687680907%2C+814646499%2C+856848381%2C+862277085%2C+922419031%2C+947637890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" Type="http://schemas.openxmlformats.org/officeDocument/2006/relationships/hyperlink" Target="https://admin.giaohangtietkiem.vn/admin?alias=310750957%2C+333890080%2C+339227068%2C+388665793%2C+421935741%2C+422087577%2C+432701712%2C+456350472%2C+493085994%2C+638865784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" Type="http://schemas.openxmlformats.org/officeDocument/2006/relationships/hyperlink" Target="https://admin.giaohangtietkiem.vn/admin?alias=324477967%2C+332834056%2C+358975083%2C+371426305%2C+378496421%2C+384740875%2C+409772610%2C+435519295%2C+484515952%2C+496416028%2C+497468338%2C+499302591%2C+643919005%2C+265909135%2C+429470695%2C+443727300%2C+494803145%2C+496967652%2C+608202438%2C+711710214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" Type="http://schemas.openxmlformats.org/officeDocument/2006/relationships/hyperlink" Target="https://admin.giaohangtietkiem.vn/admin?alias=279778776%2C+306079352%2C+311449471%2C+328597218%2C+329978294%2C+343218588%2C+368423206%2C+400535373%2C+404009592%2C+421037067%2C+445957564%2C+473282761%2C+499606055%2C+583488650%2C+94307327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" Type="http://schemas.openxmlformats.org/officeDocument/2006/relationships/hyperlink" Target="https://admin.giaohangtietkiem.vn/admin/api/index/limit:100?alias=253399256%2C+261444818%2C+273707654%2C+303347245%2C+304879456%2C+306093855%2C+317032457%2C+317712429%2C+320262382%2C+336754680%2C+347152561%2C+347936732%2C+370186657%2C+374976042%2C+385209715%2C+405099042%2C+427084008%2C+449299553%2C+453838581%2C+463316970%2C+472990743%2C+473581331%2C+489179718%2C+494494304%2C+510864026%2C+521042268%2C+532353898%2C+602815795%2C+819094597%2C+844888547%2C+847884268%2C+879553650%2C+932078512%2C+244914890%2C+245403128%2C+264284804%2C+296639086%2C+326283530%2C+331351112%2C+336177610%2C+349866001%2C+352636687%2C+357354618%2C+358572568%2C+372799929%2C+390141531%2C+393881620%2C+420903068%2C+425528890%2C+425751181%2C+434468672%2C+435346667%2C+442315651%2C+466212098%2C+474471797%2C+510443265%2C+645229166%2C+679023457%2C+818859543%2C+847578037%2C+878513821%2C+889342209%2C+906696633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4" Type="http://schemas.openxmlformats.org/officeDocument/2006/relationships/hyperlink" Target="https://admin.giaohangtietkiem.vn/admin/api/index/limit:100?alias=224477816%2C+258091201%2C+223508508%2C+233269477%2C+289746781%2C253558829%2C+314660774%2C+315142661%2C+317725551%2C+321159594%2C+323259182%2C+344646839%2C+348643696%2C+348805594%2C+353488596%2C+353786041%2C+356056271%2C+357421256%2C+361510150%2C+373040362%2C+375802849%2C+380287632%2C+385147959%2C+388242929%2C+399831023%2C+411769384%2C+414474754%2C+416180423%2C+419546908%2C+420048940%2C+421322974%2C+424875905%2C+461361171%2C+463770458%2C+464842237%2C+467390739%2C+469259315%2C+469959125%2C+471946408%2C+476551059%2C+486329035%2C+486539943%2C+496467908%2C+609983629%2C+633355147%2C+642171988%2C+666992601%2C+713470375%2C+769094232%2C+891675466%2C+965955441%2C+996006020%2C275421193%2C+300283472%2C+204252101%2C+212443936%2C+218643187%2C+238295947%2C+267785324%2C+268064639%2C+284800323%2C+299675815%2C+341830349%2C+344688200%2C+345001208%2C+351033415%2C+351112977%2C+357111470%2C+377140802%2C+386269207%2C+394097277%2C+397889141%2C+434997658%2C+441315966%2C+458544488%2C+471450371%2C+496295529%2C+781244044%2C+856042468%2C+924958693%2C+964618763%2C302323807%2C+310149498%2C+311908289%2C+333491659%2C+347471246%2C+360183437%2C+395656361%2C+411656887%2C+414833453%2C+415557141%2C+419701604%2C+428503496%2C+463272218%2C+468560299%2C+581246734%2C+599917243%2C+833600068%2C+95412324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" Type="http://schemas.openxmlformats.org/officeDocument/2006/relationships/hyperlink" Target="https://admin.giaohangtietkiem.vn/admin/api/index/limit:50?alias=216278150%2C+239370170%2C+262300579%2C+327341635%2C+361904116%2C+362855842%2C+370091686%2C+393864497%2C+404768448%2C+406017820%2C+412803929%2C+415923737%2C+432612514%2C+450320862%2C+462702631%2C+471554331%2C+484903653%2C+549763152%2C+746667118%2C+211829742%2C+237750346%2C+289118118%2C+326203905%2C+330433623%2C+345700967%2C+377352069%2C+437309303%2C+447307164%2C+451877784%2C+461790636%2C+473181872%2C+493275526%2C+600468613%2C+765682887%2C+927558013%2C+387457144%2C+404043315%2C+457889477%2C+711277684%2C+901608948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3" Type="http://schemas.openxmlformats.org/officeDocument/2006/relationships/hyperlink" Target="https://admin.giaohangtietkiem.vn/admin?alias=286548902%2C+337072414%2C+362952193%2C+377054767%2C+396606888%2C+479024992%2C+67970896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2" Type="http://schemas.openxmlformats.org/officeDocument/2006/relationships/hyperlink" Target="https://admin.giaohangtietkiem.vn/admin?alias=204252101%2C+238295947%2C+265396685%2C+267785324%2C+282355338%2C+284800323%2C+288435096%2C+300283472%2C+301507547%2C+324111679%2C+336702798%2C+360183437%2C+386269207%2C+395656361%2C+403436701%2C+425173766%2C+434997658%2C+435081972%2C+599917243%2C+640613434%2C+654106593%2C+671011729%2C+84742409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1" Type="http://schemas.openxmlformats.org/officeDocument/2006/relationships/hyperlink" Target="https://admin.giaohangtietkiem.vn/admin/api/index/limit:100?alias=218163089%2C+224332737%2C+236238457%2C+249949878%2C+201987176%2C+208665447%2C+217971369%2C+221673920%2C+229939826%2C+240843431%2C+255614415%2C+272736740%2C+301748885%2C+306159490%2C+310421840%2C+324037219%2C+333039012%2C+337693187%2C+383349427%2C+388722070%2C+391693832%2C+394795529%2C+400110367%2C+420602454%2C+439274804%2C+444585398%2C+451022156%2C+483113917%2C+500336471%2C+536879343%2C+635987664%2C+676254234%2C+709781189%2C+949222281%2C+977154314%2C319881726%2C+346572352%2C+347287144%2C+375463092%2C+375962133%2C+381720606%2C+383049755%2C+402054614%2C+432572614%2C+457049288%2C+467358180%2C+490818790%2C+503882031%2C+590980330%2C+640086801%2C+693776874%2C+740919073%2C+810521145%2C+907063558%2C+947595311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4" Type="http://schemas.openxmlformats.org/officeDocument/2006/relationships/hyperlink" Target="https://admin.giaohangtietkiem.vn/admin?alias=213777776%2C+228395906%2C+300632301%2C+304110302%2C+304830156%2C+338034632%2C+351161963%2C+363371966%2C+372512352%2C+387855240%2C+420416080%2C+451878191%2C+454045444%2C+461733232%2C+472606881%2C+489896387%2C+497756411%2C+706368788%2C+785646241%2C+831904431%2C+833226574%2C+918261924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3" Type="http://schemas.openxmlformats.org/officeDocument/2006/relationships/hyperlink" Target="https://admin.giaohangtietkiem.vn/admin?alias=240180928%2C+249614393%2C+302343479%2C+304306793%2C+357491305%2C+362833500%2C+365095043%2C+374745610%2C+404553839%2C+409822789%2C+436527577%2C+437371082%2C+460145673%2C+462571096%2C+471212241%2C+545164746%2C+786659351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6" Type="http://schemas.openxmlformats.org/officeDocument/2006/relationships/hyperlink" Target="https://admin.giaohangtietkiem.vn/admin?alias=288134044%2C+305395274%2C+308482286%2C+316304047%2C+319629244%2C+334229077%2C+336176664%2C+336672822%2C+368407824%2C+388159896%2C+392356684%2C+396759907%2C+405029140%2C+405488519%2C+408919262%2C+432732716%2C+443512217%2C+470133255%2C+494433190%2C+506262945%2C+562114862%2C+784937054%2C+788315039%2C+809365522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5" Type="http://schemas.openxmlformats.org/officeDocument/2006/relationships/hyperlink" Target="https://admin.giaohangtietkiem.vn/admin?alias=322495925%2C+364330918%2C+369081944%2C+376797582%2C+455364194%2C+479185986%2C+509492354%2C+512559871%2C+754604507%2C+916542478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8" Type="http://schemas.openxmlformats.org/officeDocument/2006/relationships/hyperlink" Target="https://admin.giaohangtietkiem.vn/admin?alias=425496997%2C+291549835%2C+357523636%2C+397882814%2C+421639398%2C+423226068%2C+449672306%2C+469478533%2C+478665803%2C+486407253%2C+506083912%2C+737421052%2C+99785598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0" Type="http://schemas.openxmlformats.org/officeDocument/2006/relationships/hyperlink" Target="https://admin.giaohangtietkiem.vn/admin/api/index/limit:100?alias=217740576%2C+239104638%2C+246661099%2C+250100026%2C+263445284%2C+308376508%2C+316719351%2C+385042010%2C+409510340%2C+423033556%2C+477143284%2C+496959936%2C+498023067%2C+723070611%2C+748026521%2C+778024217%2C263561128%2C+286525014%2C+300168719%2C+303572425%2C+308119703%2C+316561316%2C+322330524%2C+323230805%2C+324122225%2C+328944105%2C+339827169%2C+344436994%2C+371038978%2C+389681882%2C+389984206%2C+394722787%2C+406333568%2C+408136358%2C+412218380%2C+414420404%2C+417465039%2C+429478009%2C+432998714%2C+439733866%2C+440458367%2C+452022940%2C+460368060%2C+460399637%2C+463192723%2C+468253684%2C+471609484%2C+492741526%2C+497418534%2C+504708357%2C+556465000%2C+616273408%2C+718077772%2C+966819024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7" Type="http://schemas.openxmlformats.org/officeDocument/2006/relationships/hyperlink" Target="https://admin.giaohangtietkiem.vn/admin?alias=236077213%2C+305752131%2C+308031383%2C+324608221%2C+355465276%2C+423663906%2C+483144401%2C+495529763%2C+280761312%2C+350336895%2C+551157394%2C+593526885%2C+32273736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9" Type="http://schemas.openxmlformats.org/officeDocument/2006/relationships/hyperlink" Target="https://admin.giaohangtietkiem.vn/admin?alias=214131508%2C+275452436%2C+278240256%2C+329665207%2C+375712793%2C+457569391%2C+515255306%2C+232787447%2C+271471824%2C+281034614%2C+322863939%2C+360480725%2C+380410687%2C+382805410%2C+400473257%2C+844642034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0" Type="http://schemas.openxmlformats.org/officeDocument/2006/relationships/hyperlink" Target="https://admin.giaohangtietkiem.vn/admin?alias=368164128%2C+452829603%2C+312820896%2C+210942095%2C+3473369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2" Type="http://schemas.openxmlformats.org/officeDocument/2006/relationships/hyperlink" Target="https://admin.giaohangtietkiem.vn/admin?alias=237008635%2C+251203239%2C+285209182%2C+288423040%2C+300995937%2C+306109014%2C+315744209%2C+321507604%2C+322976457%2C+339651183%2C+345800276%2C+356003027%2C+360557897%2C+360859163%2C+394601388%2C+407473023%2C+415191870%2C+425702395%2C+427000788%2C+428456742%2C+428872710%2C+433660354%2C+439830274%2C+664837611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1" Type="http://schemas.openxmlformats.org/officeDocument/2006/relationships/hyperlink" Target="https://admin.giaohangtietkiem.vn/admin?alias=282740857%2C+304948969%2C+317718736%2C+318365048%2C+327490142%2C+333809448%2C+357583608%2C+369021016%2C+379870718%2C+402588256%2C+411058998%2C+422346045%2C+432487319%2C+439191024%2C+464372809%2C+465470283%2C+496757400%2C+499052551%2C+567823265%2C+664950062%2C+740172710%2C+790057618%2C+856254765%2C+910195544%2C+99400200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admin.giaohangtietkiem.vn/admin/api/index/limit:50?alias=738957611%2C+222169688%2C+236799966%2C+271805163%2C+308565615%2C+310358105%2C+349736683%2C+381928255%2C+383291808%2C+397864286%2C+399013003%2C+408156879%2C+430357668%2C+440595257%2C+454894658%2C+459776429%2C+461360365%2C+467864512%2C+468862288%2C+470222761%2C+478951760%2C+480832989%2C+484860020%2C+548175187%2C+548566647%2C+695461743%2C+695766389%2C+700098115%2C+718151143%2C+745478233%2C+757247348%2C+839014471%2C+840366920%2C+845934802%2C&amp;package_status_id=&amp;t_stt=&amp;r_stt=&amp;cr_from=2019-09-14+00%3A00%3A00&amp;cr_to=2019-09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" Type="http://schemas.openxmlformats.org/officeDocument/2006/relationships/hyperlink" Target="https://admin.giaohangtietkiem.vn/admin?alias=211671349%2C+240868000%2C+265954301%2C+354504849%2C+364599249%2C+370224180%2C+372181109%2C+376769725%2C+402508650%2C+431591560%2C+450221802%2C+460543625%2C+477037530%2C+648495382%2C+727295112%2C+790603914%2C+9294410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9" Type="http://schemas.openxmlformats.org/officeDocument/2006/relationships/hyperlink" Target="https://admin.giaohangtietkiem.vn/admin?alias=307634202%2C+415168027%2C+427014576%2C+457527705%2C778444569%2C324658168%2C399946495%2C376742959%2C481193451%2C+491662146%2C+503631788%2C+80431069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" Type="http://schemas.openxmlformats.org/officeDocument/2006/relationships/hyperlink" Target="https://admin.giaohangtietkiem.vn/admin?alias=313497256%2C+319350502%2C+362364846%2C+398770904%2C+400303284%2C+425689585%2C+428978805%2C+483981586%2C+49381022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8" Type="http://schemas.openxmlformats.org/officeDocument/2006/relationships/hyperlink" Target="https://admin.giaohangtietkiem.vn/admin?alias=299917172%2C+326977785%2C+369090802%2C+384010809%2C+391036764%2C+407143812%2C+412490647%2C+412728135%2C+420445454%2C+500894306%2C+58932548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" Type="http://schemas.openxmlformats.org/officeDocument/2006/relationships/hyperlink" Target="https://admin.giaohangtietkiem.vn/admin?alias=315128850%2C+322152873%2C+330661671%2C+332818649%2C+371527569%2C+408313573%2C+436679551%2C+493585848%2C+528597804%2C+622981477%2C+636257220%2C+776377411%2C+795158607%2C+811382115%2C+899356133%2C+942449185%2C+942864867%2C+97272567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3" Type="http://schemas.openxmlformats.org/officeDocument/2006/relationships/hyperlink" Target="https://admin.giaohangtietkiem.vn/admin?alias=264647243%2C+274545327%2C+281416162%2C+320821499%2C+454488116%2C+9300141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2" Type="http://schemas.openxmlformats.org/officeDocument/2006/relationships/hyperlink" Target="https://admin.giaohangtietkiem.vn/admin?alias=203734903%2C+303322599%2C+322546103%2C+338476730%2C+340312285%2C+340375866%2C+347597346%2C+394484638%2C+399765647%2C+419348176%2C+435158849%2C+440159841%2C+450741985%2C+462774087%2C+489520232%2C+492331906%2C+494521877%2C+496572343%2C+502474142%2C+566756526%2C+601820786%2C+63335349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1" Type="http://schemas.openxmlformats.org/officeDocument/2006/relationships/hyperlink" Target="https://admin.giaohangtietkiem.vn/admin/api/index/limit:100?alias=327368784%2C+334550474%2C+343165434%2C+404714422%2C+410790324%2C+455213640%2C+488437392%2C+491174675%2C+698173043%2C+748471032%2C+801467712%2C+816083442%2C+852165308%2C+261335189%2C+270681393%2C+295440393%2C+345699142%2C+345986748%2C+375408619%2C+402854586%2C+452112615%2C+483825949%2C+492497569%2C+493063792%2C+498875838%2C+566352042%2C+654473007%2C+705970097%2C+280257582%2C+343212618%2C+358227089%2C+400845359%2C+403857631%2C+426370841%2C+450397873%2C+460045131%2C+467899904%2C+483542480%2C+485596217%2C+486681638%2C+489863106%2C+494812563%2C+545850930%2C+573374583%2C+711041236%2C+924513943%2C+958588740%2C+988232021%2C+247559743%2C+271871838%2C+377595522%2C+382597871%2C+387646265%2C+432088177%2C+433167885%2C+474118220%2C+484626416%2C+492210190%2C+501819233%2C+667754570%2C+819972954%2C+282531710%2C+300168719%2C+300624268%2C+301849748%2C+303489437%2C+313268628%2C+318496459%2C+358756372%2C+366887114%2C+370365135%2C+376932372%2C+393281712%2C+409854168%2C+428131008%2C+431051239%2C+431191591%2C+433275812%2C+465423660%2C+470187515%2C+474959004%2C+476159705%2C+486577437%2C+491022474%2C+491242097%2C+614917384%2C+689153801%2C+842274725%2C+941577476%2C+942900379%2C+998188023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0" Type="http://schemas.openxmlformats.org/officeDocument/2006/relationships/hyperlink" Target="https://admin.giaohangtietkiem.vn/admin?alias=210134624%2C+274477811%2C+300317619%2C+302580523%2C+306957112%2C+307902099%2C+325449520%2C+347105930%2C+352943913%2C+388615774%2C+424797225%2C+436636062%2C+468967802%2C+472057191%2C+495116541%2C+643397255%2C+774584745%2C+910805272%2C+931391315%2C+23690482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" Type="http://schemas.openxmlformats.org/officeDocument/2006/relationships/hyperlink" Target="https://admin.giaohangtietkiem.vn/admin?alias=252576129%2C+297334934%2C+324897013%2C+353623786%2C+385018563%2C+402609365%2C+406189897%2C+408639774%2C+408758397%2C+431644518%2C+442819174%2C+443551005%2C+446455389%2C+451668408%2C+459222683%2C+459903853%2C+460712306%2C+727432830%2C+744840350%2C+825204293%2C+94262808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7" Type="http://schemas.openxmlformats.org/officeDocument/2006/relationships/hyperlink" Target="https://admin.giaohangtietkiem.vn/admin/api/index/limit:100?alias=312412269%2C+343620675%2C+348556038%2C+382018557%2C+383134411%2C+431834730%2C+454778576%2C+458524478%2C+477275494%2C+567223138%2C+831496594%2C+932803068%2C+202843919%2C+207748034%2C+235418158%2C+312546549%2C+318122694%2C+319189102%2C+319777902%2C+343871868%2C+356443459%2C+367268059%2C+367805115%2C+373322707%2C+400101196%2C+409540642%2C+433937464%2C+435182798%2C+466552327%2C+477982782%2C+483453121%2C+489009509%2C+619938597%2C+650578360%2C+652560176%2C+690548017%2C+837555858%2C+860079153%2C+869622826%2C+873968840%2C+884567306%2C+908153917%2C+611847988%2C+955745561%2C+226432582%2C+232039603%2C+250177917%2C+255947593%2C+292059838%2C+308126166%2C+312098755%2C+318780320%2C+328291968%2C+341104425%2C+347168169%2C+347976878%2C+354362173%2C+363013020%2C+369053822%2C+387864649%2C+411596169%2C+421967207%2C+426478176%2C+428334346%2C+440618306%2C+441880890%2C+446304223%2C+453562791%2C+490499214%2C+494011683%2C+498966875%2C+519398665%2C+544258469%2C+585496637%2C+631728459%2C+633225031%2C+658514186%2C+669429580%2C+793790787%2C+852673685%2C+959566222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" Type="http://schemas.openxmlformats.org/officeDocument/2006/relationships/hyperlink" Target="https://admin.giaohangtietkiem.vn/admin/api/index/limit:100?alias=224890674%2C+255239905%2C+268881573%2C+281784559%2C+296442580%2C+303089037%2C+327920313%2C+341079110%2C+342208793%2C+356942242%2C+358607106%2C+360204536%2C+364408485%2C+369489527%2C+373302636%2C+403484393%2C+412744518%2C+445640377%2C+451131023%2C+459876094%2C+463019298%2C+475927694%2C+487870491%2C+499138821%2C+859148916%2C+917317330%2C+967641174%2C+208586899%2C+253507619%2C+334200689%2C+388167924%2C+437935872%2C+449894023%2C+459861020%2C+498973807%2C+872732045%2C+234293812%2C+257726015%2C+300323943%2C+310653523%2C+316138364%2C+338599299%2C+349717823%2C+370824346%2C+377335892%2C+416017282%2C+434178644%2C+444843948%2C+446960880%2C+448013349%2C+481839786%2C+482700340%2C+485452300%2C+516858542%2C+545009996%2C+557188155%2C+567328255%2C+619696776%2C+700613402%2C+709042643%2C+768753051%2C+853314190%2C+954598974%2C+983621757%2C+698241749%2C+518089885%2C+201229705%2C+294514619%2C+397805122%2C+398271791%2C+402522755%2C+414848852%2C+426364711%2C+426616120%2C+439717803%2C+439976173%2C+449585303%2C+465591834%2C+487407092%2C+562715565%2C+571826236%2C+573868755%2C+612011903%2C+618774301%2C+857892353%2C+956571988%2C+313334993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6" Type="http://schemas.openxmlformats.org/officeDocument/2006/relationships/hyperlink" Target="about:blank" TargetMode="External"/><Relationship Id="rId7" Type="http://schemas.openxmlformats.org/officeDocument/2006/relationships/hyperlink" Target="https://admin.giaohangtietkiem.vn/admin/api/index/limit:50?alias=208181429%2C+245470147%2C+253323196%2C+291659750%2C+303987201%2C+304050567%2C+324286636%2C+341325678%2C+344372374%2C+352328044%2C+354283291%2C+358134729%2C+359822671%2C+375044644%2C+381988126%2C+402545739%2C+405207905%2C+414151619%2C+417940212%2C+423996271%2C+424550998%2C+450869777%2C+454094707%2C+459854901%2C+461209917%2C+478102392%2C+490581616%2C+494403772%2C+497951000%2C+639038769%2C+701698986%2C+853843471%2C+930749495%2C+961908063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5" Type="http://schemas.openxmlformats.org/officeDocument/2006/relationships/hyperlink" Target="https://admin.giaohangtietkiem.vn/admin?alias=207874141%2C+225756486%2C+274314001%2C+279886144%2C+310220891%2C+313205974%2C+331417489%2C+355415764%2C+367620550%2C+398189618%2C+405085812%2C+425826364%2C+429701808%2C+460662301%2C+466457739%2C+473103862%2C+496537235%2C+540594010%2C+601802569%2C+85120288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" Type="http://schemas.openxmlformats.org/officeDocument/2006/relationships/hyperlink" Target="https://admin.giaohangtietkiem.vn/admin?alias=305359176%2C+351525100%2C+371796544%2C+373017099%2C+376022935%2C+382107082%2C+384429855%2C+402810456%2C+429234096%2C+433870376%2C+442896482%2C+44839044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4" Type="http://schemas.openxmlformats.org/officeDocument/2006/relationships/hyperlink" Target="https://admin.giaohangtietkiem.vn/admin?alias=432430799%2C+255774614%2C+259390402%2C+330067163%2C+359620506%2C+866256553%2C+347946032%2C+355154514%2C+386686908%2C+429321617%2C+454938386%2C+480180594%2C+488142381%2C+768609810%2C+89938089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3" Type="http://schemas.openxmlformats.org/officeDocument/2006/relationships/hyperlink" Target="https://admin.giaohangtietkiem.vn/admin/api/index/limit:50?alias=570448697%2C208179569%2C+318773862%2C+538755216%2C773219729%2C262683958%2C384025056%2C203453964%2C+349045575%2C+566386206%2C+572286232%2C+653818889%2C+818204657%2C+890517786%2C333669149%2C+346700938%2C+314866377%2C+605787551%2C+623849926%2C+784650043%2C372025402%2C+399712106%2C+411880614%2C+445304451%2C+449683324%2C+460616735%2C+474362882%2C+755241454%2C+887093635%2C+97850423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2" Type="http://schemas.openxmlformats.org/officeDocument/2006/relationships/hyperlink" Target="https://admin.giaohangtietkiem.vn/admin/api/index/limit:100?alias=212915168%2C+270311778%2C+323321472%2C+322488182%2C+337390877%2C+338686100%2C+347696202%2C+350627576%2C+358911963%2C+373696889%2C+392793720%2C+409861883%2C+426549284%2C+435466136%2C+459137293%2C+459335425%2C+464788553%2C+470583042%2C+570454960%2C+672193733%2C+707873552%2C+866053985%2C+930329847%2C209498633%2C+227398440%2C+281990072%2C+303428309%2C+332603334%2C+384036665%2C+387613967%2C+388223498%2C+397181618%2C+405872169%2C+424887297%2C+439725421%2C+441986194%2C+449949596%2C+458397364%2C+517911984%2C+535435853%2C+556830410%2C+572180567%2C+581220208%2C+609391802%2C+616564998%2C+701274713%2C+705942234%2C+708074524%2C+715261131%2C+721568278%2C+726434029%2C+825877336%2C+934096290%2C+936838247%2C+948256359%2C+982990597%2C328815901%2C+360899413%2C+375112190%2C+376035906%2C+404581823%2C+481300945%2C+583702205%2C+837602910%2C334490351%2C+337439595%2C+342779555%2C+351595049%2C+358658864%2C+359356514%2C+371914884%2C+378309628%2C+423186855%2C+430275823%2C+435346833%2C+468069001%2C+476702867%2C+627818319%2C+865104349%2C+96134062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5" Type="http://schemas.openxmlformats.org/officeDocument/2006/relationships/hyperlink" Target="https://admin.giaohangtietkiem.vn/admin/api/index/limit:50?alias=221247599%2C+316907117%2C+335201410%2C+455312033%2C317280380%2C+319250140%2C+359846021%2C+373986909%2C+392277286%2C+394238071%2C+404987214%2C+415394229%2C+421362799%2C+421756573%2C+421990824%2C+448145710%2C+454339352%2C+474238403%2C+476278832%2C+493469648%2C+494462756%2C+576216604%2C+614518916%2C+786890969%2C+863097768%2C+883431804%2C+887843112%2C336146093%2C+383491444%2C+393803250%2C+395940563%2C+420988169%2C+483744700%2C+495040264%2C+522542115%2C+810914477%2C+925389243%2C+932283341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4" Type="http://schemas.openxmlformats.org/officeDocument/2006/relationships/hyperlink" Target="https://admin.giaohangtietkiem.vn/admin?alias=245267691%2C+300710291%2C+328174768%2C+332192440%2C+334990663%2C+341536630%2C+354674823%2C+356787204%2C+358308724%2C+359138437%2C+379013058%2C+392879340%2C+410105602%2C+412735862%2C+430872756%2C+447511827%2C+471807031%2C+498522769%2C+512253953%2C+629598313%2C+687898258%2C+728289572%2C+8726789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7" Type="http://schemas.openxmlformats.org/officeDocument/2006/relationships/hyperlink" Target="https://admin.giaohangtietkiem.vn/admin?alias=204179452%2C+208858852%2C+220787912%2C+285150576%2C+291484203%2C+304508967%2C+337277878%2C+359513143%2C+387222858%2C+387326641%2C+393436105%2C+438393350%2C+529785005%2C+655297300%2C+92772690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6" Type="http://schemas.openxmlformats.org/officeDocument/2006/relationships/hyperlink" Target="https://admin.giaohangtietkiem.vn/admin?alias=213047996%2C+304196052%2C+84297205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9" Type="http://schemas.openxmlformats.org/officeDocument/2006/relationships/hyperlink" Target="https://admin.giaohangtietkiem.vn/admin/api/index/limit:50?alias=303411465%2C+327788865%2C+340540056%2C+344137592%2C+355861778%2C+360899413%2C+375112190%2C+417932394%2C+438014452%2C+447693238%2C+467239100%2C+468062615%2C+476635712%2C+495136304%2C+569857540%2C+785753400%2C+810380373%2C+987252055%2C+390793647%2C+465340231%2C+212736578%2C+315687198%2C+337676922%2C+356471883%2C+359242479%2C+360573512%2C+382250352%2C+386209662%2C+402283535%2C+415790309%2C+422056443%2C+433387727%2C+475142482%2C+488429966%2C+490734724%2C+496523388%2C+518044655%2C+717871900%2C+957191096%2C+975600651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8" Type="http://schemas.openxmlformats.org/officeDocument/2006/relationships/hyperlink" Target="https://admin.giaohangtietkiem.vn/admin?alias=334250922%2C+358067990%2C+409720536%2C+432072122%2C+434042247%2C+436062744%2C+484629191%2C+572409793%2C+758046359%2C+913546599%2C+979053315%2C+3847311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1" Type="http://schemas.openxmlformats.org/officeDocument/2006/relationships/hyperlink" Target="https://admin.giaohangtietkiem.vn/admin?alias=253317635%2C+260765734%2C+275859649%2C+307875813%2C+319901343%2C+335190959%2C+395049067%2C+400804531%2C+407944523%2C+428402922%2C+441987715%2C+463735378%2C+472029425%2C+496242103%2C+717512934%2C+74964387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0" Type="http://schemas.openxmlformats.org/officeDocument/2006/relationships/hyperlink" Target="https://admin.giaohangtietkiem.vn/admin/api/index/limit:50?alias=392018261%2C+319952527%2C278398504%2C+225822362%2C+216892567%2C+250587937%2C+265310049%2C+265992297%2C+281177176%2C+304353165%2C+335535223%2C+362882690%2C+389910183%2C+392877247%2C+401232826%2C+404121753%2C+407582004%2C+411569571%2C+417871363%2C+419031818%2C+428352486%2C+435930477%2C+453795367%2C+458105040%2C+472067991%2C+473198200%2C+489652007%2C+492452272%2C+512344256%2C+528467035%2C+579083586%2C+680732369%2C+698525050%2C+754461493%2C+758739995%2C+999376519%2C+293012802%2C+307355701%2C+315165323%2C+374040373%2C+389003708%2C+403372571%2C+406908519%2C+436354182%2C+443245489%2C+461506613%2C+476089875%2C+875011034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9" Type="http://schemas.openxmlformats.org/officeDocument/2006/relationships/hyperlink" Target="https://admin.giaohangtietkiem.vn/admin?alias=295361533%2C+306976390%2C+347040541%2C+383432435%2C+392694069%2C+406435500%2C+407472162%2C+441178595%2C+445164178%2C+458174272%2C+460535996%2C+470050894%2C+481517784%2C+491874924%2C+809609248%2C+838046428%2C+858896148%2C+417981570%2C+419853289%2C+590372639%2C+8029848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8" Type="http://schemas.openxmlformats.org/officeDocument/2006/relationships/hyperlink" Target="https://admin.giaohangtietkiem.vn/admin?alias=274102357%2C+291005899%2C+299645571%2C+341063884%2C+432593185%2C+442396969%2C+444179597%2C+457808311%2C+463644578%2C+482006164%2C+499677705%2C+509092316%2C+916852684%2C+95882185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7" Type="http://schemas.openxmlformats.org/officeDocument/2006/relationships/hyperlink" Target="https://admin.giaohangtietkiem.vn/admin/api/index/limit:50?alias=222633758%2C+315105931%2C+460266001%2C+469303957%2C+485588736%2C+486251737%2C+580740490%2C+208729171%2C+234434845%2C+260734033%2C+300483835%2C+300744940%2C+320343942%2C+329599386%2C+339282158%2C+339924957%2C+372299548%2C+437673900%2C+437870195%2C+438088464%2C+442172164%2C+446794274%2C+453513080%2C+479732474%2C+480212802%2C+485130619%2C+486152125%2C+492858765%2C+513835979%2C+519709641%2C+706137280%2C+983384470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2" Type="http://schemas.openxmlformats.org/officeDocument/2006/relationships/hyperlink" Target="about:blank" TargetMode="External"/><Relationship Id="rId131" Type="http://schemas.openxmlformats.org/officeDocument/2006/relationships/hyperlink" Target="about:blank" TargetMode="External"/><Relationship Id="rId130" Type="http://schemas.openxmlformats.org/officeDocument/2006/relationships/hyperlink" Target="https://admin.giaohangtietkiem.vn/admin?alias=305454445%2C+312180278%2C+349773340%2C+358338670%2C+374763362%2C+392464969%2C+424220291%2C+431674130%2C+434386455%2C+457770063%2C+63492764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6" Type="http://schemas.openxmlformats.org/officeDocument/2006/relationships/hyperlink" Target="about:blank" TargetMode="External"/><Relationship Id="rId135" Type="http://schemas.openxmlformats.org/officeDocument/2006/relationships/hyperlink" Target="https://admin.giaohangtietkiem.vn/admin/api/index/limit:100?alias=222633758%2C+239244562%2C+255001925%2C+311491268%2C+328937279%2C+347721750%2C+351417515%2C+363831571%2C+373379051%2C+386093555%2C+386278529%2C+390405940%2C+398980345%2C+411086766%2C+445330387%2C+449311277%2C+485616309%2C+498535087%2C+736618249%2C+837209267%2C+867468979%2C+880297243%2C+221926136%2C+230946723%2C+289029328%2C+319569842%2C+335218802%2C+342481041%2C+353605445%2C+358398986%2C+398135384%2C+411424910%2C+416035912%2C+470254969%2C+474366631%2C+482460771%2C+490077707%2C+490824568%2C+495208058%2C+515548878%2C+679182702%2C+763813986%2C+928848176%2C+333532805%2C+228782885%2C+267785324%2C+268661837%2C+302331653%2C+315861044%2C+330644107%2C+338690498%2C+362725944%2C+365756886%2C+384503742%2C+395862641%2C+397264914%2C+397792070%2C+406567265%2C+414356438%2C+443962999%2C+453209553%2C+456126120%2C+463732965%2C+469303957%2C+479721754%2C+479732474%2C+508409164%2C+624061642%2C+659680450%2C+663883777%2C+675616592%2C+684776850%2C+845130026%2C+992690747%2C+212430217%2C+257942178%2C+313266283%2C+328214975%2C+330933389%2C+340854047%2C+370278345%2C+376332369%2C+392862357%2C+399939457%2C+407482547%2C+444613662%2C+459976108%2C+466165659%2C+485130619%2C+490398714%2C+535183131%2C+658638570%2C+811023799%2C+987086391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4" Type="http://schemas.openxmlformats.org/officeDocument/2006/relationships/hyperlink" Target="https://admin.giaohangtietkiem.vn/admin?alias=494537891%2C+207664693%2C+269238695%2C+305406247%2C+312542672%2C+348608985%2C+355116960%2C+365864259%2C+388103469%2C+398622193%2C+408301370%2C+410450946%2C+434600065%2C+441436961%2C+443004927%2C+453387544%2C+583193584%2C+668282663%2C+741633090%2C+771152485%2C+796867450%2C+98375155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3" Type="http://schemas.openxmlformats.org/officeDocument/2006/relationships/hyperlink" Target="https://admin.giaohangtietkiem.vn/admin/api/index/limit:100?alias=257680045%2C+303527031%2C+313656364%2C+313767520%2C+313862134%2C+316583778%2C+322876740%2C+339606695%2C+361806620%2C+365299050%2C+384541657%2C+387788355%2C+398918742%2C+420127526%2C+421714287%2C+428746179%2C+432153349%2C+434501269%2C+443826601%2C+459056395%2C+472556088%2C+497185827%2C+526316232%2C+719759082%2C+225277410%2C+234183109%2C+238966802%2C+301722104%2C+303888916%2C+305459643%2C+311428908%2C+330907616%2C+332913814%2C+350701894%2C+384202085%2C+393781058%2C+398657490%2C+442291689%2C+443966210%2C+467280554%2C+474779330%2C+487397775%2C+651659655%2C+654877027%2C+293942844%2C+357742346%2C+366217782%2C+377696940%2C+384433727%2C+436698726%2C+467364805%2C+477298502%2C+480474379%2C+685029590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2" Type="http://schemas.openxmlformats.org/officeDocument/2006/relationships/hyperlink" Target="https://admin.giaohangtietkiem.vn/admin/api/index/limit:50?alias=214406265%2C+214713089%2C+235680926%2C+244304604%2C+245649742%2C+207993968%2C+228146347%2C+240918071%2C+262215115%2C+309219916%2C+401305162%2C+410387989%2C+412607486%2C+450588288%2C+470872239%2C+473437323%2C+519003064%2C+731122171%2C+988647287%2C269016082%2C+286190502%2C+304870341%2C+336574286%2C+350341949%2C+353436819%2C+421804040%2C+431202438%2C+432043770%2C+448996377%2C+450976794%2C+464661226%2C+488910235%2C+491067819%2C+516379263%2C+520015758%2C+552958696%2C+568002583%2C+722704473%2C+761388407%2C+835718391%2C+930495211%2C+93367841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1" Type="http://schemas.openxmlformats.org/officeDocument/2006/relationships/hyperlink" Target="https://admin.giaohangtietkiem.vn/admin/api/index/limit:100?alias=264621053%2C+306241717%2C+307547849%2C+332080832%2C+394713109%2C+218394502%2C+277203955%2C+318803728%2C+325732215%2C+351502722%2C+363730428%2C+366519106%2C+464140934%2C+470536101%2C+647006639%2C+704508874%2C+829483045%2C+904111266%2C+914073265%2C419699208%2C227591568%2C+232108059%2C+256561691%2C+300896904%2C+302751021%2C+308396532%2C+324256003%2C+328337959%2C+342752033%2C+354311747%2C+360469337%2C+390201826%2C+390977110%2C+392741440%2C+418639456%2C+419177860%2C+425312572%2C+432696495%2C+435628199%2C+445982805%2C+467326766%2C+478695025%2C+483085029%2C+498980994%2C+534590168%2C+744755776%2C+754307999%2C+782966246%2C+804399024%2C+809038449%2C+898374885%2C413859641%2C+423633826%2C+424659874%2C+441770969%2C+491884104%2C+575558204%2C+580864200%2C+602765414%2C+695524780%2C+708901656%2C+822383794%2C+978314689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4" Type="http://schemas.openxmlformats.org/officeDocument/2006/relationships/hyperlink" Target="https://admin.giaohangtietkiem.vn/admin?alias=474724102%2C+545093916%2C+745395315%2C+785975648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3" Type="http://schemas.openxmlformats.org/officeDocument/2006/relationships/hyperlink" Target="https://admin.giaohangtietkiem.vn/admin/api/index/limit:100?alias=202580766%2C+227869498%2C+296737202%2C+300449347%2C+208466114%2C+246086669%2C+314333018%2C+315800934%2C+318428248%2C+327736731%2C+335094264%2C+340854720%2C+344424431%2C+344562319%2C+351453943%2C+354968734%2C+368201912%2C+368467206%2C+371096469%2C+379943000%2C+382912917%2C+382964592%2C+397517245%2C+408647639%2C+409734663%2C+417934799%2C+443040355%2C+482196460%2C+496816684%2C+540361920%2C+646268145%2C+704860619%2C+726267169%2C+747791467%2C+751915733%2C+790861770%2C+828465237%2C+856179471%2C+863809286%2C+868896569%2C+879558247%2C+880402892%2C+888881298%2C+945824800%2C302578186%2C+316622686%2C+339677008%2C+341497876%2C+351498434%2C+351648377%2C+361199839%2C+363132973%2C+381872221%2C+394362790%2C+400820707%2C+441986194%2C+442571428%2C+473713042%2C+478050641%2C+485244286%2C+494671121%2C+497079424%2C+521618491%2C+550823845%2C+599528043%2C+604891795%2C+608809248%2C+615553903%2C+632674844%2C+636400271%2C+750129655%2C+765204748%2C+777521007%2C+890002364%2C+928990191%2C+98372824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6" Type="http://schemas.openxmlformats.org/officeDocument/2006/relationships/hyperlink" Target="https://admin.ghtk.vn/admin/api/index/limit:50?alias=228011295%2C+296527785%2C+307717014%2C+310627131%2C+315039755%2C+461434907%2C+322398583%2C+339908188%2C+373155332%2C+380000390%2C+390589647%2C+391846874%2C+423308517%2C+437741891%2C+439658933%2C+451887390%2C+453832660%2C+464137219%2C+465084057%2C+486170688%2C+487146764%2C+488179956%2C+558600007%2C+656466304%2C+763563025%2C+807125307%2C+839552913%2C+852701959%2C+870732536%2C+885707903%2C+923336284%2C+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5" Type="http://schemas.openxmlformats.org/officeDocument/2006/relationships/hyperlink" Target="https://admin.ghtk.vn/admin?alias=317425163%2C+373326860%2C+615878483%2C+683755138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8" Type="http://schemas.openxmlformats.org/officeDocument/2006/relationships/hyperlink" Target="https://admin.giaohangtietkiem.vn/admin/api/index/limit:50?alias=417278446%2C+547294781%2C+809579380%2C+238928769%2C+219674673%2C+229525630%2C+285228961%2C+304958174%2C+307808159%2C+318930207%2C+323215257%2C+328203732%2C+333994316%2C+422291564%2C+455729459%2C+458320340%2C+464663971%2C+535435853%2C+659171837%2C+701274713%2C+721568278%2C+772340515%2C+792564982%2C+933735524%2C+258456687%2C+269619970%2C+327834505%2C+328032760%2C+348535516%2C+360796569%2C+368889219%2C+378647200%2C+412508291%2C+417932394%2C+428559073%2C+441986194%2C+461932727%2C+492559971%2C+564107708%2C+708074524%2C+761295195%2C+825901060%2C+921110717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7" Type="http://schemas.openxmlformats.org/officeDocument/2006/relationships/hyperlink" Target="https://admin.ghtk.vn/admin?alias=879977326%2C+341211603%2C+352874657%2C+412856200%2C++263614514%2C+324953762%2C+326745424%2C+346011420%2C+359517806%2C+411559512%2C+432361594%2C+464977191%2C+467862370%2C+481591079%2C+490391442%2C+544979936%2C+580304556%2C+747385606%2C+783816826%2C+813185222%2C+820265973%2C+978459967%2C+438657595%2C+480795366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0" Type="http://schemas.openxmlformats.org/officeDocument/2006/relationships/hyperlink" Target="https://admin.giaohangtietkiem.vn/admin/api/index/limit:50?alias=288023644%2C+294217105%2C+334699869%2C+737116642%2C339744123%2C+347190960%2C+365234415%2C+385439434%2C+390216898%2C+408275652%2C+420283032%2C+442546790%2C+454457642%2C+474538357%2C+483572079%2C+508459639%2C+544594745%2C+563817982%2C+566384684%2C+584576131%2C+612758947%2C+651004530%2C+661635109%2C+742273902%2C+773271621%2C+801726271%2C+862013417%2C+871749846%2C+892816206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5" Type="http://schemas.openxmlformats.org/officeDocument/2006/relationships/hyperlink" Target="https://admin.giaohangtietkiem.vn/admin/api/index/limit:50?alias=250230068%2C+337555917%2C+371905207%2C+372209989%2C+385039908%2C+393406932%2C+421445234%2C+437376249%2C+476901164%2C+486402807%2C+556076810%2C+558344273%2C+627750539%2C+739021828%2C+839369532%2C219335345%2C+243546441%2C+253852146%2C+308067248%2C+317636635%2C+341451077%2C+343695331%2C+346158482%2C+363041028%2C+386208841%2C+389927231%2C+394174733%2C+411654594%2C+426895348%2C+440501068%2C+463681711%2C+467588800%2C+476481699%2C+561448386%2C+671204032%2C+945381460%2C+962972925%2C&amp;package_status_id=&amp;t_stt=&amp;r_stt=&amp;cr_from=2019-11-01+00%3A00%3A00&amp;cr_to=2019-11-0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9" Type="http://schemas.openxmlformats.org/officeDocument/2006/relationships/hyperlink" Target="https://admin.giaohangtietkiem.vn/admin?alias=201438375%2C+205900119%2C+260939473%2C+270756142%2C+332757418%2C+378829452%2C+409232574%2C+561778472%2C+568598136%2C+585713051%2C+630900018%2C+648464136%2C+767462303%2C+769315268%2C+996546350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4" Type="http://schemas.openxmlformats.org/officeDocument/2006/relationships/hyperlink" Target="https://admin.giaohangtietkiem.vn/admin?alias=416678568%2C506162800%2C227279602%2C+229667964%2C+254984819%2C+303577009%2C+395508463%2C+430345334%2C+623343989%2C+726392853%2C829698133%2C363559537%2C422398815%2C725087841%2C207057829%2C+300794503%2C+345916372%2C+350254980%2C+369437712%2C+383152360%2C+389360129%2C+401793604%2C+474467241%2C+499348325%2C+64762981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3" Type="http://schemas.openxmlformats.org/officeDocument/2006/relationships/hyperlink" Target="about:blank" TargetMode="External"/><Relationship Id="rId162" Type="http://schemas.openxmlformats.org/officeDocument/2006/relationships/hyperlink" Target="https://admin.giaohangtietkiem.vn/admin/api/index/limit:100?alias=431200093%2C229044644%2C+285325682%2C+288610283%2C+304406005%2C+306513484%2C+398496973%2C+402254443%2C+403411137%2C+405684086%2C+408404371%2C+446499815%2C+456858146%2C+458129864%2C+459394552%2C+616809207%2C+846560754%2C+957226863%2C233035960%2C+237240889%2C+254758704%2C+322400569%2C+329565554%2C+333077431%2C+344060643%2C+369360988%2C+408052663%2C+423047997%2C+432643095%2C+437846906%2C+442115148%2C+456101167%2C+456884442%2C+497624486%2C+807844724%2C+816289282%2C+842735628%2C+869911276%2C230438699%2C+235540461%2C+265446140%2C+290360576%2C+305737559%2C+306422685%2C+317189269%2C+322967305%2C+331146198%2C+344412368%2C+352346890%2C+355248477%2C+372910536%2C+391902334%2C+391940766%2C+401207585%2C+413566442%2C+441153383%2C+457400791%2C+558760387%2C+578276000%2C+808592524%2C+865211192%2C+921954600%2C+929068119%2C+990754298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7" Type="http://schemas.openxmlformats.org/officeDocument/2006/relationships/vmlDrawing" Target="../drawings/vmlDrawing2.vml"/><Relationship Id="rId166" Type="http://schemas.openxmlformats.org/officeDocument/2006/relationships/drawing" Target="../drawings/drawing4.xml"/><Relationship Id="rId51" Type="http://schemas.openxmlformats.org/officeDocument/2006/relationships/hyperlink" Target="https://admin.giaohangtietkiem.vn/admin?alias=317414731%2C+483871875%2C+49528336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0" Type="http://schemas.openxmlformats.org/officeDocument/2006/relationships/hyperlink" Target="https://admin.giaohangtietkiem.vn/admin/api/index/limit:50?alias=208505205%2C+219978771%2C+318963104%2C+329564790%2C+353651875%2C+358421472%2C+366985399%2C+371701886%2C+393756998%2C+406533390%2C+413837013%2C+425281326%2C+462222240%2C+464921411%2C+466630168%2C+467169304%2C+471829295%2C+479793459%2C+482301321%2C+489162138%2C+490938631%2C+492922634%2C+495158779%2C+538127586%2C+561070977%2C+578171164%2C+620941612%2C+621031929%2C+650779348%2C+746232704%2C+821773611%2C+842353214%2C+940193781%2C+984328577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3" Type="http://schemas.openxmlformats.org/officeDocument/2006/relationships/hyperlink" Target="https://admin.giaohangtietkiem.vn/admin?alias=235874885%2C+300804997%2C+304756912%2C+327812010%2C+332447677%2C+379172205%2C+385476833%2C+394258896%2C+399962045%2C+401480235%2C+413527925%2C+483361877%2C+488825529%2C+491237266%2C+493620806%2C+494320124%2C+642944578%2C+684030348%2C+842225642%2C+842811138%2C+88484144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2" Type="http://schemas.openxmlformats.org/officeDocument/2006/relationships/hyperlink" Target="https://admin.giaohangtietkiem.vn/admin/api/index/limit:50?alias=218954477%2C+224129869%2C+228845524%2C+240524675%2C+271143595%2C+284335180%2C+301444986%2C+307450064%2C+309736026%2C+317980424%2C+339400226%2C+363461738%2C+371165311%2C+375054170%2C+376249423%2C+384662066%2C+395628933%2C+405228034%2C+419559823%2C+420686609%2C+439216147%2C+446602200%2C+465981122%2C+480829491%2C+511905400%2C+528616454%2C+633645705%2C+706229247%2C+806526858%2C+829979224%2C+868498661%2C+919640305%2C+933221177%2C+954334057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5" Type="http://schemas.openxmlformats.org/officeDocument/2006/relationships/hyperlink" Target="https://admin.giaohangtietkiem.vn/admin/api/index/limit:50?alias=468496590%2C+896779257%2C+208465145%2C+213048352%2C+234480852%2C+235931556%2C+251031567%2C+273552284%2C+280197366%2C+296776495%2C+312936196%2C+358893664%2C+361728707%2C+365131714%2C+370619671%2C+391649707%2C+393389306%2C+396548051%2C+402743524%2C+403228811%2C+415005677%2C+418184199%2C+434189905%2C+462518568%2C+463149757%2C+497967886%2C+502409918%2C+646357484%2C+657434214%2C+661420238%2C+719851490%2C+745507738%2C+782966246%2C+884396364%2C+944435098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1" Type="http://schemas.openxmlformats.org/officeDocument/2006/relationships/hyperlink" Target="https://admin.giaohangtietkiem.vn/admin/api/index/limit:100?alias=215180778%2C+230651881%2C+231474614%2C+234444898%2C+258829913%2C+275942247%2C+292766978%2C+308778779%2C+336045946%2C+338597624%2C+343444237%2C+347394651%2C+363108809%2C+374550983%2C+375440840%2C+395508463%2C+408849875%2C+422573052%2C+448843124%2C+459755845%2C+463145287%2C+466793156%2C+473680928%2C+477675743%2C+487418186%2C+489382247%2C+530573059%2C+559008710%2C+586379452%2C+678962712%2C+912673790%2C+920299620%2C+947411930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4" Type="http://schemas.openxmlformats.org/officeDocument/2006/relationships/hyperlink" Target="https://admin.giaohangtietkiem.vn/admin/api/index/limit:50?alias=299957931%2C+306772463%2C+311702048%2C+329940627%2C+406614864%2C+424046165%2C+697003122%2C+748052239%2C+829385130%2C+208846104%2C+310492986%2C+322088218%2C+343058513%2C+346026875%2C+360838919%2C+367353855%2C+370464198%2C+389751850%2C+419410193%2C+421678409%2C+425266029%2C+430327923%2C+446289279%2C+463395669%2C+491037397%2C+497915539%2C+592039872%2C+935806329%2C+997088127%2C+999344811%2C+259698499%2C+299807140%2C+343601663%2C+349781777%2C+375987538%2C+419092655%2C+431320809%2C+437898521%2C+458727875%2C+480325701%2C+496252378%2C+724180733%2C+848106702%2C+862226804%2C+952188559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0" Type="http://schemas.openxmlformats.org/officeDocument/2006/relationships/hyperlink" Target="https://admin.giaohangtietkiem.vn/admin?alias=273464913%2C+289251161%2C+316656841%2C+320665621%2C+341329351%2C+348347493%2C+352408909%2C+385629593%2C+412968375%2C+419934128%2C+441424399%2C+449873604%2C+812281269%2C+834896407%2C+899187856%2C+938372315%2C+977672951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7" Type="http://schemas.openxmlformats.org/officeDocument/2006/relationships/hyperlink" Target="https://admin.giaohangtietkiem.vn/admin?alias=318572193%2C+331141900%2C+344644599%2C+350195431%2C+379167704%2C+379824045%2C+380496556%2C+382741143%2C+384825763%2C+399541763%2C+420940116%2C+431562357%2C+439666179%2C+447932110%2C+450157633%2C+49612345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6" Type="http://schemas.openxmlformats.org/officeDocument/2006/relationships/hyperlink" Target="https://admin.giaohangtietkiem.vn/admin/api/index/limit:100?alias=230558235%2C+234520006%2C+245200829%2C+280935475%2C+288221138%2C+307862944%2C+316821924%2C+328055466%2C+329697221%2C+345583624%2C+350656651%2C+359457407%2C+385066552%2C+403744127%2C+414231758%2C+426006277%2C+428051364%2C+442308224%2C+448294405%2C+455002049%2C+467006253%2C+478362368%2C+512248340%2C+564182514%2C+566858892%2C+662971853%2C+671607173%2C+754657643%2C+776986900%2C+852555816%2C+995367718%2C+201952252%2C+218976365%2C+283060586%2C+305033656%2C+305450738%2C+340214110%2C+348749719%2C+353734109%2C+372771313%2C+372992482%2C+391347674%2C+400342689%2C+433074322%2C+438718830%2C+470215302%2C+482113934%2C+814203344%2C+819209889%2C+903468175%2C+908925271%2C+928477126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9" Type="http://schemas.openxmlformats.org/officeDocument/2006/relationships/hyperlink" Target="https://admin.giaohangtietkiem.vn/admin/api/index/limit:100?alias=277916592%2C+310807746%2C+325922422%2C+334804575%2C+345278594%2C+349749955%2C+360186388%2C+369497622%2C+379949644%2C+423038615%2C+425170051%2C+436902000%2C+437574182%2C+440879169%2C+445371509%2C+454209816%2C+461613157%2C254897126%2C+266862367%2C+278015935%2C+305140423%2C+306008803%2C+312417584%2C+313724576%2C+326639648%2C+335705916%2C+335751921%2C+351500973%2C+360011113%2C+373259416%2C+380483188%2C+380619101%2C+405573102%2C+407898573%2C+430392409%2C+480062344%2C+488012195%2C+496772566%2C+715009804%2C+837630692%2C+941546110%2C413655746%2C363559537%2C426520080%2C356689821%2C314704656%2C+319069047%2C+348811842%2C+365875918%2C+388865310%2C+409896305%2C+429409545%2C+446696172%2C+477823353%2C+484125170%2C+492024335%2C+578194696%2C+960029840%2C+995139519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9" Type="http://schemas.openxmlformats.org/officeDocument/2006/relationships/hyperlink" Target="https://admin.giaohangtietkiem.vn/admin/api/index/limit:50?alias=261852616%2C+309948483%2C+328559086%2C+204869762%2C+260919673%2C+302373893%2C+332711516%2C+354880529%2C+365281630%2C+408425115%2C+419500307%2C+481790987%2C+482825061%2C+612957899%2C+638019663%2C+695977498%2C+841200866%2C+852416986%2C+922724526%2C+925768652%2C339776718%2C+364516192%2C+372648003%2C+411114246%2C+446627787%2C+448248057%2C+449287182%2C+454762300%2C+472342123%2C+483294508%2C+485182766%2C+492422123%2C+543773107%2C+670292344%2C+753318709%2C+766963591%2C+779685331%2C+854553412%2C+92163734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4" Type="http://schemas.openxmlformats.org/officeDocument/2006/relationships/hyperlink" Target="https://admin.giaohangtietkiem.vn/admin?alias=965351163%2C40524427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8" Type="http://schemas.openxmlformats.org/officeDocument/2006/relationships/hyperlink" Target="https://admin.giaohangtietkiem.vn/admin?alias=444063962%2C+569006164%2C+65432254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3" Type="http://schemas.openxmlformats.org/officeDocument/2006/relationships/hyperlink" Target="https://admin.giaohangtietkiem.vn/admin/api/index/limit:50?alias=206543077%2C+219962839%2C+273462598%2C+304647737%2C+311288226%2C+322225152%2C+348866813%2C+417977931%2C+428949813%2C+463433207%2C+478664837%2C+487167977%2C+497680580%2C+499720070%2C+500743082%2C+506747148%2C+509398681%2C+522821829%2C+542028237%2C+565803295%2C+567810593%2C+591234965%2C+655788865%2C+668039824%2C+681012771%2C+704701819%2C+706868905%2C+759322574%2C+786965104%2C+842893692%2C+844343160%2C+854356484%2C+949388441%2C+994824010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2" Type="http://schemas.openxmlformats.org/officeDocument/2006/relationships/hyperlink" Target="about:blank" TargetMode="External"/><Relationship Id="rId151" Type="http://schemas.openxmlformats.org/officeDocument/2006/relationships/hyperlink" Target="about:blank" TargetMode="External"/><Relationship Id="rId158" Type="http://schemas.openxmlformats.org/officeDocument/2006/relationships/hyperlink" Target="https://admin.giaohangtietkiem.vn/admin?alias=207057829%2C+268589823%2C+340896850%2C+350954028%2C+359270254%2C+378290082%2C+422602339%2C+438428930%2C+451530971%2C+461751024%2C+463302786%2C+465083215%2C+465577849%2C+474983248%2C+480508907%2C+485973958%2C+687304267%2C+838962448%2C+906947355%2C+977976511%2C+98189639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7" Type="http://schemas.openxmlformats.org/officeDocument/2006/relationships/hyperlink" Target="https://admin.giaohangtietkiem.vn/admin/api/index/limit:100?alias=217030118%2C+241731331%2C+304176976%2C+304585884%2C+305140423%2C+305742276%2C+332931625%2C+337920541%2C+344710983%2C+349458717%2C+368011147%2C+377898278%2C+418170014%2C+418253495%2C+440197537%2C+479681259%2C+485219287%2C+488012195%2C+683387100%2C+705752482%2C+745667544%2C+759995451%2C+770795577%2C+934946720%2C+969174505%2C335178731%2C+348235113%2C+351500973%2C+357310374%2C+370540958%2C+383244150%2C+392094454%2C+398415533%2C+498776768%2C+531171517%2C+577498825%2C+673210814%2C+907172342%2C860541695%2C216302687%2C+218312771%2C+240546065%2C+256269741%2C+281822412%2C+305319697%2C+363892430%2C+374746441%2C+393422878%2C+401122732%2C+429130978%2C+430392409%2C+480455206%2C+483724448%2C+486998673%2C+556490548%2C+639667743%2C+667109591%2C+844509283%2C+903951575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6" Type="http://schemas.openxmlformats.org/officeDocument/2006/relationships/hyperlink" Target="about:blank" TargetMode="External"/><Relationship Id="rId155" Type="http://schemas.openxmlformats.org/officeDocument/2006/relationships/hyperlink" Target="https://admin.giaohangtietkiem.vn/admin/api/index/limit:100?alias=324596981%2C+335705916%2C+348552457%2C+349667939%2C+358635883%2C+368347441%2C+403511185%2C+408198755%2C+430145001%2C+440406644%2C+445290845%2C+456753917%2C+473641864%2C+482973101%2C+578365562%2C+837536069%2C+898484994%2C203546472%2C+210409526%2C+225497692%2C+230266201%2C+283671918%2C+333953980%2C+347202484%2C+350285462%2C+373831636%2C+399128991%2C+400333521%2C+406262251%2C+451877804%2C+653345857%2C+773391744%2C+820624613%2C+979234993%2C+999613131%2C238923968%2C+249686051%2C+261228382%2C+275724472%2C+281144429%2C+282208738%2C+314394117%2C+316735010%2C+331366269%2C+338246798%2C+341029174%2C+354850147%2C+361234898%2C+367477022%2C+367482212%2C+372531501%2C+394114599%2C+396198540%2C+405581497%2C+410931867%2C+413496395%2C+426292374%2C+460420701%2C+464010539%2C+475222614%2C+511521793%2C+563885354%2C+570231402%2C+579700712%2C+628259290%2C+765007413%2C+814249166%2C+855614321%2C+891771822%2C+931617045%2C+965871697%2C+994238854%2C+995458148%2C264530442%2C+277912345%2C+288352128%2C+292059838%2C+300744940%2C+309111799%2C+315584879%2C+335751921%2C+355670280%2C+361959837%2C+362842193%2C+364377474%2C+368764895%2C+370359740%2C+375408619%2C+411240425%2C+411256285%2C+416017151%2C+423403991%2C+435861176%2C+443219801%2C+455249940%2C+457400766%2C+487213668%2C+651813246%2C+993089755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admin.ghtk.vn/admin?alias=206182482%2C+477856210%2C+928122564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2" Type="http://schemas.openxmlformats.org/officeDocument/2006/relationships/hyperlink" Target="https://admin.ghtk.vn/admin/api/index/limit:50?alias=253591353%2C+280698161%2C+291001046%2C+348339824%2C+367357860%2C+370174381%2C+371439885%2C+380074007%2C+383865232%2C+385884269%2C+419111640%2C+474134917%2C+476286956%2C+478333071%2C+595882183%2C+822079926%2C+945370611%2C+965255511%2C+218302100%2C+324050831%2C+326483876%2C+336057846%2C+342809002%2C+353988389%2C+370258190%2C+375573623%2C+387329285%2C+402810542%2C+412790548%2C+420461333%2C+433751119%2C+438996149%2C+462993544%2C+711417757%2C+716729555%2C+926445070%2C+98728526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1" Type="http://schemas.openxmlformats.org/officeDocument/2006/relationships/hyperlink" Target="https://admin.ghtk.vn/admin?alias=324767431%2C+339747990%2C+349377873%2C+447197034%2C+465733974%2C+466855427%2C+607501148%2C+818855766%2C+869116662%2C+894180369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4" Type="http://schemas.openxmlformats.org/officeDocument/2006/relationships/hyperlink" Target="https://admin.ghtk.vn/admin?alias=203167777%2C+232764378%2C+248743054%2C+296796469%2C+300861689%2C+304882333%2C+327267085%2C+346154259%2C+379200542%2C+380198802%2C+393101300%2C+399884633%2C+406746728%2C+408156893%2C+430339282%2C+435242531%2C+453295130%2C+514694942%2C+526542825%2C+618391340%2C+643574048%2C+651411333%2C+736562998%2C+858405220%2C+241538746%2C+250150835%2C+277635312%2C+302091395%2C+305282145%2C+324242014%2C+333748035%2C+335487253%2C+341378198%2C+341981880%2C+342055703%2C+350332096%2C+355075072%2C+373383781%2C+374928557%2C+381981018%2C+382780433%2C+397826078%2C+402568085%2C+404758775%2C+429021569%2C+524129959%2C+573854757%2C+595744240%2C+602504730%2C+608575741%2C+727417582%2C+761262367%2C+789001962%2C+815547591%2C+938946526%2C+971722962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3" Type="http://schemas.openxmlformats.org/officeDocument/2006/relationships/hyperlink" Target="https://admin.giaohangtietkiem.vn/admin/api/index/limit:50?alias=347635852%2C+894253826%2C+226647221%2C+247651709%2C+248430362%2C+302035097%2C+312972722%2C+314424021%2C+315247286%2C+324899865%2C+327259501%2C+336317904%2C+377669105%2C+390266580%2C+400270222%2C+416662784%2C+430123092%2C+451540818%2C+476435658%2C+477864317%2C+484759273%2C+492241662%2C+497670130%2C+598247688%2C+608011984%2C+705158438%2C+712119883%2C+720845153%2C+803066721%2C+826791120%2C+848255712%2C+950035580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6" Type="http://schemas.openxmlformats.org/officeDocument/2006/relationships/hyperlink" Target="about:blank" TargetMode="External"/><Relationship Id="rId45" Type="http://schemas.openxmlformats.org/officeDocument/2006/relationships/hyperlink" Target="https://admin.ghtk.vn/admin?alias=206396704%2C+249347878%2C+271879925%2C+276686952%2C+277184045%2C+301034104%2C+316227738%2C+334176495%2C+356573222%2C+357857536%2C+360317397%2C+368144688%2C+368859164%2C+375216614%2C+392522123%2C+410846599%2C+416928319%2C+417458699%2C+418459896%2C+420623841%2C+436409737%2C+443217872%2C+443463427%2C+444098690%2C+457949608%2C+479584616%2C+496068065%2C+496402777%2C+496618844%2C+497187705%2C+561594272%2C+586194848%2C+620727043%2C+649718210%2C+663611001%2C+695092902%2C+714499597%2C+733807376%2C+739425494%2C+760418186%2C+776097327%2C+808363906%2C+816249021%2C+857618604%2C+965113911%2C+987060913%2C+200407569%2C+209921583%2C+213365326%2C+227519563%2C+244973239%2C+250651495%2C+281445399%2C+299514696%2C+305115912%2C+319527636%2C+327554042%2C+347689094%2C+355779658%2C+361700035%2C+364476007%2C+374590060%2C+377511843%2C+378597982%2C+381147547%2C+388750541%2C+391935687%2C+397082816%2C+397871142%2C+402858008%2C+405250281%2C+407620658%2C+414140031%2C+418783556%2C+456926354%2C+474231726%2C+479759353%2C+488837928%2C+513400407%2C+546569194%2C+568838038%2C+629957953%2C+646199479%2C+699935485%2C+756250288%2C+767089690%2C+777022964%2C+796437803%2C+833832834%2C+852408161%2C+857731625%2C+872756175%2C+885123866%2C+896780145%2C+920102628%2C+94430518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7" Type="http://schemas.openxmlformats.org/officeDocument/2006/relationships/hyperlink" Target="https://admin.giaohangtietkiem.vn/admin/api/index/limit:100?alias=240146771%2C+243163326%2C+250542513%2C+274345709%2C+286244806%2C+331158468%2C+357021010%2C+364045652%2C+365035678%2C+367859501%2C+423206952%2C+434319879%2C+440889271%2C+451891966%2C+454592807%2C+461031631%2C+487653608%2C+494664153%2C+659469701%2C+686630330%2C+705896904%2C+734626874%2C+759678096%2C+772507166%2C201697603%2C+217804536%2C+240912949%2C+272687375%2C+325095805%2C+332742671%2C+340451909%2C+350878780%2C+360117774%2C+376855511%2C+396780263%2C+402751770%2C+407681870%2C+480199045%2C+491011107%2C+499588947%2C+639575639%2C+662042310%2C+683624563%2C+92340052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6" Type="http://schemas.openxmlformats.org/officeDocument/2006/relationships/hyperlink" Target="https://admin.giaohangtietkiem.vn/admin/api/index/limit:100?alias=202129557%2C+218681451%2C+243170014%2C+668268537%2C+687343284%2C+879270672%2C207113599%2C+232816117%2C+259046622%2C+294066570%2C+295961383%2C+301929460%2C+318062670%2C+318231537%2C+377093919%2C+397488651%2C+404264992%2C+407096057%2C+409379083%2C+416147373%2C+416508728%2C+425958170%2C+442619934%2C+501846253%2C+513466182%2C+537620677%2C+552712151%2C+627079662%2C+737639326%2C321353066%2C+437332727%2C+454223540%2C+725368290%2C271534434%2C+282167732%2C+283761539%2C+305304782%2C+312163209%2C+319886978%2C+327297251%2C+329649392%2C+375628836%2C+379477168%2C+399251849%2C+401702936%2C+428670615%2C+429630414%2C+432852322%2C+437627026%2C+444662736%2C+448668651%2C+451215925%2C+455378816%2C+459823218%2C+474099363%2C+475183095%2C+476502118%2C+499607399%2C+501485276%2C+570880979%2C+582600545%2C+586313105%2C+606196721%2C+644686047%2C+661847580%2C+713968703%2C+773795352%2C+795016757%2C+922737279%2C+997874816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5" Type="http://schemas.openxmlformats.org/officeDocument/2006/relationships/hyperlink" Target="https://admin.giaohangtietkiem.vn/admin?alias=271093698%2C288263112%2C+292373004%2C+304542098%2C+306227712%2C+313458079%2C+325610519%2C+334301468%2C+349786305%2C+353520944%2C+417703434%2C+434050386%2C+437561997%2C+450686415%2C+461886093%2C+466997623%2C+602958745%2C+664838392%2C+69926449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4" Type="http://schemas.openxmlformats.org/officeDocument/2006/relationships/hyperlink" Target="https://admin.giaohangtietkiem.vn/admin?alias=219962144%2C+253990149%2C+311234609%2C+315388340%2C+323820952%2C+338401549%2C+345548249%2C+365400224%2C+375528964%2C+378276792%2C+387727037%2C+400024940%2C+406006164%2C+419299305%2C+420054243%2C+434914732%2C+506332291%2C+587070718%2C+73301023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9" Type="http://schemas.openxmlformats.org/officeDocument/2006/relationships/hyperlink" Target="https://admin.giaohangtietkiem.vn/admin/api/index/limit:50?alias=212028990%2C+216069510%2C+245482613%2C+302834202%2C+332847501%2C+359730656%2C+365835324%2C+369536155%2C+384531879%2C+403866279%2C+408540043%2C+418558132%2C+429835452%2C+438953795%2C+439268719%2C+448691288%2C+464090209%2C+466021901%2C+479840466%2C+483815225%2C+498131921%2C+498151158%2C+645147111%2C+696171474%2C+772091881%2C+789348211%2C+92404797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8" Type="http://schemas.openxmlformats.org/officeDocument/2006/relationships/hyperlink" Target="https://admin.giaohangtietkiem.vn/admin?alias=204828463%2C+225167696%2C+240944747%2C+241717153%2C+336385684%2C+382794003%2C+389618127%2C+413637989%2C+452439781%2C+474837861%2C+492139601%2C+545664017%2C+220721769%2C+283496610%2C+401135163%2C+437627026%2C+476997958%2C+644251168%2C+78442681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8" Type="http://schemas.openxmlformats.org/officeDocument/2006/relationships/hyperlink" Target="https://admin.ghtk.vn/admin?alias=234414085%2C+302064969%2C+311918385%2C+312927908%2C+408923393%2C+431670120%2C+530163620%2C+96086021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7" Type="http://schemas.openxmlformats.org/officeDocument/2006/relationships/hyperlink" Target="https://admin.ghtk.vn/admin/api/index/limit:100?alias=218606120%2C+283494419%2C+289151536%2C+298551653%2C+300041082%2C+310536736%2C+317424427%2C+334656192%2C+342616257%2C+350687676%2C+352139761%2C+354539005%2C+358442592%2C+365941605%2C+371954960%2C+376020952%2C+379869313%2C+399231571%2C+404056597%2C+406354227%2C+409762121%2C+411368774%2C+426791684%2C+433425182%2C+436717921%2C+444784730%2C+445336896%2C+450354315%2C+465237216%2C+467025361%2C+475813698%2C+492608852%2C+942770664%2C+981770372%2C+250443555%2C+265768233%2C+280965222%2C+301676579%2C+309809633%2C+325366715%2C+327259501%2C+337492455%2C+395320466%2C+405141269%2C+405559474%2C+407473375%2C+412325520%2C+420186144%2C+425315796%2C+431799468%2C+448426109%2C+496472089%2C+630093772%2C+89721110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6" Type="http://schemas.openxmlformats.org/officeDocument/2006/relationships/vmlDrawing" Target="../drawings/vmlDrawing3.vml"/><Relationship Id="rId185" Type="http://schemas.openxmlformats.org/officeDocument/2006/relationships/drawing" Target="../drawings/drawing5.xml"/><Relationship Id="rId49" Type="http://schemas.openxmlformats.org/officeDocument/2006/relationships/hyperlink" Target="https://admin.ghtk.vn/admin/api/index/limit:100?alias=222775577%2C+239375718%2C+307824471%2C+309182238%2C+309432206%2C+319941249%2C+353929151%2C+373493688%2C+373600003%2C+375900498%2C+382661867%2C+397090750%2C+403189769%2C+405914901%2C+410183978%2C+428755740%2C+429959587%2C+439036939%2C+441119637%2C+441424479%2C+451744070%2C+454423724%2C+463232584%2C+486020255%2C+490307005%2C+497255731%2C+519482688%2C+546960905%2C+563092743%2C+589032260%2C+591782288%2C+641333467%2C+644160763%2C+656420473%2C+761028282%2C+789006823%2C+804359148%2C+955643642%2C+964274019%2C+980398567%2C202161374%2C+262818520%2C+274444756%2C+312131159%2C+314518735%2C+321184707%2C+335768348%2C+336010954%2C+363626379%2C+370825045%2C+375820419%2C+376514318%2C+392654215%2C+397861200%2C+405056328%2C+425021272%2C+432067217%2C+442668952%2C+443959587%2C+496640663%2C+508430285%2C+532057512%2C+535382334%2C+581717064%2C+709825373%2C+710180700%2C+713847800%2C+758205941%2C+778233007%2C+778977971%2C+796578965%2C+799496600%2C+838753935%2C+855069956%2C+88182493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4" Type="http://schemas.openxmlformats.org/officeDocument/2006/relationships/hyperlink" Target="https://admin.ghtk.vn/admin?alias=488492043%2C+275781052%2C+297844937%2C+299535530%2C+305704053%2C+334999579%2C+367812997%2C+369677774%2C+383785229%2C+409059832%2C+413092106%2C+450579082%2C+461344116%2C+474342537%2C+499275699%2C+539300708%2C+814632242%2C+823312770%2C+908729004%2C+256127994%2C+292280684%2C+308749016%2C+328345979%2C+331102398%2C+373866791%2C+384552220%2C+438030952%2C+443452169%2C+448032655%2C+526681572%2C+587745635%2C+985163385%2C+383674044%2C+372931622%2C+202037163%2C+438576380%2C+485243649%2C+755219069++366163722%2C+&amp;package_status_id=&amp;package_status_id%5B%5D=3&amp;t_stt=&amp;r_stt=&amp;cr_from=2019-11-19+00%3A00%3A00&amp;cr_to=2019-11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03" Type="http://schemas.openxmlformats.org/officeDocument/2006/relationships/hyperlink" Target="https://admin.giaohangtietkiem.vn/admin/api/index/limit:50?alias=212523812%2C+244762678%2C+285533680%2C+292808962%2C+294524873%2C+306160931%2C+307765623%2C+310315690%2C+321507451%2C+337461262%2C+350186259%2C+363178185%2C+364878448%2C+375909289%2C+401017366%2C+420331622%2C+420444802%2C+424874631%2C+425964871%2C+432891342%2C+470875137%2C+489916766%2C+501055959%2C+582414761%2C+648145903%2C+722278197%2C+809791598%2C+875311659%2C+952754020%2C+967681827%2C+992846338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2" Type="http://schemas.openxmlformats.org/officeDocument/2006/relationships/hyperlink" Target="https://admin.giaohangtietkiem.vn/admin/api/index/limit:50?alias=229639041%2C+232848790%2C+253275292%2C+259133953%2C+303224659%2C+304966908%2C+314996904%2C+318797200%2C+321229745%2C+323401907%2C+335885863%2C+386000046%2C+390558026%2C+399803790%2C+411901961%2C+432806421%2C+436172618%2C+443903622%2C+447403021%2C+468509795%2C+469560922%2C+533485894%2C+545176757%2C+549765081%2C+677773483%2C+807092688%2C+853011719%2C+856651100%2C+903102724%2C+90901213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1" Type="http://schemas.openxmlformats.org/officeDocument/2006/relationships/hyperlink" Target="https://admin.giaohangtietkiem.vn/admin/api/index/limit:100?alias=312819028%2C+334985658%2C+392228161%2C+610576604%2C+214590287%2C+227730994%2C+253675608%2C+266953374%2C+281070216%2C+311085012%2C+323986722%2C+324339945%2C+324944646%2C+327333581%2C+333411450%2C+343817603%2C+374380432%2C+387685514%2C+399283707%2C+399628469%2C+406011241%2C+409538075%2C+416392264%2C+422658106%2C+427924710%2C+432536109%2C+459314401%2C+464231711%2C+491043309%2C+499684978%2C+559195546%2C+655154641%2C+679497272%2C+729630498%2C+766827410%2C+768521304%2C228279979%2C+312163615%2C+315352624%2C+322863430%2C+328510548%2C+329824566%2C+340040693%2C+386254275%2C+396055792%2C+414219827%2C+419969793%2C+428135235%2C+443692397%2C+446984119%2C+457046222%2C+459266676%2C+462938457%2C+475911187%2C+862303854%2C633431295%2C+739941720%2C+761872874%2C+772697393%2C+852093235%2C+904225254%2C+912348286%2C+941961258%2C+994845261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0" Type="http://schemas.openxmlformats.org/officeDocument/2006/relationships/hyperlink" Target="https://admin.giaohangtietkiem.vn/admin/api/index/limit:50?alias=266263882%2C+289880845%2C+320645674%2C+288048662%2C+357483151%2C+386201328%2C+487392327%2C+497252224%2C+559197428%2C352862393%2C+373908142%2C+377126375%2C+390298246%2C+394337524%2C+396847782%2C+398770406%2C+405353186%2C+405625845%2C+406506278%2C+433979598%2C+436651651%2C+458765228%2C+476997958%2C+490144553%2C+491648442%2C+495625675%2C+498232396%2C+498894534%2C+499138817%2C+615765283%2C+626042375%2C+853065825%2C+862377749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1" Type="http://schemas.openxmlformats.org/officeDocument/2006/relationships/hyperlink" Target="https://admin.giaohangtietkiem.vn/admin?alias=232019320%2C+237198361%2C+278029060%2C+298632548%2C+350379515%2C+363277985%2C+373489131%2C+405325860%2C+412677065%2C+416028764%2C+459148418%2C+462721010%2C+463306738%2C+470591136%2C+479525482%2C+684122212%2C+724837510%2C+779055324%2C+932412249%2C+99594631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0" Type="http://schemas.openxmlformats.org/officeDocument/2006/relationships/hyperlink" Target="https://admin.ghtk.vn/admin/api/index/limit:100?alias=+231413993%2C+248077528%2C+253204233%2C+287670752%2C+306050467%2C+312393619%2C+347099474%2C+352288364%2C+358633849%2C+381927795%2C+385098012%2C+399744419%2C+401970882%2C+406947885%2C+410064132%2C+419998066%2C+421744220%2C+432466387%2C+459793023%2C+478584334%2C+482366208%2C+495750132%2C+512522567%2C+535535552%2C+576498711%2C+647742189%2C+734505646%2C+831412188%2C+912897766%2C+986242323%2C201228642%2C+300879146%2C+303211007%2C+336613983%2C+340302415%2C+341450243%2C+370394056%2C+395117781%2C+427132149%2C+427744234%2C+445561313%2C+455386674%2C+473858921%2C+484290487%2C+491012622%2C+532125138%2C+666561056%2C+685664057%2C+712858817%2C+722088667%2C+722784351%2C+744544646%2C+765682363%2C+865317592%2C+903301031%2C+929398813%2C+98584594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3" Type="http://schemas.openxmlformats.org/officeDocument/2006/relationships/hyperlink" Target="https://admin.ghtk.vn/admin/api/index/limit:150?alias=828220106%2C218303749%2C+236653695%2C+238430970%2C+203007140%2C+229636188%2C+299643599%2C+314094466%2C+334367553%2C+338663500%2C+381075707%2C+402845786%2C+411234040%2C+416973808%2C+418959006%2C+419451186%2C+426116934%2C+430922511%2C+432332408%2C+468739973%2C+475140840%2C+481885199%2C+490929876%2C+508942584%2C+509988913%2C+566988691%2C+582943140%2C+759579690%2C+853457540%2C+870183406%2C+871595592%2C+872285086%2C+886871477%2C+924771662%2C295141376%2C+368926169%2C310049823%2C+322670467%2C+325204738%2C+332609966%2C+366969103%2C+382748686%2C+388031904%2C+410583831%2C+412076746%2C+421597750%2C+444845261%2C+451280084%2C+468110752%2C+474930464%2C+475567750%2C+476781253%2C+494677356%2C+517499020%2C+608166509%2C+635976879%2C+682169762%2C+805992379%2C+807896185%2C+970710513%2C+994056847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3" Type="http://schemas.openxmlformats.org/officeDocument/2006/relationships/hyperlink" Target="about:blank" TargetMode="External"/><Relationship Id="rId32" Type="http://schemas.openxmlformats.org/officeDocument/2006/relationships/hyperlink" Target="https://admin.ghtk.vn/admin/api/index/limit:100?alias=219432682%2C+245543690%2C+247428286%2C+247915778%2C+294845548%2C+325230401%2C+336613983%2C+357072341%2C+357277323%2C+370342701%2C+370766170%2C+395008082%2C+397212873%2C+413185599%2C+416922211%2C+420462808%2C+422042007%2C+434062365%2C+446630744%2C+459683057%2C+462118600%2C+465882689%2C+558646923%2C+624194495%2C+699741799%2C+789671619%2C+878519700%2C+945028914%2C206232288%2C+232029719%2C+244490029%2C+284891458%2C+306741809%2C+322708995%2C+323982263%2C+332561760%2C+349057643%2C+366231199%2C+384186392%2C+384476155%2C+385614714%2C+392369230%2C+399358865%2C+402166750%2C+407673715%2C+434982496%2C+440068907%2C+459359819%2C+478631278%2C+495556587%2C+497861238%2C+498926647%2C+545641224%2C+567474090%2C+592956811%2C+597008078%2C+600489276%2C+662585885%2C+796944051%2C+962362562%2C280706781%2C+291315447%2C+307950803%2C+309354928%2C+346173900%2C+384000024%2C+395814168%2C+399861832%2C+403444520%2C+410528634%2C+415158937%2C+419822755%2C+422483123%2C+431453359%2C+434391095%2C+446223887%2C+451364534%2C+452029287%2C+458325519%2C+465279593%2C+466336487%2C+466742550%2C+476264033%2C+478838166%2C+544651954%2C+596236554%2C+677516654%2C+684963649%2C+721568494%2C+785025033%2C+798593363%2C+94866022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2" Type="http://schemas.openxmlformats.org/officeDocument/2006/relationships/hyperlink" Target="https://admin.giaohangtietkiem.vn/admin?alias=+331626986%2C+263941181%2C+223464909%2C+454841813%2C+446907010%2C+482414638%2C+323148997%2C+394685127%2C+882000223%2C+411168497+246627667%2C+293932301%2C+310209951%2C+323797143%2C+324472421%2C+325661075%2C+341396639%2C+349127273%2C+353681117%2C+355947295%2C+356727365%2C+372998730%2C+375646406%2C+380671037%2C+389511721%2C+401462483%2C+406955761%2C+438640736%2C+449625527%2C+460330485%2C+478136595%2C+480393805%2C+499288892%2C+520951159%2C+622543561%2C+792948391%2C+794157728%2C+797329827%2C+&amp;package_status_id=&amp;package_status_id%5B%5D=3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5" Type="http://schemas.openxmlformats.org/officeDocument/2006/relationships/hyperlink" Target="https://admin.giaohangtietkiem.vn/admin/api/index/limit:50?alias=200503465%2C+334742114%2C+398297479%2C+491972819%2C+770528195%2C+779666343%2C+224061769%2C+236176003%2C+249663535%2C+252122231%2C+258655973%2C+260841471%2C+296519350%2C+309199681%2C+315156170%2C+345042714%2C+347581794%2C+348600060%2C+354103473%2C+374924012%2C+380386093%2C+409560944%2C+411039452%2C+411521268%2C+439097143%2C+461755724%2C+462069942%2C+485773552%2C+504961545%2C+732882841%2C+813101136%2C+829278191%2C+849555664%2C+887251111%2C+986864587%2C+989279988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1" Type="http://schemas.openxmlformats.org/officeDocument/2006/relationships/hyperlink" Target="https://admin.ghtk.vn/admin?alias=205020407%2C+209909734%2C+226623950%2C+226777617%2C+253023358%2C+286637917%2C+302071472%2C+324217631%2C+325545107%2C+334273135%2C+338658189%2C+343559810%2C+348451944%2C+351433132%2C+358159256%2C+359542039%2C+364386867%2C+366121372%2C+376677981%2C+380991901%2C+385556195%2C+385926382%2C+393206380%2C+396550760%2C+408505829%2C+419310102%2C+422223680%2C+434230701%2C+436353991%2C+448629801%2C+450173669%2C+454292911%2C+458880426%2C+459609634%2C+461090852%2C+472000955%2C+474961408%2C+482785494%2C+497801968%2C+542939136%2C+551954374%2C+605670732%2C+694494772%2C+785684942%2C+910893932%2C+943014172%2C+993853860%2C+994783405%2C&amp;package_status_id=&amp;package_status_id%5B%5D=3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4" Type="http://schemas.openxmlformats.org/officeDocument/2006/relationships/hyperlink" Target="about:blank" TargetMode="External"/><Relationship Id="rId180" Type="http://schemas.openxmlformats.org/officeDocument/2006/relationships/hyperlink" Target="https://admin.ghtk.vn/admin?alias=+216320623%2C+227650535%2C+275635186%2C+290374217%2C+290424462%2C+301848820%2C+302682709%2C+315405036%2C+318207925%2C+326308953%2C+330163799%2C+332697602%2C+339346709%2C+347663075%2C+351313605%2C+361799740%2C+369872695%2C+370622660%2C+376682615%2C+377228514%2C+378940975%2C+388621249%2C+389061930%2C+390794531%2C+395322290%2C+406922180%2C+420229775%2C+422405642%2C+439417349%2C+456015247%2C+462597406%2C+464210600%2C+465188873%2C+482307505%2C+483181982%2C+662284676%2C+702287874%2C+742537566%2C+795890956%2C+813012248%2C+997743799%2C+247435799%2C+265721625%2C+303767004%2C+324611718%2C+325157289%2C+352305592%2C+353402138%2C+361990133%2C+370454008%2C+380408754%2C+384420605%2C+391277220%2C+391362613%2C+414388428%2C+420885492%2C+432839607%2C+483656520%2C+656526380%2C+695729903%2C+943365117%2C+236837440%2C+274307321%2C+274704752%2C+285433085%2C+315742152%2C+347161968%2C+399300460%2C+418857191%2C+445879977%2C+468950594%2C+476718773%2C+487117841%2C+718049044%2C+769959226%2C+802575396%2C+911823749%2C+224141251%2C+231917144%2C+243598858%2C+326013819%2C+489198735%2C+541653232%2C+789176436%2C&amp;package_status_id=&amp;package_status_id%5B%5D=3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7" Type="http://schemas.openxmlformats.org/officeDocument/2006/relationships/hyperlink" Target="https://admin.ghtk.vn/admin/api/index/limit:50?alias=211573367%2C+216468004%2C+259346294%2C+259877134%2C+265217434%2C+265405628%2C+292846319%2C+294027081%2C+304836223%2C+374413118%2C+378563871%2C+380943256%2C+398087806%2C+404762773%2C+424658845%2C+435373445%2C+437716150%2C+445790261%2C+447247306%2C+452125265%2C+456051282%2C+457167565%2C+466092182%2C+493823848%2C+563366391%2C+572149908%2C+611526230%2C+637004291%2C+654235326%2C+661650368%2C+678543382%2C+690465011%2C+692946338%2C+707911790%2C+733451611%2C+843762841%2C+889001485%2C+931696593%2C+974114769%2C362561761%2C+396812781%2C+421402634%2C+458181018%2C+478841966%2C+495884628%2C+667151929%2C+716956857%2C+799853986%2C+899461233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6" Type="http://schemas.openxmlformats.org/officeDocument/2006/relationships/hyperlink" Target="https://admin.ghtk.vn/admin?alias=209919923%2C+277802938%2C+299645261%2C+330782300%2C+331433544%2C+356157762%2C+360338400%2C+407704843%2C+407866714%2C+435103850%2C+443258031%2C+489515252%2C+574913029%2C+709933422%2C+741856142%2C+750653777%2C+757479655%2C+810135614%2C+947711287%2C+956994156%2C+231085804%2C+233591426%2C+240562694%2C+243244139%2C+273407275%2C+277217393%2C+301465633%2C+322356078%2C+326838024%2C+367107424%2C+375014186%2C+381569887%2C+392088637%2C+417307743%2C+418635244%2C+436707308%2C+443717875%2C+457004097%2C+469972431%2C+483999554%2C+496259493%2C+575547122%2C+583218545%2C+618672142%2C+636526328%2C+664453768%2C+689699262%2C+712577328%2C+735039927%2C+748074064%2C+377536493%2C+395276090%2C+476534408%2C+820140607%2C+201731424%2C+211881766%2C+224015532%2C+235307936%2C+251126973%2C+307464734%2C+319947005%2C+321836056%2C+325031658%2C+331899352%2C+342778498%2C+343282701%2C+344415840%2C+346271659%2C+346811674%2C+350462906%2C+389802608%2C+393556236%2C+413849390%2C+419230683%2C+440225415%2C+448452430%2C+455035472%2C+485382627%2C+486881927%2C+538522171%2C+688642078%2C+716908491%2C+888974577%2C+939083587%2C+949010445%2C+967195004%2C+470497600%2C+378378786%2C+443881448%2C+768813591%2C+357889886%2C+790218671%2C+453657176%2C+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6" Type="http://schemas.openxmlformats.org/officeDocument/2006/relationships/hyperlink" Target="https://admin.ghtk.vn/admin/api/index/limit:50?alias=200821085%2C+211647315%2C+226719135%2C+288338627%2C+307634775%2C+321358209%2C+324897992%2C+325041839%2C+332464818%2C+350292549%2C+350338259%2C+360009369%2C+368521591%2C+383252481%2C+400513537%2C+401394061%2C+421872855%2C+449340718%2C+478305426%2C+497288191%2C+533720341%2C+541585657%2C+551153368%2C+614736229%2C+656151409%2C+720980499%2C+760897513%2C+785251361%2C+983342887%2C+987031525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5" Type="http://schemas.openxmlformats.org/officeDocument/2006/relationships/hyperlink" Target="https://admin.ghtk.vn/admin?alias=229789983%2C+276934958%2C+300829476%2C+352009670%2C+362082598%2C+405102022%2C+409743083%2C+414439725%2C+415736129%2C+426913636%2C+440253833%2C+466633273%2C+468242096%2C+469627642%2C+483399196%2C+492988112%2C+677605208%2C+787547838%2C+822773837%2C+914576771%2C+935575485%2C+242137738%2C+279246538%2C+300827289%2C+318999787%2C+325444487%2C+356917260%2C+360166460%2C+380286614%2C+380291106%2C+394013740%2C+394183480%2C+395802827%2C+400758906%2C+427805454%2C+457446017%2C+458357416%2C+773042833%2C+892804358%2C+957186267%2C+979964032%2C+275602013%2C+293829130%2C+311562121%2C+338502278%2C+343919994%2C+352664521%2C+379333736%2C+400093513%2C+403137126%2C+410850720%2C+425409313%2C+451138039%2C+457584473%2C+492608368%2C+502265764%2C+527423567%2C+598661761%2C+723247331%2C+805775238%2C+874345378%2C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9" Type="http://schemas.openxmlformats.org/officeDocument/2006/relationships/hyperlink" Target="https://admin.giaohangtietkiem.vn/admin/api/index/limit:100?alias=253788263%2C+268573730%2C+270728403%2C+301959019%2C+315371011%2C+321838635%2C+327865680%2C+353132173%2C+353192690%2C+353815772%2C+355161008%2C+359073252%2C+380457247%2C+386642542%2C+411190068%2C+423775458%2C+432011416%2C+438067643%2C+438782634%2C+442934995%2C+443675020%2C+446882632%2C+451373004%2C+454958907%2C+463267671%2C+471335082%2C+479015641%2C+573018382%2C+617962437%2C+658301954%2C+678910292%2C+711115686%2C+826288310%2C+848675922%2C+966536743%2C+980948803%2C+223841723%2C+257030975%2C+272680720%2C+371747217%2C+378888560%2C+390231836%2C+390890139%2C+393706901%2C+411025804%2C+423659798%2C+460176278%2C+461270996%2C+484965651%2C+491709709%2C+507056101%2C+528250304%2C+724419381%2C+893125979%2C+961627057%2C+250727990%2C+219698187%2C+258239802%2C+295184074%2C+305246485%2C+323587696%2C+331589428%2C+333252329%2C+356444141%2C+360874909%2C+369391491%2C+386618982%2C+396857474%2C+426777954%2C+432527659%2C+434980656%2C+439570695%2C+441670471%2C+445273887%2C+449209353%2C+462361293%2C+471915694%2C+548837393%2C+594498544%2C+609823083%2C+613222397%2C+614107520%2C+629700630%2C+659457898%2C+695643241%2C+700586087%2C+701352469%2C+706389537%2C+745239692%2C+748236964%2C+817512604%2C+84508522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4" Type="http://schemas.openxmlformats.org/officeDocument/2006/relationships/hyperlink" Target="https://admin.ghtk.vn/admin?alias=298901645%2C+987379923%2C+211886674%2C+276801311%2C+289852696%2C+298323954%2C+302266104%2C+321663787%2C+333284583%2C+351199343%2C+358902992%2C+366763826%2C+368858244%2C+369317152%2C+373720478%2C+378176290%2C+390986572%2C+402861654%2C+444168713%2C+448900899%2C+487400929%2C+737729858%2C+760455018%2C+865680616%2C+963973785%2C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8" Type="http://schemas.openxmlformats.org/officeDocument/2006/relationships/hyperlink" Target="https://admin.giaohangtietkiem.vn/admin/api/index/limit:100?alias=285280671%2C+313025423%2C+346764053%2C+352056616%2C+381726839%2C+427153845%2C+427901870%2C+430100655%2C+445003732%2C+452294455%2C+461921442%2C+480213640%2C+480643306%2C+481205890%2C+491932034%2C+498349846%2C+508301613%2C+509650715%2C+553492765%2C+560188124%2C+565705109%2C+631867680%2C+666151634%2C+796480749%2C+817354779%2C+820390183%2C+877292474%2C+221101544%2C+235921040%2C+241544607%2C+280435652%2C+294409127%2C+302528821%2C+314934882%2C+321659205%2C+335077668%2C+335645792%2C+338385151%2C+338730676%2C+339996057%2C+341316001%2C+342081120%2C+343860901%2C+350699194%2C+351549877%2C+354241467%2C+356951186%2C+360672947%2C+367575847%2C+373287377%2C+374187546%2C+375864989%2C+384897301%2C+393332290%2C+407060594%2C+409479769%2C+413049066%2C+426105353%2C+453677061%2C+474708901%2C+490830589%2C+491792722%2C+496553227%2C+508997431%2C+553824136%2C+653229807%2C+736612284%2C+768229385%2C+792446160%2C+848499912%2C+900730696%2C+917654818%2C+934689821%2C+972004394%2C+98821843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3" Type="http://schemas.openxmlformats.org/officeDocument/2006/relationships/hyperlink" Target="https://admin.ghtk.vn/admin?alias=535282857%2C+322354256%2C+615936121%2C+895395742%2C+200915556%2C+209477266%2C+225808638%2C+257845559%2C+314078099%2C+315260569%2C+324788866%2C+340472559%2C+364569000%2C+375342654%2C+380710872%2C+385731980%2C+449565160%2C+466823250%2C+473806490%2C+478692620%2C+600571436%2C+690551568%2C+257626662%2C+323068808%2C+329405579%2C+337543688%2C+346519306%2C+349462598%2C+356396625%2C+360883239%2C+361586250%2C+363944489%2C+364016910%2C+374487591%2C+386291621%2C+396951216%2C+407393648%2C+417491072%2C+456750615%2C+458131023%2C+463324504%2C+467265830%2C+557590434%2C+757167907%2C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https://admin.ghtk.vn/admin?alias=233448102%2C+288954009%2C+294706502%2C+302080942%2C+317917815%2C+349199240%2C+353766610%2C+376606455%2C+392999040%2C+396376468%2C+406478738%2C+437539757%2C+444544984%2C+446912989%2C+457457598%2C+465510102%2C+496408882%2C+497223532%2C+497699820%2C+615121727%2C+627121452%2C+784839322%2C+798513310%2C+876901723%2C+976147833%2C+218440092%2C+221721427%2C+222826181%2C+274821184%2C+276771905%2C+317915032%2C+353191321%2C+360879371%2C+365920806%2C+406604167%2C+409084735%2C+458170959%2C+474959760%2C+478999874%2C+490867138%2C+496641824%2C+497120327%2C+512722506%2C+853962908%2C+884441988%2C+212624053%2C+225374117%2C+253648456%2C+255508675%2C+256011474%2C+259239855%2C+278392612%2C+286536177%2C+296199911%2C+300370329%2C+301843690%2C+302078186%2C+302669281%2C+314606430%2C+326998984%2C+364765893%2C+387662318%2C+388666803%2C+406282941%2C+407448208%2C+408595480%2C+429522335%2C+431327074%2C+456507108%2C+494995645%2C+535599160%2C+580143099%2C+640151659%2C+871338944%2C+985705189%2C+226556172%2C+305053011%2C+312144378%2C+323526693%2C+337241725%2C+351170580%2C+358357708%2C+362405428%2C+414365233%2C+474994314%2C+499576204%2C+523530250%2C+575153568%2C+751164963%2C+778078011%2C&amp;package_status_id=&amp;t_stt=&amp;r_stt=&amp;cr_from=2019-11-11+00%3A00%3A00&amp;cr_to=2019-11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77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22" Type="http://schemas.openxmlformats.org/officeDocument/2006/relationships/hyperlink" Target="https://admin.ghtk.vn/admin?alias=338046775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1" Type="http://schemas.openxmlformats.org/officeDocument/2006/relationships/hyperlink" Target="https://admin.ghtk.vn/admin?alias=208163219%2C+218924274%2C+291704990%2C+316629028%2C+339072141%2C+346822538%2C+349112787%2C+379199973%2C+451575181%2C+452062156%2C+461545183%2C+467099450%2C+494133931%2C+549620679%2C+576956744%2C+619732012%2C+98227490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4" Type="http://schemas.openxmlformats.org/officeDocument/2006/relationships/hyperlink" Target="https://admin.ghtk.vn/admin?alias=211526880%2C+291991741%2C+292161519%2C+300181620%2C+301257238%2C+306863337%2C+308292789%2C+313418762%2C+331356368%2C+347360732%2C+368142475%2C+379227549%2C+415178014%2C+438197068%2C+460239099%2C+468636204%2C+497790259%2C+499490537%2C+562923019%2C+575871910%2C+576922400%2C+752432035%2C+89421712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3" Type="http://schemas.openxmlformats.org/officeDocument/2006/relationships/hyperlink" Target="https://admin.ghtk.vn/admin?alias=232304952%2C+289394285%2C+323107061%2C+347683437%2C+382124513%2C+388882943%2C+407211798%2C+431869811%2C+442386491%2C+456471003%2C+483801206%2C+490569796%2C+546738981%2C+579243975%2C+625166083%2C+700298177%2C+703462775%2C+87426972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9" Type="http://schemas.openxmlformats.org/officeDocument/2006/relationships/hyperlink" Target="https://admin.giaohangtietkiem.vn/admin?alias=242499389%2C+245460071%2C+249188168%2C+302657320%2C+330033244%2C+348275949%2C+348978242%2C+362888702%2C+376362635%2C+399912399%2C+404636284%2C+430748476%2C+453997990%2C+461054206%2C+484672721%2C+543532989%2C+791102108%2C+834334937%2C+890803163%2C+45913178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8" Type="http://schemas.openxmlformats.org/officeDocument/2006/relationships/hyperlink" Target="https://admin.giaohangtietkiem.vn/admin?alias=309556662%2C+426888215%2C+427555383%2C+456645775%2C+821528970%2C+487575717%2C+289926318%2C+317997181%2C+323034945%2C+407860582%2C+408797789%2C+432844309%2C+459119999%2C+477949278%2C+479992247%2C+49063636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7" Type="http://schemas.openxmlformats.org/officeDocument/2006/relationships/hyperlink" Target="https://admin.giaohangtietkiem.vn/admin/api/index/limit:100?alias=439364883%2C+228988995%2C+296811599%2C+300657912%2C+306503227%2C+334664418%2C+349433434%2C+380498022%2C+384319686%2C+398175772%2C+408278508%2C+413302273%2C+417521544%2C+435118595%2C+446613879%2C+459119999%2C+487642683%2C+858057778%2C+938608114%2C+655083019%2C+336077262%2C+334715814%2C+223281474%2C+242366483%2C+272853516%2C+274851608%2C+315305892%2C+341410063%2C+347089094%2C+348546082%2C+349672071%2C+352618349%2C+363485196%2C+368516493%2C+411693219%2C+418946428%2C+438361071%2C+439569531%2C+451120390%2C+465334245%2C+479115461%2C+479490089%2C+627006253%2C+822775114%2C+850259312%2C+906455572%2C+911863407%2C+208242403%2C+308228168%2C+335887851%2C+372790965%2C+494434251%2C+536746211%2C+666204441%2C+883807189%2C+951060498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6" Type="http://schemas.openxmlformats.org/officeDocument/2006/relationships/hyperlink" Target="https://admin.giaohangtietkiem.vn/admin/api/index/limit:50?alias=288602868%2C+328666666%2C+371899961%2C+392030590%2C+421628472%2C+425875330%2C+455593968%2C+460000524%2C+516333526%2C+611279607%2C+843468188%2C+914678462%2C+611821301%2C+202247540%2C+246607600%2C+250783883%2C+278217978%2C+314043613%2C+315904777%2C+323034945%2C+327258616%2C+340634445%2C+344293301%2C+352982518%2C+361984358%2C+363808412%2C+378025696%2C+381492411%2C+405742287%2C+431984298%2C+433888909%2C+442854028%2C+447697394%2C+469001736%2C+475544391%2C+477949278%2C+479992247%2C+497532760%2C+943110257%2C+994176924%2C+299199256%2C+626759610%2C+341880778%2C+477073723%2C+904199061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6" Type="http://schemas.openxmlformats.org/officeDocument/2006/relationships/hyperlink" Target="https://admin.giaohangtietkiem.vn/admin/api/index/limit:50?alias=224501555%2C+406382656%2C+443108417%2C+464079046%2C+483813645%2C+820506401%2C+822376718%2C+883988028%2C+261163890%2C+327656142%2C+329279724%2C+335878928%2C+339865199%2C+358721936%2C+362792276%2C+378189633%2C+383224573%2C+392317011%2C+396814506%2C+406772416%2C+413754324%2C+425411612%2C+436317271%2C+444624364%2C+475244589%2C+502122656%2C+629626679%2C+637583328%2C+758242949%2C+848884548%2C+938537428%2C+991948740%2C+992213800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1" Type="http://schemas.openxmlformats.org/officeDocument/2006/relationships/hyperlink" Target="https://admin.giaohangtietkiem.vn/admin/api/index/limit:50?alias=326939699%2C+353325956%2C+245482613%2C+282956848%2C+293958833%2C+295656992%2C+303224659%2C+303372315%2C+307473858%2C+309272922%2C+310091234%2C+315198977%2C+315904777%2C+317261474%2C+321859412%2C+325906798%2C+340634445%2C+343121042%2C+351834118%2C+353414097%2C+361984358%2C+364588597%2C+367077542%2C+370755907%2C+397072728%2C+397311311%2C+399038768%2C+407966412%2C+425405641%2C+434741199%2C+460546930%2C+469560922%2C+496390437%2C+510667018%2C+606196721%2C+700469648%2C+927333434%2C+966438820%2C+90419906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5" Type="http://schemas.openxmlformats.org/officeDocument/2006/relationships/hyperlink" Target="https://admin.ghtk.vn/admin/api/index/limit:100?alias=+243364018%2C+271519506%2C+302158244%2C+306790158%2C+330198625%2C+373394705%2C+382065278%2C+492290599%2C+673035387%2C+683814222%2C227184781%2C+245727005%2C+267044596%2C+307223822%2C+321100367%2C+328780903%2C+330309356%2C+352099093%2C+370065495%2C+382641079%2C+401895698%2C+458037895%2C+461544119%2C+483351336%2C+511784758%2C+649507665%2C+671649026%2C+742592979%2C240748206%2C+261417867%2C+301971411%2C+307189322%2C+331418657%2C+342649080%2C+413594909%2C+414504410%2C+430506907%2C+435113207%2C+445504286%2C+470591136%2C+626908011%2C+654604579%2C+662884934%2C+699029498%2C+740848272%2C+800646184%2C+870141377%2C+941393342%2C222924320%2C+243305835%2C+244329525%2C+300358373%2C+308285508%2C+319486046%2C+325492639%2C+352142508%2C+353285020%2C+367169158%2C+373177327%2C+373406679%2C+375900025%2C+376220738%2C+379106197%2C+389223041%2C+391014654%2C+392196700%2C+398222101%2C+452372833%2C+455942885%2C+457451125%2C+458153858%2C+463190195%2C+474256940%2C+474297126%2C+634813570%2C+645130883%2C+685639573%2C+708107258%2C+848327458%2C+856950337%2C+873390534%2C+873542807%2C+995123310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0" Type="http://schemas.openxmlformats.org/officeDocument/2006/relationships/hyperlink" Target="https://admin.giaohangtietkiem.vn/admin/api/index/limit:100?alias=268663531%2C+278330371%2C+282358177%2C+287454142%2C+341479782%2C+429212921%2C+438387002%2C+462545450%2C+476150116%2C+848550055%2C+276350926%2C+300639943%2C+321759205%2C+348401850%2C+397034336%2C+403555706%2C+408070772%2C+417402781%2C+430384361%2C+451079791%2C+452960943%2C+458599052%2C+463944016%2C+481643641%2C+491373156%2C+461399745%2C+203194777%2C+211922774%2C+306314084%2C+369251818%2C+401683165%2C+414308020%2C+427285413%2C+428848586%2C+451057938%2C+454013185%2C+475567250%2C+480546462%2C+956631431%2C+981357482%2C+983239974%2C+221657314%2C+258108319%2C+309587244%2C+336817307%2C+346378477%2C+405122581%2C+439698135%2C+440531825%2C+483417204%2C+622377841%2C+797549780%2C+821852403%2C+877383933%2C+949613163%2C+98128657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8" Type="http://schemas.openxmlformats.org/officeDocument/2006/relationships/hyperlink" Target="https://admin.ghtk.vn/admin?alias=200925682%2C+206218857%2C+259384589%2C+277721757%2C+307890619%2C+312423545%2C+344325113%2C+350066546%2C+382957607%2C+383480145%2C+388124721%2C+392492115%2C+393082219%2C+416324087%2C+424177168%2C+464043250%2C+706537151%2C+81117615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7" Type="http://schemas.openxmlformats.org/officeDocument/2006/relationships/hyperlink" Target="about:blank" TargetMode="External"/><Relationship Id="rId125" Type="http://schemas.openxmlformats.org/officeDocument/2006/relationships/hyperlink" Target="https://admin.giaohangtietkiem.vn/admin/api/index/limit:100?alias=310387550%2C+320166757%2C+326124380%2C+340712873%2C+348639350%2C+362623837%2C+371628525%2C+379050460%2C+379383065%2C+407118731%2C+422947408%2C+425406231%2C+448404220%2C+460840977%2C+469559440%2C+473924734%2C+475419102%2C+477066932%2C+486717474%2C+554820993%2C+560555272%2C+745911098%2C+848066115%2C+849438242%2C+910936984%2C+206321731%2C+207564813%2C+213369835%2C+215345011%2C+256625855%2C+303977471%2C+321596786%2C+329865734%2C+331433262%2C+336827851%2C+336918402%2C+344582706%2C+344855286%2C+350445225%2C+351466151%2C+352937438%2C+360179928%2C+389890866%2C+401342204%2C+404763991%2C+407860582%2C+429764689%2C+435786553%2C+460046154%2C+474178612%2C+481268357%2C+484281109%2C+487159413%2C+496496634%2C+498116766%2C+616218445%2C+715955813%2C+813116660%2C+873065891%2C+874215646%2C+895940153%2C+933315842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9" Type="http://schemas.openxmlformats.org/officeDocument/2006/relationships/hyperlink" Target="https://admin.ghtk.vn/admin?alias=242129385%2C+369486338%2C+486825764%2C+498911324%2C+572436138%2C+600456525%2C+713178314%2C+987143052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4" Type="http://schemas.openxmlformats.org/officeDocument/2006/relationships/hyperlink" Target="https://admin.giaohangtietkiem.vn/admin?alias=395862777%2C+536113379%2C+288826841%2C+404659790%2C+420346675%2C+479235508%2C+72105230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3" Type="http://schemas.openxmlformats.org/officeDocument/2006/relationships/hyperlink" Target="https://admin.giaohangtietkiem.vn/admin/api/index/limit:50?alias=496440044%2C+203209312%2C+281617433%2C+300921323%2C+312284097%2C+328516330%2C+334786076%2C+347915968%2C+352070507%2C+365420129%2C+375074479%2C+408797789%2C+411793990%2C+432844309%2C+469319776%2C+756647709%2C+794083383%2C+487575717%2C+200608937%2C+228703599%2C+235066574%2C+240762366%2C+262895467%2C+275157070%2C+320373657%2C+326981994%2C+375984927%2C+381883129%2C+384422213%2C+393943584%2C+399551015%2C+424832597%2C+461335093%2C+469449878%2C+486675840%2C+497356901%2C+824640880%2C+856747839%2C+982230993%2C+386247170%2C+610243370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2" Type="http://schemas.openxmlformats.org/officeDocument/2006/relationships/hyperlink" Target="https://admin.giaohangtietkiem.vn/admin/api/index/limit:100?alias=300100435%2C+303577143%2C+322956230%2C+323700000%2C+349319730%2C+385613736%2C+459086455%2C+466195641%2C+898681979%2C+980854084%2C+465725017%2C+226394586%2C+308247449%2C+312158302%2C+316762536%2C+327002455%2C+331097181%2C+352333406%2C+415329852%2C+436685008%2C+442230681%2C+446900734%2C+454100903%2C+465259663%2C+503874892%2C+648842312%2C+722617155%2C+795911093%2C+845692071%2C+849037984%2C+926472035%2C+955604621%2C+247554098%2C+267514924%2C+291086050%2C+327894451%2C+341512503%2C+342233180%2C+366653401%2C+374745032%2C+375146510%2C+396443127%2C+438123567%2C+444594630%2C+461324398%2C+479992247%2C+617014163%2C+729485243%2C+762191690%2C+893683622%2C+916134849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5" Type="http://schemas.openxmlformats.org/officeDocument/2006/relationships/hyperlink" Target="https://admin.giaohangtietkiem.vn/admin/api/index/limit:50?alias=256882071%2C+313285131%2C+210241595%2C+220973553%2C+233838336%2C+244153736%2C+288089899%2C+305605358%2C+307824414%2C+328453564%2C+329860829%2C+338891873%2C+348673436%2C+360881922%2C+362721444%2C+398684778%2C+419832148%2C+427435738%2C+434647348%2C+435040580%2C+472710165%2C+487595135%2C+855351392%2C+991935375%2C323522970%2C+326984756%2C+342391666%2C+386498585%2C+432719229%2C+467274421%2C+493828948%2C+752882514%2C+76824559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4" Type="http://schemas.openxmlformats.org/officeDocument/2006/relationships/hyperlink" Target="https://admin.giaohangtietkiem.vn/admin?alias=301437311%2C+372552310%2C+605698667%2C295364203%2C+317588853%2C+331516447%2C+334337316%2C+36845905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7" Type="http://schemas.openxmlformats.org/officeDocument/2006/relationships/hyperlink" Target="https://admin.giaohangtietkiem.vn/admin?alias=427756692%2C+240500442%2C+243170014%2C+315198977%2C+328453564%2C+335088635%2C+351558525%2C+385894799%2C+399038768%2C+427458919%2C+440773467%2C+450691707%2C+455924217%2C+461520400%2C+484623397%2C+490028090%2C+490353994%2C+715440000%2C+841621456%2C+97018514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6" Type="http://schemas.openxmlformats.org/officeDocument/2006/relationships/hyperlink" Target="about:blank" TargetMode="External"/><Relationship Id="rId11" Type="http://schemas.openxmlformats.org/officeDocument/2006/relationships/hyperlink" Target="https://admin.giaohangtietkiem.vn/admin?alias=332468926%2C+366870424%2C+369163516%2C+447895625%2C+549373292%2C+581705472%2C+93240463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9" Type="http://schemas.openxmlformats.org/officeDocument/2006/relationships/hyperlink" Target="https://admin.giaohangtietkiem.vn/admin?alias=211660943%2C+239056674%2C+239826376%2C+330013649%2C+335290312%2C+344463700%2C+382718375%2C+384246140%2C+410140153%2C+439901140%2C+445657421%2C+930351445%2C+38634077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" Type="http://schemas.openxmlformats.org/officeDocument/2006/relationships/hyperlink" Target="https://admin.giaohangtietkiem.vn/admin?alias=268656049%2C+374132208%2C+394590363%2C+398376574%2C+409238071%2C+439589520%2C+442651802%2C+443740514%2C+449106429%2C+8269901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8" Type="http://schemas.openxmlformats.org/officeDocument/2006/relationships/hyperlink" Target="https://admin.giaohangtietkiem.vn/admin/api/index/limit:50?alias=301560627%2C+355716106%2C+358785081%2C+441246251%2C+476152954%2C+575310459%2C+582374288%2C+843356342%2C+938256124%2C+201564635%2C+201735068%2C+208852678%2C+282984767%2C+312667588%2C+362952064%2C+366515657%2C+384530832%2C+384982525%2C+423860235%2C+444403365%2C+485391907%2C+520669030%2C+628265457%2C+783992041%2C+879431332%2C+217499237%2C+266892369%2C+284320194%2C+286660260%2C+319138051%2C+336275222%2C+350801585%2C+362656036%2C+370339554%2C+380365498%2C+389256315%2C+402053417%2C+448515271%2C+455134304%2C+455956805%2C+469231825%2C+471433678%2C+471584244%2C+499969344%2C+744115737%2C+775904153%2C+987732857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" Type="http://schemas.openxmlformats.org/officeDocument/2006/relationships/hyperlink" Target="https://admin.giaohangtietkiem.vn/admin?alias=202576601%2C+229034114%2C+249831805%2C+252694720%2C+307052640%2C+335342610%2C+369634909%2C+399038338%2C+405661376%2C+414836899%2C+440663133%2C+493690760%2C+536180950%2C+538011058%2C+552837688%2C+620945890%2C+689094346%2C+810944332%2C+853908400%2C+858756871%2C+892933819%2C+900835210%2C+90659843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" Type="http://schemas.openxmlformats.org/officeDocument/2006/relationships/hyperlink" Target="https://admin.giaohangtietkiem.vn/admin?alias=257005084%2C+343829644%2C+375380653%2C+406266907%2C+417120915%2C+428701932%2C+453002425%2C+476242178%2C+497264904%2C+499068550%2C+499401961%2C+684703271%2C+758656054%2C+761509623%2C+782292351%2C+887400639%2C+901054301%2C+938608227%2C+946316605%2C+9646412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1" Type="http://schemas.openxmlformats.org/officeDocument/2006/relationships/hyperlink" Target="https://admin.giaohangtietkiem.vn/admin/api/index/limit:50?alias=205946233%2C+268061882%2C+270198375%2C+278584317%2C+292532652%2C+304126293%2C+305412371%2C+315184544%2C+321446629%2C+334933369%2C+369111700%2C+385421716%2C+408392872%2C+417766921%2C+426771247%2C+428370958%2C+454996728%2C+483001225%2C+500340834%2C+539195115%2C+921878026%2C+942763864%2C+977021207%2C+261366463%2C+332534639%2C+354970403%2C+362939598%2C+374134188%2C+374966477%2C+390922503%2C+407208353%2C+437419211%2C+463705786%2C+494200131%2C+610920250%2C+926520953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0" Type="http://schemas.openxmlformats.org/officeDocument/2006/relationships/hyperlink" Target="https://admin.ghtk.vn/admin?alias=215589467%2C+290766445%2C+312199761%2C+328941142%2C+362273730%2C+384323101%2C+392824743%2C+407895781%2C+431039613%2C+497789354%2C+754466810%2C&amp;package_status_id=&amp;t_stt=&amp;r_stt=&amp;cr_from=2019-10-12+00%3A00%3A00&amp;cr_to=2019-07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3" Type="http://schemas.openxmlformats.org/officeDocument/2006/relationships/hyperlink" Target="about:blank" TargetMode="External"/><Relationship Id="rId92" Type="http://schemas.openxmlformats.org/officeDocument/2006/relationships/hyperlink" Target="https://admin.ghtk.vn/admin/api/index/limit:50?alias=223687971%2C+309801768%2C+312099652%2C+335767101%2C+336779468%2C+345400012%2C+358334061%2C+366893181%2C+382639248%2C+383877073%2C+395861526%2C+403086363%2C+409636547%2C+440588364%2C+446827480%2C+454037860%2C+469276860%2C+484256945%2C+684494744%2C+726427249%2C+737624162%2C+797118278%2C+821523250%2C+826505446%2C+860277036%2C+863716603%2C+900165938%2C+991562233%2C+464867076%2C+227439633%2C+259161518%2C+272352776%2C+315543463%2C+318147473%2C+353952500%2C+361387063%2C+410903270%2C+419920420%2C+423269892%2C+434610511%2C+449494111%2C+465844720%2C+479881051%2C+547104036%2C+609746065%2C+653599367%2C+893161465%2C+946372462%2C+950194766%2C&amp;package_status_id=&amp;t_stt=&amp;r_stt=&amp;cr_from=2019-10-12+00%3A00%3A00&amp;cr_to=2019-07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8" Type="http://schemas.openxmlformats.org/officeDocument/2006/relationships/hyperlink" Target="https://admin.giaohangtietkiem.vn/admin?alias=342068085%2C+343238200%2C+346151662%2C+354775736%2C+381492411%2C+395182090%2C+404636284%2C+411463850%2C+447697394%2C+473861050%2C+477949278%2C+48376605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7" Type="http://schemas.openxmlformats.org/officeDocument/2006/relationships/hyperlink" Target="https://admin.giaohangtietkiem.vn/admin/api/index/limit:100?alias=211014810%2C+257966038%2C+315149694%2C+347474195%2C+347500770%2C+364291636%2C+366345088%2C+373894778%2C+377684339%2C+377744449%2C+377911810%2C+388296668%2C+394443218%2C+410315222%2C+430875994%2C+435596403%2C+436136289%2C+460373993%2C+466825162%2C+499647209%2C+562683510%2C+580676618%2C+651716217%2C+748429341%2C+828298709%2C+969682519%2C+488997100%2C+397844249%2C+284038708%2C+306618886%2C+312710669%2C+322948008%2C+323700116%2C+326755377%2C+335014082%2C+364039325%2C+439147171%2C+452402089%2C+200237972%2C+214671769%2C+265580870%2C+313732796%2C+316138277%2C+362601360%2C+375852164%2C+393324320%2C+428399356%2C+430573937%2C+443931817%2C+451057938%2C+452079602%2C+464594183%2C+480744986%2C+491543662%2C+563921809%2C+585449478%2C+627497700%2C+693653721%2C+711871672%2C+715297365%2C+854041170%2C+867203229%2C+875144807%2C+907824782%2C+907985437%2C+909129952%2C+928990210%2C+967760982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6" Type="http://schemas.openxmlformats.org/officeDocument/2006/relationships/hyperlink" Target="https://admin.giaohangtietkiem.vn/admin/api/index/limit:50?alias=848503392%2C+214080910%2C+250596146%2C+252364201%2C+256810100%2C+273541041%2C+284212870%2C+318232058%2C+322028867%2C+325755599%2C+334268825%2C+347479260%2C+351572105%2C+376812370%2C+379608115%2C+383956518%2C+395182090%2C+427368547%2C+427872718%2C+428003870%2C+433163106%2C+440984609%2C+462304823%2C+471191732%2C+473861050%2C+479934959%2C+481036254%2C+483719741%2C+592171621%2C+760958012%2C+806498197%2C+832931393%2C+85450025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5" Type="http://schemas.openxmlformats.org/officeDocument/2006/relationships/hyperlink" Target="https://admin.giaohangtietkiem.vn/admin/api/index/limit:50?alias=413141454%2C+450365536%2C+467291816%2C+205184026%2C+219519665%2C+237470510%2C+257555776%2C+290208173%2C+313974961%2C+323575832%2C+357807352%2C+367816236%2C+370208082%2C+378559775%2C+382161652%2C+389176838%2C+477117160%2C+486934421%2C+563258442%2C+617322229%2C+687615353%2C+707307352%2C+708615862%2C+721541393%2C+738828155%2C+824449946%2C+980535100%2C+39652686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9" Type="http://schemas.openxmlformats.org/officeDocument/2006/relationships/hyperlink" Target="https://admin.giaohangtietkiem.vn/admin/api/index/limit:50?alias=314598014%2C+235481216%2C+290045737%2C+317050414%2C+319312550%2C+322448390%2C+332779193%2C+334362477%2C+343613516%2C+354502683%2C+356214108%2C+364752838%2C+379392498%2C+411512705%2C+421483452%2C+421969798%2C+425265621%2C+429648897%2C+429661671%2C+437360170%2C+445979887%2C+461685802%2C+466458526%2C+471147981%2C+484514950%2C+496151465%2C+607633924%2C+700761055%2C+80730896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" Type="http://schemas.openxmlformats.org/officeDocument/2006/relationships/hyperlink" Target="about:blank" TargetMode="External"/><Relationship Id="rId110" Type="http://schemas.openxmlformats.org/officeDocument/2006/relationships/hyperlink" Target="https://admin.giaohangtietkiem.vn/admin/api/index/limit:100?alias=217029935%2C+283775640%2C+495878940%2C+498503213%2C+628078603%2C+723095241%2C+225202189%2C+231346304%2C+268840011%2C+319822091%2C+319837594%2C+369815344%2C+373852188%2C+384956133%2C+404391361%2C+437302684%2C+437960728%2C+448641248%2C+478001749%2C+542318132%2C+548622382%2C+624961642%2C+655102437%2C+684837039%2C+862817882%2C+766209996%2C+342108443%2C+259243709%2C+286835980%2C+302988146%2C+321258651%2C+323494802%2C+335281445%2C+340421405%2C+343360770%2C+350194323%2C+356499510%2C+389446642%2C+404379784%2C+415758591%2C+417026703%2C+424641042%2C+430302344%2C+457518015%2C+461762102%2C+508977830%2C+723631412%2C+977084682%2C+977936824%2C+261119850%2C+262699658%2C+279394918%2C+283857236%2C+320678311%2C+324679416%2C+328257583%2C+346643770%2C+352288085%2C+366446799%2C+368042399%2C+384931224%2C+388336256%2C+389515733%2C+426764451%2C+464686307%2C+481956664%2C+695618105%2C+751689737%2C+989561705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" Type="http://schemas.openxmlformats.org/officeDocument/2006/relationships/hyperlink" Target="https://admin.giaohangtietkiem.vn/admin?alias=328076054%2C+345283599%2C+346893790%2C+390661685%2C+420388404%2C+447825174%2C+498847504%2C+253180969%2C+269635521%2C+307516361%2C+341008808%2C+356747227%2C+369306238%2C+425837091%2C+467637549%2C+481722070%2C+726483770%2C+84468289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" Type="http://schemas.openxmlformats.org/officeDocument/2006/relationships/hyperlink" Target="https://admin.giaohangtietkiem.vn/admin/api/index/limit:50?alias=305869607%2C247530083%2C+270018328%2C+229686736%2C+243666267%2C+264630901%2C+329880740%2C+331850709%2C+343199287%2C+345945645%2C+374254345%2C+391761819%2C+406068753%2C+413683285%2C+417177370%2C+418071658%2C+445483928%2C+455982402%2C+485741464%2C+495548012%2C+497095935%2C+621380026%2C+772536788%2C270165826%2C+283622751%2C+297366612%2C+303597216%2C+310492894%2C+329623190%2C+340210287%2C+349112702%2C+357695747%2C+359601051%2C+359724858%2C+373385087%2C+381753135%2C+383865123%2C+391690689%2C+400970376%2C+414530327%2C+422196989%2C+465101937%2C+474650618%2C+486325857%2C+488791694%2C+490796272%2C+680720869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" Type="http://schemas.openxmlformats.org/officeDocument/2006/relationships/hyperlink" Target="https://admin.giaohangtietkiem.vn/admin/api/index/limit:100?alias=253630451%2C+277060375%2C+277607948%2C+277977583%2C+321632288%2C+361830883%2C+365910476%2C+381100255%2C+382726009%2C+387769655%2C+433266548%2C+478093510%2C+577905594%2C+659432699%2C+682082789%2C+209697987%2C+211610532%2C+215069680%2C+237442949%2C+261962284%2C+320668173%2C+329419078%2C+329628973%2C+335610187%2C+337198540%2C+342071296%2C+367220973%2C+385699296%2C+389710207%2C+394014669%2C+395721967%2C+398052143%2C+405223728%2C+419481231%2C+420583453%2C+421887246%2C+422430546%2C+441732920%2C+457997367%2C+458523099%2C+459924495%2C+474262850%2C+484804863%2C+484997525%2C+489920573%2C+490504636%2C+491166766%2C+621448380%2C+707202439%2C+752813452%2C+885300356%2C+889642200%2C+890452490%2C+931049755%2C+944467345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" Type="http://schemas.openxmlformats.org/officeDocument/2006/relationships/hyperlink" Target="https://admin.giaohangtietkiem.vn/admin/api/index/limit:100?alias=211980943%2C+214607114%2C+222094415%2C+203810977%2C+243381585%2C+331087135%2C+371438107%2C+396004029%2C+433258833%2C227097702%2C+250956015%2C+305514585%2C+308893232%2C+312801523%2C+337198540%2C+371976677%2C+375855028%2C+375955499%2C+422939766%2C+429744818%2C+429882614%2C+453728571%2C+454164316%2C+461495164%2C+480860817%2C+484176825%2C+489716686%2C+490680062%2C+531116746%2C+572453138%2C+682550178%2C+731708798%2C+753765435%2C+886536630%2C+926006133%2C+927936198%2C251399048%2C+295506477%2C+297248993%2C+301721642%2C+304922962%2C+315586101%2C+316801597%2C+318131293%2C+318966496%2C+331997417%2C+341330936%2C+379869548%2C+385826903%2C+420119664%2C+442899373%2C+481656816%2C+490701065%2C+537522171%2C+603224254%2C+633808790%2C+646472838%2C+822928720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4" Type="http://schemas.openxmlformats.org/officeDocument/2006/relationships/hyperlink" Target="https://admin.giaohangtietkiem.vn/admin/api/index/limit:50?alias=232495044%2C+247579835%2C+281749318%2C+325384327%2C+327347875%2C+350958886%2C+361140031%2C+365289921%2C+379616396%2C+382885675%2C+386255292%2C+405775515%2C+407144458%2C+411463850%2C+413587918%2C+417421775%2C+425387716%2C+425725452%2C+437438860%2C+438768127%2C+462807472%2C+472285339%2C+474576344%2C+476542597%2C+487660600%2C+489649453%2C+497315271%2C+499476202%2C+691557546%2C+87488069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" Type="http://schemas.openxmlformats.org/officeDocument/2006/relationships/hyperlink" Target="https://admin.giaohangtietkiem.vn/admin?alias=213740817%2C+240337239%2C+284523795%2C+306115913%2C+316963703%2C+322435362%2C+324483389%2C+344125315%2C+375525406%2C+381097109%2C+399828733%2C+409369014%2C+438264062%2C+448482729%2C+493532376%2C+523475595%2C+577203946%2C+711457775%2C+738259749%2C+739690010%2C+763595379%2C+800409508%2C+970836969%2C+9769668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3" Type="http://schemas.openxmlformats.org/officeDocument/2006/relationships/hyperlink" Target="https://admin.giaohangtietkiem.vn/admin?alias=204594838%2C+246612130%2C+253132245%2C+253829515%2C+285341172%2C+307723193%2C+331051352%2C+340141274%2C+350790898%2C+357814925%2C+369257505%2C+378356713%2C+382430202%2C+411028138%2C+411508711%2C+419128012%2C+436455452%2C+447697394%2C+449523003%2C+480882551%2C+489253782%2C+606833143%2C+777861328%2C+891414258%2C+96768468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2" Type="http://schemas.openxmlformats.org/officeDocument/2006/relationships/hyperlink" Target="https://admin.giaohangtietkiem.vn/admin/api/index/limit:100?alias=223165355%2C+291499743%2C+311975356%2C+336995805%2C+347181894%2C+402392586%2C+487797344%2C+591181577%2C+728267680%2C+924501345%2C+463387011%2C+201790752%2C+218288493%2C+239568632%2C+251566555%2C+260752145%2C+281514887%2C+308617025%2C+308890194%2C+311669562%2C+317680883%2C+329277717%2C+329637567%2C+335410511%2C+335745989%2C+353410450%2C+360863820%2C+362253033%2C+363256931%2C+365827085%2C+383511676%2C+396146235%2C+407775781%2C+410134280%2C+437196258%2C+450114086%2C+453717300%2C+455592622%2C+468886635%2C+469435383%2C+471967476%2C+473258379%2C+481688772%2C+488869373%2C+494669760%2C+519185059%2C+619220335%2C+718016619%2C+745391506%2C+747815135%2C+763459299%2C+780891326%2C+828169995%2C+831223352%2C+973067794%2C+203194777%2C+207062902%2C+212421836%2C+238109013%2C+268296001%2C+273541041%2C+308049251%2C+313050253%2C+319681052%2C+332504030%2C+441414056%2C+460494648%2C+469738147%2C+470124807%2C+475299336%2C+484762496%2C+580177094%2C+590699465%2C+644815015%2C+700999423%2C+719377669%2C+720172333%2C+747007999%2C+839565436%2C+934168920%2C+945538374%2C+302030059%2C+304879382%2C+335695824%2C+406323737%2C+409633511%2C+429033105%2C+486914778%2C+539678244%2C+86950749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1" Type="http://schemas.openxmlformats.org/officeDocument/2006/relationships/hyperlink" Target="about:blank" TargetMode="External"/><Relationship Id="rId84" Type="http://schemas.openxmlformats.org/officeDocument/2006/relationships/hyperlink" Target="https://admin.ghtk.vn/admin?alias=452439152&amp;package_status_id=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3" Type="http://schemas.openxmlformats.org/officeDocument/2006/relationships/hyperlink" Target="https://admin.giaohangtietkiem.vn/admin/api/index/limit:100?alias=205801378%2C+216609277%2C+238546822%2C+293674721%2C+295673365%2C+308113048%2C+324536092%2C+340452724%2C+341785750%2C+352898746%2C+353219523%2C+361511152%2C+362038871%2C+365605651%2C+393473866%2C+406541220%2C+408731687%2C+410976183%2C+412455805%2C+417718826%2C+437822466%2C+448721539%2C+455748489%2C+460928856%2C+461419668%2C+462165675%2C+467245557%2C+467975981%2C+476909992%2C+478850795%2C+499497919%2C+499541282%2C+515071262%2C+519687220%2C+562455067%2C+586605304%2C+619600913%2C+643559841%2C+677205326%2C+683545690%2C+707024315%2C+709817427%2C+758987761%2C+807652918%2C+822516262%2C204416131%2C+215983837%2C+231418112%2C+251063998%2C+274527652%2C+319743878%2C+322523935%2C+330729725%2C+349885106%2C+398195050%2C+403179398%2C+413699042%2C+497387009%2C+510796147%2C+511993094%2C+601356329%2C+632588106%2C+639588991%2C+705177070%2C+708922643%2C+732023407%2C+739897754%2C+756106695%2C+765725113%2C+796352232%2C+800070101%2C+859343403%2C+881338787%2C+&amp;package_status_id=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6" Type="http://schemas.openxmlformats.org/officeDocument/2006/relationships/hyperlink" Target="https://admin.giaohangtietkiem.vn/admin?alias=593234058%2C+544635272%2C+316053480%2C+761814296%2C+200019139%2C+233187039%2C+285889583%2C+286047339%2C+314588802%2C+317409596%2C+322877744%2C+356865785%2C+369793365%2C+374134188%2C+384501359%2C+390922503%2C+474230965%2C+635880955%2C+705383568%2C+858343688%2C+926872170%2C+996598330%2C+202176810%2C+222748181%2C+232504598%2C+246548213%2C+288176337%2C+288571492%2C+320907510%2C+322419908%2C+352793234%2C+368313039%2C+384134114%2C+392302628%2C+392784103%2C+405562727%2C+415964984%2C+434261114%2C+472827387%2C+475838665%2C+491340023%2C+552312514%2C+691639185%2C+912734771%2C+960518603%2C+977902586%2C&amp;package_status_id=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5" Type="http://schemas.openxmlformats.org/officeDocument/2006/relationships/hyperlink" Target="https://admin.ghtk.vn/admin?alias=354466666%2C+407920776%2C+220298529%2C+241571036%2C+272005310%2C+307428758%2C+321404982%2C+327276273%2C+356354555%2C+364311589%2C+370965411%2C+400228704%2C+431734848%2C+438112756%2C+463071656%2C+514194882%2C+529583621%2C+691966464%2C+931353152%2C&amp;package_status_id=&amp;t_stt=&amp;r_stt=&amp;cr_from=2019-10-11+00%3A00%3A00&amp;cr_to=2018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8" Type="http://schemas.openxmlformats.org/officeDocument/2006/relationships/hyperlink" Target="https://admin.giaohangtietkiem.vn/admin?alias=424513846%2C+483658412%2C+702790290%2C+244096592%2C+249507134%2C+259242607%2C+276461723%2C+279615279%2C+285886262%2C+308696850%2C+345429487%2C+357064816%2C+359368226%2C+399509351%2C+409828847%2C+411761246%2C+422994731%2C+438513247%2C+440934153%2C+454201574%2C+477357724%2C+478360837%2C+493733540%2C+579390512%2C+610729384%2C+644791779%2C+715486180%2C+721109841%2C+886090560%2C+977110317%2C+983208863%2C+246995164%2C+286724795%2C+286960749%2C+306870973%2C+320067466%2C+328818289%2C+337390660%2C+366262756%2C+368041907%2C+378673856%2C+395354193%2C+409805069%2C+419067767%2C+426583082%2C+433363716%2C+438797802%2C+443415249%2C+445764552%2C+447310445%2C+448102502%2C+449873084%2C+458828850%2C+460393780%2C+472800775%2C+482298747%2C+493275172%2C+494103257%2C+496941559%2C+497115484%2C+520592956%2C+549880567%2C+750241341%2C+796387502%2C+980373430%2C+332242068%2C+390200783%2C+211998190%2C+233972955%2C+272621844%2C+278237159%2C+308153861%2C+310633284%2C+353454921%2C+356277938%2C+370182311%2C+381601731%2C+385585775%2C+386351942%2C+393427155%2C+399553539%2C+405566234%2C+413384709%2C+421485211%2C+431618314%2C+468100947%2C+480783851%2C+481205452%2C+496972608%2C+497089052%2C+545422658%2C+560650232%2C+591981761%2C+631392280%2C+753414957%2C+762641831%2C+919603342%2C+928387413%2C+932289264%2C+937170254%2C&amp;package_status_id=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0" Type="http://schemas.openxmlformats.org/officeDocument/2006/relationships/hyperlink" Target="https://admin.giaohangtietkiem.vn/admin?alias=220192179%2C+253497031%2C+303633720%2C+304117100%2C+306451844%2C+356593494%2C+361827529%2C+451083440%2C+453720369%2C+672229457%2C+967912963%2C+977578506%2C+99602634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7" Type="http://schemas.openxmlformats.org/officeDocument/2006/relationships/hyperlink" Target="https://admin.ghtk.vn/admin?alias=210954341%2C+294996128%2C+302570356%2C+321476827%2C+326264487%2C+337474613%2C+349160941%2C+361499975%2C+362793767%2C+369393501%2C+370254272%2C+379696392%2C+381436240%2C+387736363%2C+391871874%2C+408202079%2C+414960004%2C+417645961%2C+419207376%2C+421536848%2C+427102385%2C+441099925%2C+459587817%2C+469328576%2C+470274965%2C+479386688%2C+482930319%2C+494406560%2C+498313915%2C+502711601%2C+692512880%2C+698289018%2C+706046712%2C+708967985%2C+723749302%2C+811000477%2C+931157646%2C+996819394%2C&amp;package_status_id=&amp;package_status_id%5B%5D=5&amp;package_status_id%5B%5D=6&amp;t_stt=&amp;r_stt=&amp;cr_from=2019-10-11+00%3A00%3A00&amp;cr_to=2019-10-1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9" Type="http://schemas.openxmlformats.org/officeDocument/2006/relationships/hyperlink" Target="https://admin.ghtk.vn/admin?alias=466187727%2C+268001684%2C+327058063%2C+503991756%2C+557854109%2C+644336240%2C+774887191%2C+823206440%2C+854748524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0" Type="http://schemas.openxmlformats.org/officeDocument/2006/relationships/hyperlink" Target="https://admin.giaohangtietkiem.vn/admin?alias=343221418%2C+49285588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2" Type="http://schemas.openxmlformats.org/officeDocument/2006/relationships/hyperlink" Target="https://admin.giaohangtietkiem.vn/admin?alias=390922503%2C+974960442%2C+333745164%2C+221404147%2C+264627236%2C+288725670%2C+301404901%2C+319592399%2C+385155622%2C+404424910%2C+409539359%2C+423013905%2C+429827339%2C+434465821%2C+470950526%2C+486703658%2C+486817267%2C+582009799%2C+780179250%2C+803034985%2C+854882311%2C+990693540%2C+996566811%2C&amp;package_status_id=&amp;package_status_id%5B%5D=3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1" Type="http://schemas.openxmlformats.org/officeDocument/2006/relationships/hyperlink" Target="https://admin.giaohangtietkiem.vn/admin/api/index/limit:50?alias=390922503%2C+974960442%2C+333745164%2C+221404147%2C+264627236%2C+288725670%2C+301404901%2C+319592399%2C+385155622%2C+404424910%2C+409539359%2C+423013905%2C+429827339%2C+434465821%2C+470950526%2C+486703658%2C+486817267%2C+582009799%2C+780179250%2C+803034985%2C+854882311%2C+990693540%2C+996566811%2C+210013458%2C+288107960%2C+320059566%2C+330782141%2C+337210069%2C+361596462%2C+370021262%2C+379099871%2C+388148491%2C+398763314%2C+404859107%2C+411255206%2C+428289248%2C+466958390%2C+471502888%2C+480232713%2C+483097453%2C+485543193%2C+696713290%2C+769081613%2C+961264747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admin.giaohangtietkiem.vn/admin?alias=224557938%2C+286064527%2C+301777517%2C+321826109%2C+326782840%2C+337196733%2C+356298649%2C+381026592%2C+433226069%2C+441840464%2C+459272148%2C+472921973%2C+486678057%2C+486929067%2C+493688838%2C+515791203%2C+546411321%2C+646881334%2C+672448935%2C+770106433%2C+797013932%2C+852928714%2C+891241918%2C+96013248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" Type="http://schemas.openxmlformats.org/officeDocument/2006/relationships/hyperlink" Target="https://admin.giaohangtietkiem.vn/admin?alias=200028606%2C+203225395%2C+215233750%2C+288518067%2C+301210041%2C+333479203%2C+350387316%2C+389967507%2C+399703680%2C+400497119%2C+405704958%2C+443618712%2C+518498945%2C+520011736%2C+665004228%2C+801275967%2C+812867378%2C+842560455%2C+851947043%2C+99715776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9" Type="http://schemas.openxmlformats.org/officeDocument/2006/relationships/hyperlink" Target="https://admin.giaohangtietkiem.vn/admin/api/index/limit:100?alias=408896230%2C+417406685%2C+444993579%2C+485176229%2C+494864088%2C+550196375%2C+828547556%2C205012557%2C+212735414%2C+236014065%2C+248629199%2C+275195869%2C+289763058%2C+292721114%2C+302596708%2C+311442287%2C+315099106%2C+316619036%2C+317944621%2C+322098667%2C+325170970%2C+329116995%2C+353410398%2C+369333826%2C+370181678%2C+377627146%2C+382241095%2C+387884418%2C+396476319%2C+399200297%2C+403267184%2C+417546325%2C+419843093%2C+420401562%2C+427836693%2C+436096493%2C+436619427%2C+447361623%2C+454468408%2C+467145735%2C+474544991%2C+479142535%2C+479275110%2C+490962809%2C+548290250%2C+566778913%2C+579139833%2C+594557160%2C+657486082%2C+658925219%2C+811357862%2C+830869381%2C+867992793%2C+938168467%2C339089595%2C749489743%2C940135544%2C278393487%2C+303548887%2C+317170459%2C+340570919%2C+370700726%2C+371548218%2C+385366002%2C+419893222%2C+425422948%2C+468260183%2C+481443161%2C+492570561%2C+564650739%2C+600297607%2C+633043543%2C+735160513%2C+793054694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" Type="http://schemas.openxmlformats.org/officeDocument/2006/relationships/hyperlink" Target="https://admin.giaohangtietkiem.vn/admin/api/index/limit:100?alias=263967928%2C+264283019%2C+269143911%2C+281334188%2C+291661174%2C+296191012%2C+303507902%2C+310753810%2C+313973021%2C+325985177%2C+334159220%2C+337369428%2C+339962811%2C+340886706%2C+367161625%2C+372004099%2C+390558664%2C+394930866%2C+421575707%2C+425342525%2C+436758915%2C+439686153%2C+458684836%2C+475792053%2C+645697506%2C+790313364%2C+854110287%2C+970361358%2C+975886943%2C+259058851%2C+274167297%2C+287142672%2C+329739676%2C+331143121%2C+359425806%2C+370185376%2C+378925308%2C+381278717%2C+383715604%2C+399804606%2C+406383560%2C+421793994%2C+442572449%2C+448598974%2C+465316792%2C+470751683%2C+487583967%2C+499196420%2C+744584500%2C+782193923%2C+906170476%2C+992834108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8" Type="http://schemas.openxmlformats.org/officeDocument/2006/relationships/hyperlink" Target="https://admin.giaohangtietkiem.vn/admin/api/index/limit:100?alias=238530278%2C+345093016%2C+358855217%2C+360577746%2C+363535859%2C+377348026%2C+395181037%2C+398425515%2C+418627194%2C+432489711%2C+448631861%2C+467550135%2C+498639935%2C+580185773%2C+775840865%2C216099804%2C+216732092%2C+277775070%2C+315216050%2C+320478193%2C+326776289%2C+340867277%2C+344511437%2C+442319862%2C+457224867%2C+466144288%2C+474055664%2C+493299105%2C+504235670%2C+529795630%2C+771178063%2C+839834052%2C+952177956%2C342225678%2C+351920535%2C+839518981%2C242004290%2C+277674175%2C+298210397%2C+305425863%2C+320578181%2C+327538819%2C+334616037%2C+349038552%2C+353354731%2C+358797069%2C+361086663%2C+361549624%2C+376317445%2C+380300920%2C+384826966%2C+396869596%2C+422434008%2C+424261722%2C+435824856%2C+437512409%2C+438875570%2C+442876174%2C+451255720%2C+462393512%2C+474736367%2C+488865164%2C+492895936%2C+505872981%2C+550221940%2C+579705300%2C+605525428%2C+682500101%2C+728454087%2C+734930331%2C+943097701%2C+990513104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" Type="http://schemas.openxmlformats.org/officeDocument/2006/relationships/hyperlink" Target="https://admin.ghtk.vn/admin?alias=214196730%2C+236725572%2C+295257767%2C+318775559%2C+320198230%2C+324364254%2C+349218336%2C+370065495%2C+379055255%2C+394751241%2C+394756946%2C+402627979%2C+412805419%2C+421572942%2C+426308112%2C+430152005%2C+439371628%2C+444036685%2C+444433137%2C+448180097%2C+450336109%2C+457104181%2C+461245076%2C+544203009%2C+547391903%2C+760832688%2C+813737910%2C+885147752%2C420410034+236287049%2C+241143802%2C+259268892%2C+283635768%2C+303594445%2C+411986341%2C+451839093%2C+462237825%2C+473565010%2C+474681659%2C+482818832%2C+485398136%2C+496575579%2C+558102579%2C+658902893%2C+660099476%2C&amp;package_status_id=&amp;package_status_id%5B%5D=4&amp;t_stt=&amp;r_stt=&amp;cr_from=2019-09-25+00%3A00%3A00&amp;cr_to=2019-10-28+23%3A59%3A59&amp;date_from=2019-09-12+18%3A05%3A49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3" Type="http://schemas.openxmlformats.org/officeDocument/2006/relationships/hyperlink" Target="about:blank" TargetMode="External"/><Relationship Id="rId142" Type="http://schemas.openxmlformats.org/officeDocument/2006/relationships/hyperlink" Target="https://admin.giaohangtietkiem.vn/admin/api/index/limit:50?alias=621006350%2C472876599%2C309036021%2C+311576237%2C+330781344%2C+341820338%2C+352827086%2C+388074391%2C+392305888%2C+407909441%2C+413726600%2C+413847917%2C+419567427%2C+431263962%2C+447919734%2C+451067124%2C+451907001%2C+454154861%2C+455064972%2C+457065376%2C+457127064%2C+462994923%2C+467667971%2C+475842436%2C+482002612%2C+496728257%2C+524091518%2C+569126845%2C+748578449%2C+828542892%2C+862315886%2C+872649428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1" Type="http://schemas.openxmlformats.org/officeDocument/2006/relationships/hyperlink" Target="https://admin.giaohangtietkiem.vn/admin/api/index/limit:100?alias=373732309%2C247144903%2C+288600401%2C+308253171%2C+498896094%2C497771805%2C752611430%2C215936049%2C+254769425%2C+302486923%2C+303969444%2C+312922759%2C+319046939%2C+326228056%2C+344258425%2C+353106541%2C+360712726%2C+364226454%2C+413686245%2C+422138943%2C+427910418%2C+441137487%2C+444023608%2C+445566576%2C+472902190%2C+473659605%2C+475357494%2C+479592421%2C+492961403%2C+494871151%2C+496943745%2C+513967374%2C+557446823%2C+564581215%2C+582177220%2C+694182826%2C+789298863%2C+805289991%2C+906274351%2C+915331091%2C+971555238%2C+984318645%2C310784444%2C+361036970%2C385242614%2C+388952082%2C+442184096%2C+447697394%2C+472313638%2C+475766313%2C+483223847%2C+492313931%2C+547134202%2C+574586377%2C+830091083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0" Type="http://schemas.openxmlformats.org/officeDocument/2006/relationships/hyperlink" Target="https://admin.giaohangtietkiem.vn/admin/api/index/limit:50?alias=376211094%2C499573081%2C200577904%2C+223914817%2C+245571548%2C+259779131%2C+265460937%2C+267255736%2C+286628285%2C+316535658%2C+331601018%2C+334936297%2C+360293674%2C+365359998%2C+372435405%2C+372587544%2C+377781662%2C+379702522%2C+392429101%2C+394492567%2C+407497576%2C+429985451%2C+439311229%2C+457995440%2C+464815363%2C+467117143%2C+473297955%2C+493746811%2C+495488569%2C+500539202%2C+750534191%2C+978678651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" Type="http://schemas.openxmlformats.org/officeDocument/2006/relationships/hyperlink" Target="https://admin.ghtk.vn/admin?alias=663616382%2C290738623%2C+302532865%2C+310870662%2C+329924336%2C+340656475%2C+370743596%2C+414104742%2C+431260206%2C+431665864%2C+437138573%2C+454175700%2C+511911407%2C+576038039%2C+671169472%2C+721250267%2C+753612542%2C+913231112%2C&amp;package_status_id=&amp;t_stt=&amp;r_stt=&amp;cr_from=2019-09-18+00%3A00%3A00&amp;cr_to=2019-09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7" Type="http://schemas.openxmlformats.org/officeDocument/2006/relationships/hyperlink" Target="about:blank" TargetMode="External"/><Relationship Id="rId6" Type="http://schemas.openxmlformats.org/officeDocument/2006/relationships/hyperlink" Target="https://admin.ghtk.vn/admin?alias=307183467%2C+399363043%2C+430673770%2C+434377200%2C+436726711%2C+455090051%2C+455271995%2C+488515614%2C+493976309%2C+740721896%2C+760231877%2C&amp;package_status_id=&amp;t_stt=&amp;r_stt=&amp;cr_from=2019-09-18+00%3A00%3A00&amp;cr_to=2019-09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6" Type="http://schemas.openxmlformats.org/officeDocument/2006/relationships/hyperlink" Target="https://admin.giaohangtietkiem.vn/admin/api/index/limit:50?alias=237595972%2C211173574%2C+221870619%2C+286664151%2C+288811593%2C+298846720%2C+304933766%2C+306019646%2C+307839475%2C+340678158%2C+354220129%2C+359251686%2C+377812260%2C+380577449%2C+380973389%2C+392483124%2C+398642163%2C+400799199%2C+405480219%2C+410482350%2C+411892360%2C+415195054%2C+427828652%2C+446302159%2C+447534948%2C+465469934%2C+487611127%2C+491107034%2C+511284014%2C+567515390%2C+579758955%2C+584849444%2C+624441402%2C+646522707%2C+647255622%2C+669623785%2C+714949732%2C+750687199%2C+771802476%2C+788114080%2C+834221502%2C+840386995%2C+848104122%2C+884609409%2C+922979882%2C+936554022%2C+949756997%2C+986751288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" Type="http://schemas.openxmlformats.org/officeDocument/2006/relationships/hyperlink" Target="https://admin.ghtk.vn/admin?alias=411705072%2C360960854%2C+211498826%2C+301515636%2C+304940859%2C+317380607%2C+318870740%2C+336804330%2C+347819716%2C+370049788%2C+387284479%2C+388633455%2C+389154400%2C+399886447%2C+413168282%2C+434387737%2C+436668585%2C+444400600%2C+453702787%2C+458096416%2C+478270106%2C+491990582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5" Type="http://schemas.openxmlformats.org/officeDocument/2006/relationships/hyperlink" Target="https://admin.giaohangtietkiem.vn/admin?alias=210470596%2C+310731103%2C+316599504%2C+327420557%2C+387785486%2C+413726600%2C+428058727%2C+447919734%2C+483223847%2C+490645046%2C+492961403%2C+781632964%2C+95107362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" Type="http://schemas.openxmlformats.org/officeDocument/2006/relationships/hyperlink" Target="https://admin.ghtk.vn/admin?alias=391734681%2C+416877972%2C+469646596%2C+812062059%2C+845518028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4" Type="http://schemas.openxmlformats.org/officeDocument/2006/relationships/hyperlink" Target="https://admin.giaohangtietkiem.vn/admin?alias=320405919%2C+333937444%2C241680170%2C+449935702%2C+459918076%2C+485470782%2C+60813086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3" Type="http://schemas.openxmlformats.org/officeDocument/2006/relationships/hyperlink" Target="https://admin.giaohangtietkiem.vn/admin/api/index/limit:100?alias=211441172%2C+272911929%2C+289761502%2C+298866896%2C+371580602%2C+384587429%2C+405285605%2C+414365367%2C+414939624%2C+454386392%2C+483622010%2C+694986516%2C+700074496%2C+705345587%2C+772207619%2C+858127764%2C+961163460%2C+982955003%2C+247439653%2C+276563110%2C+295479130%2C+306290240%2C+321512877%2C+322625548%2C+323084172%2C+344342939%2C+374457945%2C+380992513%2C+391929124%2C+392546008%2C+393426128%2C+397138816%2C+401933488%2C+407797619%2C+414066217%2C+420435256%2C+436922576%2C+440387852%2C+442588407%2C+453040731%2C+460550184%2C+494697766%2C+508201633%2C+591966121%2C+627553678%2C+645688824%2C+684907894%2C+729064641%2C+960333048%2C+970163828%2C+978734247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2" Type="http://schemas.openxmlformats.org/officeDocument/2006/relationships/hyperlink" Target="https://admin.giaohangtietkiem.vn/admin/api/index/limit:100?alias=+301083103%2C+301886135%2C+327171950%2C+342340886%2C+353563367%2C+360304804%2C+369744804%2C+387045728%2C+435351180%2C+442750939%2C+444293653%2C+455649263%2C+458029535%2C+480598383%2C+566657699%2C+638194545%2C+799771100%2C+859583041%2C+936572050%2C+939806095%2C+965966085%2C207431698%2C+245161036%2C+321128759%2C+328591565%2C+331907975%2C+343564627%2C+345644604%2C+370468465%2C+373943794%2C+384470247%2C+410017397%2C+415905490%2C+420658618%2C+457939004%2C+458128944%2C+465571657%2C+472566521%2C+483751940%2C+532844938%2C+577499122%2C+652003464%2C+691474796%2C+695262446%2C+750988029%2C+790105036%2C+907249365%2C+937542422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5" Type="http://schemas.openxmlformats.org/officeDocument/2006/relationships/hyperlink" Target="https://admin.giaohangtietkiem.vn/admin/api/index/limit:100?alias=261978592%2C+291563211%2C+308997956%2C+312748393%2C+326082257%2C+336897412%2C+339320280%2C+351552352%2C+354188581%2C+371413431%2C+374272595%2C+377251241%2C+381860638%2C+382760911%2C+388563333%2C+388742868%2C+403235009%2C+405117811%2C+405337221%2C+423716258%2C+440915469%2C+451416978%2C+463195332%2C+465800457%2C+471252439%2C+471545845%2C+490943525%2C+491118826%2C+493293243%2C+561520190%2C+565719752%2C+568843282%2C+569494071%2C+574594090%2C+597999335%2C+630975718%2C+652354493%2C+713304089%2C+778317224%2C+866436402%2C+907710071%2C+971198551%2C+294834610%2C+305943254%2C+317497172%2C+324254743%2C+331639918%2C+352111431%2C+352747385%2C+358835537%2C+373097709%2C+373786506%2C+375134722%2C+379159164%2C+393609417%2C+394516995%2C+405531065%2C+409653146%2C+431586776%2C+444149343%2C+448559509%2C+455953876%2C+462123006%2C+467556442%2C+478706820%2C+480565805%2C+491713408%2C+492967526%2C+512767718%2C+532753258%2C+559284190%2C+609632378%2C+670671325%2C+677046409%2C+761910344%2C+928415875%2C+984824905%2C+262604021%2C+309528593%2C+329776604%2C+340436821%2C+343188720%2C+344330475%2C+353547927%2C+369954867%2C+381580116%2C+415041857%2C+421831805%2C+455752027%2C+475351395%2C+550196919%2C+611719812%2C+616594271%2C+681299569%2C+686395240%2C+722069147%2C+995774722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4" Type="http://schemas.openxmlformats.org/officeDocument/2006/relationships/hyperlink" Target="https://admin.giaohangtietkiem.vn/admin?alias=204404356%2C+232021156%2C+301942566%2C+333705173%2C+339601845%2C+353396182%2C+366122731%2C+392308807%2C+423491131%2C+425333147%2C+431843234%2C+443850144%2C+459846713%2C+488897012%2C+592655944%2C+712885422%2C+733441157%2C+777637178%2C+802281245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7" Type="http://schemas.openxmlformats.org/officeDocument/2006/relationships/hyperlink" Target="https://admin.giaohangtietkiem.vn/admin?alias=+387856669%2C475363421%2C+396037460%2C+206143964%2C+215072604%2C+264968404%2C+302403964%2C+315487951%2C+318541887%2C+356937877%2C+376186195%2C+384425051%2C+396085535%2C+406744672%2C+408379856%2C+419713024%2C+432142538%2C+434026842%2C+436323548%2C+454632022%2C+471759001%2C+963921313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6" Type="http://schemas.openxmlformats.org/officeDocument/2006/relationships/hyperlink" Target="https://admin.giaohangtietkiem.vn/admin/api/index/limit:100?alias=210390687%2C+217987487%2C+236309879%2C+323178875%2C+328378334%2C+335926264%2C+340363810%2C+347139524%2C+376094089%2C+383741827%2C+389049623%2C+404822829%2C+406847298%2C+408505266%2C+426668410%2C+434544897%2C+475235084%2C+503162472%2C+565083572%2C+646837057%2C+720627841%2C+745204691%2C+754812843%2C+756298387%2C+788136011%2C+848345031%2C+232079858%2C+299860070%2C+301499189%2C+310436559%2C+312017987%2C+319282449%2C+326919251%2C+358179154%2C+361855730%2C+373277923%2C+376683312%2C+382800149%2C+392681774%2C+395407675%2C+416182986%2C+419830244%2C+443723596%2C+447722456%2C+452937036%2C+453907123%2C+474462949%2C+480868421%2C+582929486%2C+627401498%2C+670006711%2C+850870757%2C+909503015%2C+948175005%2C+954399169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9" Type="http://schemas.openxmlformats.org/officeDocument/2006/relationships/hyperlink" Target="https://admin.giaohangtietkiem.vn/admin/api/index/limit:50?alias=232253949%2C+319335829%2C+324259288%2C+337095089%2C+348477324%2C+365987981%2C+388375001%2C+396639720%2C+401492753%2C+420585697%2C+428349272%2C+438727148%2C+447818046%2C+450272825%2C+458894332%2C+460250349%2C+479952743%2C+480640506%2C+492007883%2C+578665528%2C+651018710%2C+663153741%2C+735636091%2C+759876541%2C+782547456%2C+874043684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8" Type="http://schemas.openxmlformats.org/officeDocument/2006/relationships/hyperlink" Target="https://admin.giaohangtietkiem.vn/admin?alias=207644144%2C+215702123%2C+231385904%2C+236960994%2C+238319281%2C+243109991%2C+248828216%2C+316810094%2C+343423194%2C+345097158%2C+381779446%2C+403852309%2C+410028706%2C+423876836%2C+430705497%2C+544751302%2C+545395324%2C+796232333%2C+858343688%2C+913517618%2C+964045118%2C+9892702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1" Type="http://schemas.openxmlformats.org/officeDocument/2006/relationships/hyperlink" Target="https://admin.ghtk.vn/admin/api/index/limit:100?alias=240339214%2C+242162064%2C+245679968%2C+265542322%2C+272821996%2C+273180692%2C+292459884%2C+296246337%2C+304815652%2C+313340683%2C+319282528%2C+319679642%2C+331541769%2C+343553791%2C+343750248%2C+354108114%2C+357508313%2C+361255480%2C+368399002%2C+370210866%2C+383677759%2C+391098234%2C+392457655%2C+398291893%2C+404186017%2C+404344123%2C+425425591%2C+432121914%2C+433738369%2C+437361805%2C+449339723%2C+451473445%2C+456447324%2C+466147401%2C+469317167%2C+475748874%2C+481639980%2C+482049026%2C+484660346%2C+489835214%2C+490852253%2C+525909991%2C+542587030%2C+631152302%2C+697593777%2C+714991179%2C+740574821%2C+801033634%2C+869114346%2C+875516914%2C+895281449%2C+898401452%2C+944472709%2C+976867459%2C+480680883%2C+437014168%2C+974579075%2C+298681223%2C+319198901%2C+326621847%2C+358448288%2C+402666771%2C+406182265%2C+455705953%2C+479180226%2C+490876791%2C+496999771%2C+497718646%2C+508903975%2C+520912988%2C+534588121%2C+570938753%2C+579056706%2C+658046432%2C+667035057%2C+673577835%2C+700740535%2C+73224918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0" Type="http://schemas.openxmlformats.org/officeDocument/2006/relationships/hyperlink" Target="about:blank" TargetMode="External"/><Relationship Id="rId139" Type="http://schemas.openxmlformats.org/officeDocument/2006/relationships/hyperlink" Target="https://admin.giaohangtietkiem.vn/admin/api/index/limit:100?alias=231822990%2C+235930112%2C+247144903%2C+259707215%2C+274687438%2C+308253171%2C+309662791%2C+312098242%2C+316026495%2C+349966001%2C+372587544%2C+376455742%2C+384560222%2C+408082661%2C+419637076%2C+423206858%2C+429772132%2C+430843726%2C+433517216%2C+435446893%2C+447915869%2C+449341399%2C+461037628%2C+465214833%2C+469020401%2C+471776631%2C+480859346%2C+487773592%2C+500964471%2C+594440123%2C+628784212%2C+632666007%2C+632998166%2C+663050947%2C+694060935%2C+733614941%2C+749235287%2C+837156802%2C+878053927%2C+889156556%2C+916667514%2C+924528267%2C+878299981%2C+708015682%2C+310297083%2C+312997631%2C+334819317%2C+342802232%2C+343066576%2C+354571632%2C+362122716%2C+398591375%2C+409555140%2C+415965371%2C+428507889%2C+454756241%2C+467105819%2C+470755694%2C+479797648%2C+488782565%2C+492703063%2C+722003796%2C+729186969%2C+744701509%2C+779974243%2C+827218402%2C+838367072%2C+634080839%2C+373732309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8" Type="http://schemas.openxmlformats.org/officeDocument/2006/relationships/hyperlink" Target="https://admin.giaohangtietkiem.vn/admin/api/index/limit:100?alias=203502064%2C+238263454%2C+250728705%2C+258323797%2C+302719465%2C+305565245%2C+386884664%2C+433148947%2C+434928793%2C+492990503%2C+496917757%2C+815909638%2C+214448702%2C+227524436%2C+234722601%2C+254799188%2C+290732411%2C+292860669%2C+306275051%2C+324862699%2C+343533275%2C+348866154%2C+351576241%2C+367891843%2C+371221370%2C+387281010%2C+404937330%2C+412515002%2C+427235596%2C+434785662%2C+441960193%2C+465075174%2C+469740409%2C+474723383%2C+476762812%2C+479829530%2C+632947932%2C+817860390%2C+295915125%2C+308672547%2C+315799387%2C+337925934%2C+340740162%2C+347692423%2C+402396713%2C+427914173%2C+465765246%2C+471932355%2C+485931415%2C+493839202%2C+499694230%2C+798467400%2C+830091083%2C+988271701%2C+328284843%2C+252997824%2C+224682616%2C+272471163%2C+310784444%2C+317595806%2C+318538480%2C+321994040%2C+338574479%2C+346657401%2C+369001640%2C+377074739%2C+377144644%2C+386427295%2C+389866380%2C+394921528%2C+403679536%2C+408870089%2C+413681320%2C+415276268%2C+426194984%2C+433115182%2C+442415901%2C+445717600%2C+451647263%2C+454577410%2C+460944064%2C+465128523%2C+466890438%2C+467686297%2C+474105656%2C+474723281%2C+483769260%2C+490188198%2C+595701922%2C+765404997%2C+805036965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7" Type="http://schemas.openxmlformats.org/officeDocument/2006/relationships/hyperlink" Target="https://admin.giaohangtietkiem.vn/admin?alias=230882148%2C+322146414%2C+397083051%2C+398363680%2C+400921308%2C+408186592%2C+408411199%2C+412044796%2C+430250098%2C+432001898%2C+439697763%2C+450363801%2C+498234165%2C+74620404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2" Type="http://schemas.openxmlformats.org/officeDocument/2006/relationships/hyperlink" Target="https://admin.giaohangtietkiem.vn/admin/api/index/limit:50?alias=376440665%2C+269956537%2C+357344027%2C+363865566%2C+369899090%2C+394300390%2C+396151845%2C+431788369%2C+472322542%2C+219881073%2C+221208352%2C+245022732%2C+307520742%2C+312761209%2C+318461858%2C+321997042%2C+323676876%2C+351030454%2C+384165008%2C+384819812%2C+390961302%2C+401077930%2C+431948932%2C+436742756%2C+461668292%2C+473265557%2C+496507610%2C+545651785%2C+747225682%2C+807526282%2C+850880223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1" Type="http://schemas.openxmlformats.org/officeDocument/2006/relationships/hyperlink" Target="https://admin.giaohangtietkiem.vn/admin?alias=221686795%2C+234405037%2C+319056852%2C+329031998%2C+335842356%2C+360282185%2C+390869192%2C+400534299%2C+414922891%2C+442311689%2C+443728094%2C+498394541%2C+515423605%2C+534056876%2C+647820447%2C+679552598%2C+751397798%2C+759770886%2C+858069484%2C+898317436%2C+9300549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0" Type="http://schemas.openxmlformats.org/officeDocument/2006/relationships/hyperlink" Target="https://admin.giaohangtietkiem.vn/admin?alias=207230035%2C+218435057%2C+240813419%2C+244477949%2C+366161252%2C+403175736%2C+466397625%2C+482101313%2C+665620763%2C+669170646%2C+699617766%2C+721267305%2C+866640588%2C+96786416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6" Type="http://schemas.openxmlformats.org/officeDocument/2006/relationships/hyperlink" Target="https://admin.giaohangtietkiem.vn/admin?alias=200531387%2C+279454470%2C+351680992%2C+354522701%2C+366024955%2C+394286086%2C+425765833%2C+431192360%2C+442133975%2C+459728924%2C+562896094%2C+669174980%2C+749499705%2C+797071092%2C+82871710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5" Type="http://schemas.openxmlformats.org/officeDocument/2006/relationships/hyperlink" Target="https://admin.giaohangtietkiem.vn/admin/api/index/limit:50?alias=938879481%2C+266994932%2C+337162826%2C+360444485%2C+373736634%2C+381207153%2C+384998001%2C+454720269%2C+672501418%2C+711737603%2C+751213107%2C+924615948%2C+998725076%2C+290450065%2C+302830765%2C+311668045%2C+335996751%2C+338862130%2C+348074615%2C+369260593%2C+374729587%2C+420444862%2C+433050404%2C+434602139%2C+497769105%2C+519599075%2C+970850964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4" Type="http://schemas.openxmlformats.org/officeDocument/2006/relationships/hyperlink" Target="https://admin.giaohangtietkiem.vn/admin?alias=221047779%2C+327868330%2C+361975332%2C+376634491%2C+401164194%2C+413618853%2C+416770478%2C+417473695%2C+427555383%2C+442035609%2C+445833496%2C+622978294%2C+647651115%2C+93558152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3" Type="http://schemas.openxmlformats.org/officeDocument/2006/relationships/hyperlink" Target="about:blank" TargetMode="External"/><Relationship Id="rId62" Type="http://schemas.openxmlformats.org/officeDocument/2006/relationships/hyperlink" Target="https://admin.ghtk.vn/admin?alias=207183942%2C+246069366%2C+291750457%2C+318156039%2C+361666896%2C+390757940%2C+422965584%2C+437040774%2C+443629424%2C+478257562%2C+485566837%2C+492650955%2C+542470029%2C+550516974%2C+617439330%2C+701576605%2C+707675724%2C+847887330%2C+947609226%2C+959018923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1" Type="http://schemas.openxmlformats.org/officeDocument/2006/relationships/hyperlink" Target="https://admin.ghtk.vn/admin?alias=228192583%2C+251663691%2C+264268146%2C+307510618%2C+358198565%2C+380191121%2C+390627220%2C+408232152%2C+408494211%2C+427092616%2C+447207812%2C+451417271%2C+455811565%2C+471605729%2C+475505196%2C+478387328%2C+483979987%2C+486234661%2C+486971923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4" Type="http://schemas.openxmlformats.org/officeDocument/2006/relationships/hyperlink" Target="https://admin.ghtk.vn/admin/api/index/limit:50?alias=+244616359%2C+247730807%2C+291802511%2C+296745000%2C+302019395%2C+312987196%2C+321391773%2C+324979878%2C+343902175%2C+362592968%2C+363204123%2C+363452700%2C+368145998%2C+371144785%2C+416679868%2C+429487192%2C+433169793%2C+441054909%2C+442279820%2C+450504011%2C+461544122%2C+486237017%2C+492628502%2C+555924710%2C+563834135%2C+573786214%2C+841326509%2C+971056649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3" Type="http://schemas.openxmlformats.org/officeDocument/2006/relationships/hyperlink" Target="https://admin.ghtk.vn/admin/api/index/limit:100?alias=299348701%2C+329840908%2C+348776406%2C+440430847%2C+443268870%2C+449557213%2C+477368018%2C+707494321%2C+968574876%2C+388648933%2C+404916225%2C+701970996%2C+860822679%2C+966932837%2C+295071068%2C+336591897%2C+337083801%2C+349024880%2C+387642391%2C+393694428%2C+420806502%2C+423654381%2C+431598460%2C+438721688%2C+470130628%2C+506362184%2C+557837869%2C+558759587%2C+956706980%2C+243899609%2C+317177269%2C+323728752%2C+337957147%2C+352616347%2C+372533667%2C+373257546%2C+398052322%2C+405023025%2C+408502458%2C+412691258%2C+447683907%2C+449645216%2C+457618980%2C+495340673%2C+512897946%2C+740157835%2C+896399541%2C+897481184%2C+904342451%2C+288295051%2C+298035903%2C+301272817%2C+306570354%2C+317972749%2C+322083817%2C+344578095%2C+366841152%2C+368696995%2C+368928812%2C+368955306%2C+370168694%2C+389416971%2C+399818027%2C+424986301%2C+425704218%2C+427363953%2C+457853813%2C+466250967%2C+472928226%2C+487442550%2C+489350806%2C+499180653%2C+500211780%2C+573745268%2C+650429100%2C+698033610%2C+809884804%2C+827077887%2C+829058900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6" Type="http://schemas.openxmlformats.org/officeDocument/2006/relationships/hyperlink" Target="https://admin.ghtk.vn/admin/api/index/limit:100?alias=256958512%2C+258333099%2C+270640498%2C+304938051%2C+320759965%2C+323529591%2C+331938267%2C+343239572%2C+385139676%2C+396938634%2C+411036624%2C+415970460%2C+417593040%2C+418121047%2C+421289745%2C+426393094%2C+434696628%2C+463368659%2C+467604146%2C+497503676%2C+498281910%2C+571448952%2C+578860391%2C+596538237%2C+610568847%2C+653210675%2C+658697348%2C+720496838%2C+738932791%2C+847965445%2C+902543952%2C+948310377%2C+955820901%2C208023881%2C+219094526%2C+244324899%2C+277264894%2C+302458749%2C+315724468%2C+322770567%2C+349311673%2C+360646536%2C+377956245%2C+388589564%2C+391916009%2C+415153215%2C+419814664%2C+421442200%2C+429760216%2C+439880482%2C+454693337%2C+461235831%2C+466752018%2C+471128540%2C+492388032%2C+493338597%2C+496550713%2C+518012973%2C+547786376%2C+557525579%2C+855931300%2C+862031779%2C+219838075%2C+286164971%2C+307730807%2C+324602357%2C+352687845%2C+362628530%2C+366705403%2C+377119599%2C+379600785%2C+386513988%2C+386531869%2C+390421249%2C+399723836%2C+402842983%2C+414628960%2C+422266773%2C+448902916%2C+450776745%2C+459297074%2C+472830061%2C+487961043%2C+493129520%2C+532402670%2C+561309027%2C+609551163%2C+698411785%2C+788671340%2C+824919066%2C+907779640%2C+935740903%2C+97176732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2" Type="http://schemas.openxmlformats.org/officeDocument/2006/relationships/hyperlink" Target="https://admin.ghtk.vn/admin?alias=+582043056%2C++349290492%2C+406558659%2C+401385313%2C+480583814%2C+490987805%2C+613683056%2C+958805682%2C+980854805%2C+402640456%2C+606059201%2C+924465321%2C+939714139%2C+227496823%2C+477257137%2C+211328014%2C+278007895%2C+283914885%2C+312588431%2C+332446353%2C+335146230%2C+354800681%2C+358565071%2C+360245859%2C+377369364%2C+420370508%2C+422223680%2C+424522503%2C+456972875%2C+486309084%2C+491671663%2C+499855490%2C+530686501%2C+546132508%2C+569884977%2C+589133042%2C+696841635%2C+720268901%2C+734451501%2C+836323193%2C+862123616%2C+960697800%2C+988618939%2C+&amp;package_status_id=&amp;t_stt=&amp;r_stt=&amp;cr_from=2019-11-08+00%3A00%3A00&amp;cr_to=2019-11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5" Type="http://schemas.openxmlformats.org/officeDocument/2006/relationships/hyperlink" Target="about:blank" TargetMode="External"/><Relationship Id="rId171" Type="http://schemas.openxmlformats.org/officeDocument/2006/relationships/hyperlink" Target="https://admin.ghtk.vn/admin?alias=203225951%2C+220685704%2C+225848122%2C+276934958%2C+321300058%2C+329070136%2C+339471909%2C+358990440%2C+363670043%2C+371439076%2C+375331861%2C+376094959%2C+377369364%2C+394701692%2C+415914870%2C+430039248%2C+437729551%2C+438064726%2C+451138039%2C+460493028%2C+468127700%2C+472365434%2C+478334410%2C+492988112%2C+495612757%2C+609680404%2C+682966612%2C+739124043%2C+752003019%2C+893614505%2C+945489279%2C+989850775%2C+749109203%2C++312780793%2C+462646553%2C+483957088%2C+642158560%2C+859063603%2C+402777670%2C+632034400%2C++866672032%2C+330678267%2C+911313361%2C+225050789%2C+246874576%2C+281064061%2C+326225333%2C+346121522%2C+348691560%2C+350123149%2C+350487805%2C+386495561%2C+392498881%2C+396373526%2C+403779521%2C+409310354%2C+419566428%2C+441138733%2C+468878660%2C+494552970%2C+498981395%2C+528278678%2C+644133419%2C+698418773%2C+724739703%2C+753905791%2C+863907288%2C+920484172%2C+959261749%2C+271211982%2C+973156368%2C+337111506%2C+472369494%2C++214164823%2C+529920299%2C+&amp;package_status_id=&amp;t_stt=&amp;r_stt=&amp;cr_from=2019-11-07+00%3A00%3A00&amp;cr_to=2019-11-13+23%3A59%3A59&amp;date_from=&amp;date_to=&amp;delay_pick_from=&amp;delay_pick_to=2021-01-02+16%3A00%3A00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8" Type="http://schemas.openxmlformats.org/officeDocument/2006/relationships/hyperlink" Target="https://admin.giaohangtietkiem.vn/admin/api/index/limit:50?alias=300505004%2C+332132536%2C+347269160%2C+357870060%2C+365440407%2C+442266656%2C+458755712%2C+491955747%2C+963095174%2C+210584771%2C+241121388%2C+251018878%2C+301800621%2C+305158614%2C+315065121%2C+325536249%2C+334850185%2C+345036288%2C+358829131%2C+366545616%2C+369004396%2C+369607830%2C+371286449%2C+393207744%2C+404150286%2C+413723103%2C+417733245%2C+420216223%2C+421940321%2C+423584248%2C+426448869%2C+434355957%2C+440983109%2C+443969209%2C+451169574%2C+474532813%2C+481330140%2C+498441023%2C+572563905%2C+635825486%2C+718286892%2C+774239349%2C+797394139%2C+838746952%2C+892232938%2C+960208002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0" Type="http://schemas.openxmlformats.org/officeDocument/2006/relationships/hyperlink" Target="https://admin.ghtk.vn/admin?alias=+314482394%2C+320709077%2C+359068507%2C+360613218%2C+396199856%2C+398547478%2C+411165193%2C+412738312%2C+431760950%2C+460227370%2C+482577919%2C+485449551%2C+492414898%2C+493859085%2C+537256101%2C+604104028%2C+640257835%2C+651029953%2C+753299786%2C+838280860%2C+854526071%2C+893188884%2C+934021292%2C&amp;package_status_id=&amp;t_stt=&amp;r_stt=&amp;cr_from=2019-11-07+00%3A00%3A00&amp;cr_to=2019-11-13+23%3A59%3A59&amp;date_from=&amp;date_to=&amp;delay_pick_from=&amp;delay_pick_to=2021-01-02+16%3A00%3A00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7" Type="http://schemas.openxmlformats.org/officeDocument/2006/relationships/hyperlink" Target="https://admin.ghtk.vn/admin?alias=311222268%2C+363687785%2C+382127081%2C+393126176%2C+423923493%2C+426765627%2C+462957526%2C+465903520%2C+476538873%2C+547935978%2C+576587703%2C+642328978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0" Type="http://schemas.openxmlformats.org/officeDocument/2006/relationships/hyperlink" Target="https://admin.ghtk.vn/admin/api/index/page:2?alias=209792356%2C+226258256%2C+283015641%2C+308293985%2C+310674796%2C+320652189%2C+324264904%2C+338898791%2C+393318802%2C+406472812%2C+433729797%2C+453200537%2C+489274770%2C+489410110%2C+491562325%2C+674121697%2C+837835199%2C+857271066%2C+895808407%2C+914169662%2C+963874454%2C+209696114%2C+380620710%2C+384276375%2C+387146326%2C+389797588%2C+396661437%2C+415227123%2C+432133117%2C+435496741%2C+460554956%2C+481860221%2C+485688048%2C+488421045%2C+503928263%2C+510246433%2C+567129765%2C+668736206%2C+716617836%2C+828777497%2C+891924168%2C+716624196%2C+212149876%2C+233448931%2C+238164678%2C+288894956%2C+330603630%2C+332387040%2C+334040761%2C+335265470%2C+340420789%2C+361615096%2C+370324639%2C+376858327%2C+382207567%2C+385470358%2C+397171622%2C+399674683%2C+404410185%2C+411809552%2C+427940851%2C+438757402%2C+452885801%2C+460043872%2C+461933713%2C+476203152%2C+480970399%2C+486448721%2C+493250480%2C+507725918%2C+633904599%2C+721605352%2C+729622877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5" Type="http://schemas.openxmlformats.org/officeDocument/2006/relationships/hyperlink" Target="https://admin.ghtk.vn/admin?alias=233898547%2C+273830628%2C+330656651%2C+344602779%2C+368319547%2C+377649095%2C+385639589%2C+385975474%2C+392538869%2C+394087102%2C+414075473%2C+445971966%2C+449270668%2C+469041283%2C+481659496%2C+532907710%2C+547654336%2C+559849923%2C+570947787%2C+668572937%2C+289699981%2C+307129651%2C+313551954%2C+313830513%2C+321709410%2C+355014875%2C+367379428%2C+393238917%2C+406884675%2C+407705839%2C+412319997%2C+413441389%2C+435896423%2C+437907656%2C+442206559%2C+448158545%2C+465876021%2C+469612154%2C+478204477%2C+486130308%2C+552943814%2C+567171367%2C+646892060%2C+722784176%2C+747295411%2C+807210386%2C+807434276%2C+832375483%2C+972247471%2C+994404487%2C+726399870%2C+275831384%2C+317164193%2C+319301183%2C+342992391%2C+378872922%2C+412753999%2C+725079768%2C+220385006%2C+320382744%2C+320819969%2C+325123996%2C+337537944%2C+386415787%2C+409102708%2C+426760616%2C+432404643%2C+458404586%2C+499946160%2C+745404653%2C+934199031%2C&amp;package_status_id=&amp;package_status_id%5B%5D=4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9" Type="http://schemas.openxmlformats.org/officeDocument/2006/relationships/hyperlink" Target="https://admin.giaohangtietkiem.vn/admin/api/index/limit:50?alias=214370099%2C+219898872%2C+301985174%2C+312646119%2C+328710978%2C+330792329%2C+378788375%2C+405136348%2C+418652604%2C+435407496%2C+436664704%2C+469390391%2C+471473419%2C+650715390%2C+663696894%2C+781211398%2C+866357526%2C+486735674%2C+338803636%2C+258130530%2C+393085695%2C+398817761%2C+402074663%2C+411354512%2C+475746974%2C+477593742%2C+608828074%2C+610668070%2C+726829333%2C+838348937%2C+232943595%2C+242735217%2C+305639946%2C+325481346%2C+357609027%2C+379446672%2C+449584392%2C+451147390%2C+472711453%2C+487352504%2C+545122957%2C+670170484%2C+712072899%2C+750553677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4" Type="http://schemas.openxmlformats.org/officeDocument/2006/relationships/hyperlink" Target="about:blank" TargetMode="External"/><Relationship Id="rId163" Type="http://schemas.openxmlformats.org/officeDocument/2006/relationships/hyperlink" Target="about:blank" TargetMode="External"/><Relationship Id="rId162" Type="http://schemas.openxmlformats.org/officeDocument/2006/relationships/hyperlink" Target="https://admin.giaohangtietkiem.vn/admin?alias=241398428%2C+277090156%2C+297706690%2C+327005667%2C+338184697%2C+349088647%2C+352121788%2C+357047309%2C+373399769%2C+374587057%2C+426490359%2C+428993221%2C+680391886%2C+&amp;package_status_id=&amp;package_status_id%5B%5D=3&amp;package_status_id%5B%5D=9&amp;t_stt=&amp;r_stt=&amp;cr_from=2019-11-05+00%3A00%3A00&amp;cr_to=2019-11-12+23%3A59%3A59&amp;date_from=&amp;date_to=&amp;delay_pick_from=&amp;delay_pick_to=2019-11-12+22%3A42%3A0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9" Type="http://schemas.openxmlformats.org/officeDocument/2006/relationships/hyperlink" Target="https://admin.ghtk.vn/admin?alias=491789170%2C+380340286%2C+284703478%2C+238505240%2C+296679869%2C+342067916%2C+349222320%2C+411854937%2C+422756636%2C+424222901%2C+452931102%2C+453036159%2C+483416046%2C+527110691%2C+553681445%2C+655984813%2C+750368165%2C+772462368%2C+781162045%2C+826007203%2C+948192386%2C+967159266%2C+231878301%2C+278720285%2C+311800520%2C+345073809%2C+364324486%2C+371155007%2C+381643546%2C+390832171%2C+397037418%2C+401329493%2C+422341831%2C+426624881%2C+427124790%2C+431471891%2C+452351991%2C+457758700%2C+470917955%2C+476299269%2C+494174542%2C+497930154%2C+518389932%2C+611134331%2C+702187053%2C+801506785%2C+845119153%2C+858205465%2C+910419681%2C+949194099%2C+979292756%2C+986708219%2C+312325010%2C+344084946%2C+347333430%2C+350372335%2C+364718375%2C+378182869%2C+382534756%2C+383141089%2C+396721709%2C+431391888%2C+457926201%2C+461147927%2C+492951382%2C+881996024%2C+925672743%2C+976060768%2C&amp;package_status_id=&amp;t_stt=&amp;r_stt=&amp;cr_from=2019-11-07+00%3A00%3A00&amp;cr_to=2019-11-13+23%3A59%3A59&amp;date_from=&amp;date_to=&amp;delay_pick_from=&amp;delay_pick_to=2021-01-02+16%3A00%3A00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8" Type="http://schemas.openxmlformats.org/officeDocument/2006/relationships/hyperlink" Target="about:blank" TargetMode="External"/><Relationship Id="rId167" Type="http://schemas.openxmlformats.org/officeDocument/2006/relationships/hyperlink" Target="https://admin.ghtk.vn/admin?alias=+331377942%2C978098125%2C++331234687%2C+306877010%2C+367914426%2C+209660205%2C+214361577%2C+226028853%2C+268808753%2C+291730571%2C+300125302%2C+305200400%2C+305871650%2C+306816896%2C+325731897%2C+325859255%2C+326206234%2C+331288040%2C+332772735%2C+348960109%2C+360233410%2C+363194085%2C+375751626%2C+377278805%2C+386361732%2C+389921950%2C+390034880%2C+394508124%2C+398212213%2C+408822029%2C+414703359%2C+422257937%2C+424750800%2C+446709539%2C+452812005%2C+460438379%2C+463605502%2C+471478678%2C+478044651%2C+479795103%2C+488003628%2C+495960952%2C+496411774%2C+515851820%2C+525438606%2C+638124187%2C+673197090%2C+687793909%2C+702587779%2C+752011863%2C+785398264%2C+788456299%2C+790867853%2C+807403769%2C+891285509%2C+898095820%2C+902357819%2C+907290867%2C+914646134%2C+935247311%2C+954087401%2C+956043856%2C+204288207%2C+236512842%2C+241374752%2C+252926053%2C+272398440%2C+300413934%2C+308244800%2C+322060070%2C+335385747%2C+340672585%2C+345939118%2C+353376172%2C+354341110%2C+361209899%2C+368297984%2C+373633311%2C+379983419%2C+384795710%2C+387747095%2C+388121680%2C+392169634%2C+407370740%2C+444939244%2C+451061315%2C+495124708%2C+505326468%2C+545843986%2C+579254695%2C+635649409%2C+733375896%2C+978558595%2C+996993822%2C&amp;package_status_id=&amp;package_status_id%5B%5D=4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6" Type="http://schemas.openxmlformats.org/officeDocument/2006/relationships/hyperlink" Target="https://admin.ghtk.vn/admin?alias=222743705%2C+240130468%2C+350233674%2C+356917260%2C+415541319%2C+417292482%2C+427779473%2C+443290442%2C+447823512%2C+449383652%2C+459863100%2C+470093992%2C+471929448%2C+484216948%2C+489164933%2C+654648981%2C+701039755%2C+827586836%2C+967148117%2C+264993018%2C+314295021%2C+406398049%2C+424304031%2C+443930585%2C+468442375%2C+477766217%2C+555487635%2C+710151811%2C+753745244%2C+784736258%2C+827089205%2C++210920616%2C+243547100%2C+272624531%2C+299852429%2C+310570710%2C+312228982%2C+313266367%2C+316624673%2C+343714895%2C+347142724%2C+386636318%2C+400235886%2C+408742289%2C+409709407%2C+414400818%2C+417172983%2C+422797719%2C+427828261%2C+479004594%2C+483221461%2C+495456980%2C+502629750%2C+525720775%2C+694713885%2C+729674088%2C+830792806%2C+833565352%2C+840466999%2C+846120031%2C+955597088%2C+965187699%2C+994691988%2C+994938899%2C+383689010%2C+395134515%2C+497633178%2C+388195911%2C+437360765%2C+235667209%2C+265287895%2C+301904902%2C+320792737%2C+321793188%2C+324657749%2C+332121309%2C+337495847%2C+342891573%2C+348936601%2C+352010575%2C+363613202%2C+381964272%2C+390871302%2C+392553756%2C+403024810%2C+416348462%2C+424781793%2C+430562462%2C+433532766%2C+449480709%2C+455805259%2C+465110715%2C+477275917%2C+487761843%2C+714232436%2C+731100469%2C+761396082%2C+776909722%2C+819567081%2C+997456354%2C&amp;package_status_id=&amp;package_status_id%5B%5D=3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1" Type="http://schemas.openxmlformats.org/officeDocument/2006/relationships/hyperlink" Target="https://admin.ghtk.vn/admin?alias=200511395%2C+301661714%2C+908728691%2C+204278550%2C+215084438%2C+242276085%2C+303114841%2C+310951022%2C+314568957%2C+316829284%2C+342161573%2C+356421230%2C+375098490%2C+380383399%2C+388271410%2C+391596613%2C+395795772%2C+408475152%2C+410489370%2C+410500016%2C+415295641%2C+419797262%2C+427458760%2C+427548882%2C+435856605%2C+435994303%2C+445365570%2C+449564322%2C+481238068%2C+481753274%2C+496145254%2C+497148701%2C+588745767%2C+597635074%2C+636369464%2C+659007372%2C+662059988%2C+697264237%2C+701243640%2C+743324483%2C+786704505%2C+934204065%2C+994779604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0" Type="http://schemas.openxmlformats.org/officeDocument/2006/relationships/hyperlink" Target="https://admin.giaohangtietkiem.vn/admin/api/index/limit:100?alias=213540932%2C+230985208%2C+366438056%2C201299014%2C+206373371%2C+435650332%2C214551438%2C+268395491%2C+294247055%2C+309052808%2C+340610708%2C+390617549%2C+446802012%2C+459259814%2C+468869119%2C+517192879%2C+536399103%2C+577928042%2C+623672028%2C+650834172%2C+804265473%2C+877135703%2C+881179081%2C+882744708%2C+896841649%2C+958748201%2C+974005832%2C+997872175%2C248934298%2C+358221527%2C302478604%2C+304143089%2C+306886100%2C+312884413%2C+324077033%2C+324585700%2C+329606951%2C+333525477%2C+352057636%2C+362924343%2C+369728855%2C+374643719%2C+406997799%2C+414802861%2C+457599880%2C+459877808%2C+466836040%2C+473453903%2C+496399758%2C+508887869%2C+509674488%2C+533067365%2C+564766079%2C+693988318%2C+699508627%2C+706031908%2C+706699593%2C+716212984%2C+742407726%2C+797304958%2C+869130794%2C+887938749%2C+944031903%2C+954822762%2C+958563879%2C+979834539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3" Type="http://schemas.openxmlformats.org/officeDocument/2006/relationships/hyperlink" Target="about:blank" TargetMode="External"/><Relationship Id="rId52" Type="http://schemas.openxmlformats.org/officeDocument/2006/relationships/hyperlink" Target="https://admin.ghtk.vn/admin?alias=207369233%2C+274127589%2C+300114361%2C+303640790%2C+303658582%2C+310067631%2C+336892032%2C+345282833%2C+351919857%2C+361989328%2C+372780833%2C+378262811%2C+379027861%2C+387412871%2C+388406935%2C+400702558%2C+405910723%2C+412686198%2C+418202578%2C+419373831%2C+428512719%2C+430647345%2C+437814325%2C+439034671%2C+440721890%2C+473684522%2C+477162617%2C+484714520%2C+547678802%2C+566065891%2C+571345918%2C+615026896%2C+657918396%2C+673549565%2C+689629525%2C+710102456%2C+790295109%2C+796807641%2C+865339959%2C+876043130%2C+885985645%2C+939769200%2C+964861060%2C+968894349%2C+971917933%2C+993740958+252174670%2C+283670785%2C+304130374%2C+314203226%2C+328719911%2C+344307594%2C+386686500%2C+390657571%2C+399186398%2C+402459520%2C+422191720%2C+426549756%2C+436036970%2C+440022824%2C+440160803%2C+443317653%2C+482071518%2C+489389931%2C+521938098%2C+608230669%2C+621139451%2C+626318187%2C+636404346%2C+735973453%2C+771648334%2C+814233335%2C+814919099%2C+823253571%2C+837909558%2C+848524595%2C+860922807%2C+870335123%2C+872510715%2C+875678726%2C+878087199%2C+977671236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5" Type="http://schemas.openxmlformats.org/officeDocument/2006/relationships/hyperlink" Target="https://admin.giaohangtietkiem.vn/admin?alias=385074740%2C+399811284%2C+772105634%2C+858102762%2C+876535892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1" Type="http://schemas.openxmlformats.org/officeDocument/2006/relationships/hyperlink" Target="https://admin.giaohangtietkiem.vn/admin?alias=205395851%2C+219052916%2C+225259209%2C+231476053%2C+271379845%2C+274007611%2C+276506623%2C+281799018%2C+302326853%2C+304857194%2C+311152191%2C+337814125%2C+342208502%2C+351153396%2C+369600819%2C+370530450%2C+382321620%2C+390425151%2C+392491473%2C+392584156%2C+393473055%2C+405305121%2C+409707390%2C+412781230%2C+425196880%2C+434078165%2C+438268066%2C+444228369%2C+450307221%2C+454720292%2C+467731684%2C+469256026%2C+469885800%2C+476503889%2C+486293577%2C+532182075%2C+781241676%2C+796706340%2C+799022981%2C+950878782%2C+277022991%2C+303326058%2C+318516451%2C+384968458%2C+396767474%2C+408767387%2C+430486513%2C+437957747%2C+459622276%2C+491428768%2C+611712506%2C+634432294%2C+748200170%2C+781400448%2C+843508906%2C+851677762%2C+858255417%2C+224689037%2C+229392335%2C+292797197%2C+297664533%2C+300558299%2C+309030097%2C+316995318%2C+340952223%2C+343217462%2C+362316758%2C+366996986%2C+376474283%2C+391477468%2C+392667095%2C+417916514%2C+429202820%2C+437871930%2C+466019511%2C+484102925%2C+492558357%2C+497469148%2C+499368015%2C+655279743%2C+745802084%2C+901572375%2C+223069068%2C+238352035%2C+269269323%2C+278156315%2C+351705905%2C+375405903%2C+401289398%2C+448721269%2C+469773968%2C+482133097%2C+769942372%2C+922313420%2C&amp;package_status_id=&amp;package_status_id%5B%5D=3&amp;t_stt=&amp;r_stt=&amp;cr_from=2019-11-04+00%3A00%3A00&amp;cr_to=2019-11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4" Type="http://schemas.openxmlformats.org/officeDocument/2006/relationships/hyperlink" Target="https://admin.ghtk.vn/admin?alias=262004773%2C+262872425%2C+329194397%2C+331833494%2C+332730268%2C+334254744%2C+345312863%2C+359148786%2C+361678465%2C+369655061%2C+386561033%2C+392181559%2C+394633749%2C+396652943%2C+414070245%2C+454762389%2C+456902395%2C+463297418%2C+473141366%2C+488602048%2C+587920763%2C+698291520%2C+719538104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0" Type="http://schemas.openxmlformats.org/officeDocument/2006/relationships/hyperlink" Target="https://admin.ghtk.vn/admin?alias=224292902%2C+304278051%2C+321580981%2C+329104936%2C+335129552%2C+337462054%2C+352905620%2C+380394131%2C+395600864%2C+402247083%2C+407576580%2C+416793993%2C+433981498%2C+440769840%2C+448240883%2C+454947742%2C+490374983%2C+681935283%2C+773391134%2C+833063757%2C+845066201%2C+859752561%2C+893082229%2C&amp;package_status_id=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7" Type="http://schemas.openxmlformats.org/officeDocument/2006/relationships/hyperlink" Target="https://admin.ghtk.vn/admin/api/index/limit:100?alias=231530121%2C+245962593%2C+273549547%2C+308429970%2C+348016342%2C+373334042%2C+435328536%2C+442587849%2C+452590938%2C+465189197%2C+480271444%2C+500271279%2C+774175358%2C+775837339%2C+784318790%2C+884972338%2C+912087487%2C+927932722%2C+786585954%2C+229341348%2C+257588021%2C+273161930%2C+301514114%2C+303775913%2C+303958733%2C+305949851%2C+307850775%2C+308758123%2C+331311669%2C+350135810%2C+360422037%2C+383484313%2C+398055584%2C+407935218%2C+412784669%2C+422779175%2C+454661238%2C+459791597%2C+461722961%2C+462377951%2C+474314178%2C+485725372%2C+496085608%2C+645562581%2C+646064566%2C+663205786%2C+688290619%2C+702327316%2C+713659979%2C+740125224%2C+772224099%2C+775801316%2C+809637605%2C+869192138%2C+883968410%2C+899653228%2C+953506799%2C+955061771%2C+995363876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6" Type="http://schemas.openxmlformats.org/officeDocument/2006/relationships/hyperlink" Target="https://admin.ghtk.vn/admin/api/index/limit:50?alias=203204535%2C+227748005%2C+257445147%2C+309449575%2C+322409399%2C+328017720%2C+344307767%2C+350745359%2C+386852833%2C+386951839%2C+389669621%2C+402048491%2C+431961947%2C+440278359%2C+497995697%2C+550931640%2C+687224844%2C+870157751%2C+947051136%2C+984769661%2C+243059380%2C+263781610%2C+288597224%2C+300473013%2C+306798279%2C+316597597%2C+352496996%2C+387130937%2C+402299104%2C+411918824%2C+425658082%2C+428832754%2C+464123988%2C+477952431%2C+496606721%2C+566590309%2C+622866720%2C+632252136%2C+653736069%2C+669664038%2C+672677033%2C+710087657%2C+737838389%2C+878812372%2C+908333349%2C+930223426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9" Type="http://schemas.openxmlformats.org/officeDocument/2006/relationships/hyperlink" Target="https://admin.ghtk.vn/admin/api/index/limit:50?alias=491330628%2C+216036761%2C+226339539%2C+259565901%2C+300789738%2C+312549496%2C+319509084%2C+324817574%2C+324907840%2C+328442172%2C+357563729%2C+370850985%2C+384244742%2C+389193584%2C+391414384%2C+431518109%2C+444131070%2C+448866641%2C+450358908%2C+451860379%2C+460582062%2C+467846154%2C+470174036%2C+474364323%2C+491049506%2C+492787462%2C+599678282%2C+665473685%2C+679883214%2C+745631194%2C+748965975%2C+963473867%2C&amp;package_status_id=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9" Type="http://schemas.openxmlformats.org/officeDocument/2006/relationships/hyperlink" Target="https://admin.giaohangtietkiem.vn/admin/api/index/limit:100?alias=208012470%2C+249376482%2C+301916137%2C++218835121%2C+281738409%2C+287239427%2C+312499981%2C+314060678%2C+335941046%2C+364026548%2C+372123455%2C+381239895%2C+385973503%2C+389086872%2C+406504953%2C+436251449%2C+436930872%2C+446572406%2C+447948370%2C+452752575%2C+463830443%2C+486136555%2C+488293630%2C+530603663%2C+549325095%2C+562032423%2C+567503878%2C+609806674%2C+622286877%2C+668539808%2C+680579100%2C+710955658%2C+728094038%2C+735921792%2C+775383032%2C+806071112%2C+845233295%2C+852370425%2C+913609341%2C+925951814%2C+926567861%2C+203004914%2C+258622557%2C+278841589%2C+307860375%2C+312535147%2C+316811258%2C+347320099%2C+354393389%2C+418277760%2C+421307541%2C+425851885%2C+433796988%2C+436946017%2C+451379929%2C+460420786%2C+498984032%2C+540956052%2C+561149315%2C+562413033%2C+678052221%2C+701448347%2C+720397002%2C+747381198%2C+780039670%2C+847628903%2C+913413442%2C++327989502%2C747551277%2C+331812811%2C+333851077%2C+352935419%2C+392205507%2C+398969572%2C+858685078%2C+89947223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4" Type="http://schemas.openxmlformats.org/officeDocument/2006/relationships/hyperlink" Target="https://admin.giaohangtietkiem.vn/admin/api/index/limit:100?alias=219961706%2C+230379722%2C+253340859%2C+305521756%2C+306566286%2C+343734464%2C+354303995%2C+370711904%2C+371396257%2C+374684753%2C+375199063%2C+393492437%2C+450692404%2C+456884214%2C+468747746%2C+480145472%2C+484821497%2C+497367073%2C+600000123%2C+697775572%2C+704927404%2C+713959122%2C+813624868%2C+853362891%2C+856823934%2C+871679326%2C+874392673%2C643403688%2C207929575%2C+225281704%2C+243698380%2C+252912650%2C+255314499%2C+344970780%2C+350169478%2C+416401662%2C+427090709%2C+427745021%2C+438859649%2C+447318349%2C+456669415%2C+481736977%2C+489097714%2C+603153999%2C+640866894%2C+648296519%2C+769662015%2C+845961887%2C+898508626%2C230149802%2C+265792698%2C+306071023%2C+340517607%2C+351196342%2C+359049201%2C+360053262%2C+393897654%2C+396500658%2C+420790709%2C+422726052%2C+436101102%2C+437639809%2C+439435933%2C+450283896%2C+451863297%2C+458516689%2C+458917438%2C+461631093%2C+489728871%2C+790211504%2C+815069505%2C+918983284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8" Type="http://schemas.openxmlformats.org/officeDocument/2006/relationships/hyperlink" Target="https://admin.ghtk.vn/admin?alias=270396306%2C+288049081%2C+298913443%2C+321311778%2C+322483731%2C+324432441%2C+332272792%2C+359282106%2C+365975981%2C+385122363%2C+393066408%2C+435842131%2C+444935981%2C+459609169%2C+466395901%2C+536045801%2C+628929934%2C+635617008%2C+662661163%2C+686002166%2C+990928382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3" Type="http://schemas.openxmlformats.org/officeDocument/2006/relationships/hyperlink" Target="https://admin.giaohangtietkiem.vn/admin/api/index/limit:100?alias=258337767%2C+272220638%2C+276479795%2C+337078089%2C+352190843%2C+353832787%2C+377793737%2C+388975506%2C+395672909%2C+395891722%2C+427145359%2C+436447485%2C+492067225%2C+515760353%2C+592677373%2C+617864700%2C+641737947%2C+803058171%2C+896428521%2C+921514874%2C244978950%2C+275814083%2C+282211259%2C+283310761%2C+321759124%2C+351361153%2C+359515579%2C+367963796%2C+371011037%2C+372310194%2C+380832599%2C+382965252%2C+411571730%2C+411700355%2C+425382379%2C+429508847%2C+474596371%2C+476767374%2C+496780147%2C+522857045%2C+858449649%2C+878461321%2C+891660488%2C893682308%2C228855362%2C+245452743%2C+270231669%2C+322832681%2C+335922383%2C+346296507%2C+365459684%2C+399200297%2C+404502999%2C+409257832%2C+419603919%2C+430577943%2C+469312639%2C+473339067%2C+474821112%2C+481605977%2C+489644256%2C+534988476%2C+603251293%2C+653424297%2C+727946992%2C+773149793%2C+838616233%2C+856039711%2C322797920%2C+339791974%2C+411638591%2C+417502477%2C+453142869%2C+483766019%2C+489587120%2C+493138992%2C+529385024%2C+620775753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2" Type="http://schemas.openxmlformats.org/officeDocument/2006/relationships/hyperlink" Target="https://admin.giaohangtietkiem.vn/admin/api/index/limit:100?alias=283603647%2C+301714363%2C+312463906%2C+329121033%2C+344754466%2C+360784370%2C+395517930%2C+416173797%2C+460715073%2C+488116057%2C+496837277%2C+645558901%2C213769522%2C+214978864%2C+351807034%2C+383020172%2C+421093253%2C+451578504%2C+475163949%2C+476954421%2C+482032405%2C+488313403%2C+491866891%2C+678708733%2C455518652%2C240840709%2C+307479735%2C+331255378%2C+334686528%2C+356836546%2C+385873841%2C+396814618%2C+429413729%2C+434478135%2C+454599461%2C+493327663%2C+598382088%2C+682029731%2C356476723%2C226314929%2C+247757865%2C+321290412%2C+332461811%2C+339922923%2C+371213605%2C+376029280%2C+378432506%2C+387887786%2C+401038588%2C+412096251%2C+413055273%2C+413935743%2C+421298447%2C+426193873%2C+436201949%2C+438034570%2C+445131382%2C+460100414%2C+468674270%2C+482318467%2C+489270301%2C+917594565%2C+979913369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1" Type="http://schemas.openxmlformats.org/officeDocument/2006/relationships/hyperlink" Target="https://admin.giaohangtietkiem.vn/admin/api/index/limit:50?alias=203518844%2C+232394722%2C+330778609%2C+339584008%2C+384900886%2C+411428005%2C+422922377%2C+458358785%2C+480705544%2C+523120854%2C+536181056%2C+536809596%2C+577878563%2C578770463%2C228723223%2C+247117074%2C+254469972%2C+295567486%2C+305626680%2C+317144140%2C+320466360%2C+345222881%2C+353033470%2C+376874029%2C+399360932%2C+417043750%2C+441379096%2C+445137276%2C+451747349%2C+469206517%2C+476742546%2C+495743247%2C+498763634%2C+682500101%2C+781034454%2C&amp;package_status_id=&amp;t_stt=&amp;r_stt=&amp;cr_from=2019-10-28+00%3A00%3A00&amp;cr_to=2019-11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8" Type="http://schemas.openxmlformats.org/officeDocument/2006/relationships/hyperlink" Target="https://admin.ghtk.vn/admin/api/index/page:2?alias=836545518%2C+206868266%2C+207251243%2C+246689089%2C+312429837%2C+323559096%2C+326844528%2C+333078794%2C+369750682%2C+378837270%2C+392119502%2C+393025918%2C+400048247%2C+408892563%2C+433231129%2C+462245890%2C+483648548%2C+486117311%2C+489876818%2C+491072069%2C+494731424%2C+497172994%2C+558543380%2C+575604297%2C+688763927%2C+715503248%2C+241407450%2C+284359415%2C+316232671%2C+321161317%2C+369048757%2C+375415498%2C+376137742%2C+377667512%2C+392209174%2C+393724469%2C+397785328%2C+402918120%2C+415128311%2C+484918669%2C+491750463%2C+492313611%2C+537169571%2C+605680143%2C+699645614%2C+835204232%2C+952634798%2C+405724059%2C+456824468%2C+226201685%2C+382444894%2C+408723070%2C+588334318%2C+&amp;package_status_id=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7" Type="http://schemas.openxmlformats.org/officeDocument/2006/relationships/hyperlink" Target="https://admin.ghtk.vn/admin?alias=211061325%2C+253317881%2C+255026878%2C+284769132%2C+294143139%2C+307669158%2C+307828458%2C+312093616%2C+312129898%2C+313637042%2C+322828243%2C+345510602%2C+358551729%2C+359770665%2C+365189517%2C+367798824%2C+368699089%2C+378623560%2C+378825477%2C+385408267%2C+391506675%2C+404241503%2C+406054796%2C+410386366%2C+411083274%2C+411372994%2C+415204481%2C+430570099%2C+432999953%2C+433779003%2C+442827651%2C+464295336%2C+473400662%2C+492554834%2C+492878873%2C+521510240%2C+652481476%2C+682483561%2C+693636830%2C+706891942%2C+831399082%2C+854643994%2C+925829949%2C+947853555%2C+985823976%2C+244099895%2C+319980476%2C+339175805%2C+396609878%2C+411770247%2C+415148861%2C+419781072%2C+485813881%2C+532884829%2C+585298820%2C+221795750%2C+255897949%2C+302715973%2C+309212646%2C+318409631%2C+325372698%2C+346412121%2C+356092594%2C+367214751%2C+395672909%2C+439640304%2C+465066641%2C+465944838%2C+489388042%2C+520884587%2C&amp;package_status_id=&amp;package_status_id%5B%5D=9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6" Type="http://schemas.openxmlformats.org/officeDocument/2006/relationships/hyperlink" Target="https://admin.ghtk.vn/admin?alias=235913572%2C+210170210%2C+280126496%2C+302772464%2C+353252778%2C+357922414%2C+362135590%2C+367034618%2C+375849519%2C+395471797%2C+426219295%2C+426353532%2C+454061370%2C+458990920%2C+466416923%2C+469013157%2C+469017011%2C+480375244%2C+487386911%2C+496021548%2C+819335637%2C+408744398%2C+220303410%2C+300907833%2C+316635570%2C+333202921%2C+338152984%2C+370223975%2C+383021683%2C+413327586%2C+484721147%2C+487983018%2C+546407952%2C+664971308%2C+711452293%2C+843077481%2C+854034377%2C+284396912%2C+299278850%2C+311579250%2C+321144613%2C+330106654%2C+334493405%2C+389902579%2C+395327986%2C+423770750%2C+445810001%2C+460788562%2C+470441952%2C+473617852%2C+486471739%2C&amp;package_status_id=&amp;package_status_id%5B%5D=3&amp;package_status_id%5B%5D=9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5" Type="http://schemas.openxmlformats.org/officeDocument/2006/relationships/hyperlink" Target="https://admin.ghtk.vn/admin/api/index/limit:50?alias=306547662%2C+323375691%2C+339404084%2C+326550038%2C+420186851%2C+326279353%2C+564855694%2C+223755820%2C+230379722%2C+245452743%2C+258655796%2C+297292214%2C+306422983%2C+350119332%2C+381992339%2C+392546534%2C+422662757%2C+443617188%2C+476673303%2C+487206531%2C+489234936%2C+495743247%2C+499293263%2C+590171477%2C+815653698%2C+899715674%2C&amp;package_status_id=&amp;t_stt=&amp;r_stt=&amp;cr_from=2019-11-04+00%3A00%3A00&amp;cr_to=2019-11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admin.giaohangtietkiem.vn/admin/api/index/limit:100?alias=216333331%2C+334684726%2C+354175708%2C+390378379%2C+400258799%2C+421499823%2C+432740048%2C+444409893%2C+463634613%2C+245227711%2C+305529956%2C+309258546%2C+322304500%2C+334407372%2C+354192569%2C+368747157%2C+369280824%2C+380351569%2C+397347530%2C+440133645%2C+468155949%2C+507655702%2C+804743362%2C+881935139%2C+272084363%2C+300143559%2C+394659070%2C+399536269%2C+443679990%2C+484978184%2C+495492790%2C+543642906%2C+544269714%2C+258735871%2C+374736632%2C+440174350%2C+773074139%2C+903792395%2C+253124220%2C+297994652%2C+351886352%2C+352497086%2C+372403271%2C+388336379%2C+407350973%2C+439472292%2C+447877666%2C+468404829%2C+517767096%2C+810955214%2C+83171631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0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41" Type="http://schemas.openxmlformats.org/officeDocument/2006/relationships/hyperlink" Target="https://admin.giaohangtietkiem.vn/admin/api/index/limit:50?alias=299675017%2C+305546964%2C+312247231%2C+357886035%2C+370965459%2C+386494550%2C+403210584%2C+424049393%2C+425084313%2C+462522910%2C+463271450%2C+477709298%2C+615589654%2C+687498666%2C+724233042%2C+877410673%2C+963395619%2C+974517892%2C+275985129%2C+311169219%2C+316183898%2C+350949627%2C+358049959%2C+371443874%2C+376394789%2C+395690162%2C+427454293%2C+434077839%2C+470485544%2C+531208504%2C+666293378%2C+926654380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4" Type="http://schemas.openxmlformats.org/officeDocument/2006/relationships/hyperlink" Target="https://admin.giaohangtietkiem.vn/admin?alias=459580531%2C+270344746%2C+305721063%2C+318173142%2C+322426685%2C+333476727%2C+362688247%2C+370112056%2C+438318689%2C+466595262%2C+474206036%2C+730378610%2C+780934080%2C+78176599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3" Type="http://schemas.openxmlformats.org/officeDocument/2006/relationships/hyperlink" Target="https://admin.giaohangtietkiem.vn/admin/api/index/limit:100?alias=941192403%2C+201511085%2C+204055854%2C+275206237%2C+300573813%2C+309568238%2C+322224533%2C+322315518%2C+350874290%2C+353754876%2C+370850658%2C+414658606%2C+451366973%2C+461066496%2C+461121545%2C+465488234%2C+469404863%2C+489735754%2C+495866610%2C+520501365%2C+536833378%2C+554964883%2C+657862827%2C+785537180%2C+845743705%2C+920480744%2C+929742452%2C+275531495%2C+290206722%2C+293687890%2C+312581906%2C+314884675%2C+335027369%2C+337464750%2C+354835429%2C+358087756%2C+367548751%2C+377316508%2C+387190568%2C+395794456%2C+401891162%2C+405590750%2C+410069636%2C+416806056%2C+416976939%2C+420477244%2C+423562044%2C+425119235%2C+444231695%2C+445000535%2C+447233198%2C+454060525%2C+454556191%2C+459215588%2C+465177168%2C+471461113%2C+472209007%2C+477167891%2C+479576721%2C+496892007%2C+498178594%2C+530546796%2C+530581125%2C+673836228%2C+834223327%2C+894381505%2C+916602527%2C+99547356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3" Type="http://schemas.openxmlformats.org/officeDocument/2006/relationships/vmlDrawing" Target="../drawings/vmlDrawing4.vml"/><Relationship Id="rId46" Type="http://schemas.openxmlformats.org/officeDocument/2006/relationships/hyperlink" Target="https://admin.giaohangtietkiem.vn/admin/api/index/limit:100?alias=213993265%2C+286240976%2C+312484410%2C+313649115%2C+336264682%2C+338673686%2C+342004341%2C+346310112%2C+360191864%2C+378135114%2C+383301909%2C+385107272%2C+419425263%2C+445376966%2C+449408493%2C+456471610%2C+462226127%2C+470756233%2C+473709181%2C+710788267%2C+747381212%2C+229598610%2C+238089059%2C+283948104%2C+328824274%2C+335156586%2C+386810009%2C+394844265%2C+410428630%2C+415247739%2C+431355422%2C+458373287%2C+460379097%2C+466932556%2C+471715099%2C+485387457%2C+491936133%2C+558407680%2C+604643326%2C+895700159%2C+913129415%2C+222624655%2C+228260476%2C+245738335%2C+255625612%2C+273764714%2C+327111468%2C+348350049%2C+385819477%2C+405204247%2C+433328871%2C+436058656%2C+454976127%2C+471570555%2C+477921352%2C+485296523%2C+485650322%2C+487229476%2C+556710656%2C+837637608%2C+982745067%2C+213064362%2C+232404108%2C+232666573%2C+370529701%2C+381747935%2C+384515397%2C+389895161%2C+414335349%2C+439446763%2C+458159173%2C+466338868%2C+495558378%2C+495974156%2C+540337522%2C+700065721%2C+925477680%2C+280376603%2C+286419065%2C+290132484%2C+307748862%2C+308977516%2C+312745553%2C+352307465%2C+357965837%2C+358509734%2C+368905957%2C+399545529%2C+420649543%2C+447181402%2C+464865895%2C+475547293%2C+476754016%2C+488652603%2C+543103740%2C+792843360%2C+914878165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2" Type="http://schemas.openxmlformats.org/officeDocument/2006/relationships/drawing" Target="../drawings/drawing6.xml"/><Relationship Id="rId45" Type="http://schemas.openxmlformats.org/officeDocument/2006/relationships/hyperlink" Target="https://admin.giaohangtietkiem.vn/admin/api/index/limit:50?alias=208992988%2C+238719313%2C+275965344%2C+300547991%2C+355002174%2C+358289511%2C+365386213%2C+372042912%2C+392789879%2C+401900262%2C+405684787%2C+425555564%2C+445109238%2C+446951739%2C+472368811%2C+490765866%2C+504397537%2C+573510563%2C+664882868%2C+763425739%2C+273790660%2C+373907014%2C+390967379%2C+398114606%2C+460169748%2C+492207417%2C+721528650%2C+800285496%2C+809220153%2C+900937389%2C+916653037%2C+947488770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1" Type="http://schemas.openxmlformats.org/officeDocument/2006/relationships/hyperlink" Target="about:blank" TargetMode="External"/><Relationship Id="rId48" Type="http://schemas.openxmlformats.org/officeDocument/2006/relationships/hyperlink" Target="about:blank" TargetMode="External"/><Relationship Id="rId187" Type="http://schemas.openxmlformats.org/officeDocument/2006/relationships/hyperlink" Target="https://admin.giaohangtietkiem.vn/admin?alias=246086962%2C+256641187%2C+342430804%2C+350455647%2C+355130893%2C+362944478%2C+377124883%2C+383745121%2C+385859751%2C+394301048%2C+416219405%2C+423827100%2C+439075684%2C+463982055%2C+465778669%2C+468942882%2C+481197371%2C+485167481%2C+646938148%2C+655963639%2C+659512457%2C+740943212%2C+789454461%2C+97842694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7" Type="http://schemas.openxmlformats.org/officeDocument/2006/relationships/hyperlink" Target="https://admin.giaohangtietkiem.vn/admin/api/index/limit:100?alias=296122237%2C+301527669%2C+303513664%2C+318704901%2C+319507229%2C+330483159%2C+331906245%2C+333669580%2C+352800455%2C+360334571%2C+363814298%2C+366683257%2C+374149398%2C+398793632%2C+401548777%2C+434198026%2C+437231339%2C+441814195%2C+460110428%2C+461143548%2C+493137256%2C+496139310%2C+497397455%2C+521760635%2C+689818353%2C+760609939%2C+788779706%2C+795712997%2C+815893769%2C+846567994%2C+981450376%2C+219609236%2C+225100998%2C+269850837%2C+277183615%2C+297580638%2C+328014382%2C+342272756%2C+351244366%2C+378893774%2C+391279110%2C+393833382%2C+404535707%2C+416996072%2C+528677263%2C+706996187%2C+711305079%2C+729427411%2C+748566777%2C+932199558%2C+966527171%2C+321877974%2C+372476346%2C+377324949%2C+379969983%2C+393855547%2C+396627766%2C+439747199%2C+456780362%2C+457625620%2C+460289032%2C+490460528%2C+539414011%2C+608838920%2C+804030086%2C+914393708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6" Type="http://schemas.openxmlformats.org/officeDocument/2006/relationships/hyperlink" Target="https://admin.giaohangtietkiem.vn/admin?alias=205012557%2C+341120512%2C+488865164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5" Type="http://schemas.openxmlformats.org/officeDocument/2006/relationships/hyperlink" Target="https://admin.giaohangtietkiem.vn/admin/api/index/limit:100?alias=331202817%2C442403496%2C203027332%2C+322516408%2C+226104377%2C+275345066%2C+284572796%2C+305325792%2C+316203141%2C+332817670%2C+358965027%2C+361737138%2C+369556204%2C+370699215%2C+409526200%2C+417892353%2C+426565102%2C+435470357%2C+438088816%2C+480617084%2C+486699535%2C+488519158%2C+578783635%2C+595506420%2C+636846483%2C+674740818%2C+740988802%2C+797624600%2C+857837672%2C+890773343%2C+933172106%2C+954995924%2C+982460508%2C229339597%2C+289170491%2C+312255723%2C+340848309%2C+347079163%2C+389313676%2C+389420398%2C+396476318%2C+433547623%2C+442478339%2C+448270473%2C+460621449%2C+468248947%2C+484239374%2C+484832471%2C+486522042%2C+491883670%2C+940832494%2C+961010903%2C326411080%2C+350451493%2C+370655840%2C+401974105%2C+428520862%2C+440393594%2C+457498870%2C+479729646%2C+482806028%2C+684329401%2C+896810549%2C215926721%2C+277027669%2C+308048867%2C+317625132%2C+326588964%2C+343610399%2C+348185285%2C+367211924%2C+378201795%2C+392603822%2C+414355028%2C+435185420%2C+616880887%2C+641575484%2C+658258167%2C+699658008%2C+747632066%2C+816712971%2C248355227%2C286219700%2C499511931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9" Type="http://schemas.openxmlformats.org/officeDocument/2006/relationships/hyperlink" Target="https://admin.giaohangtietkiem.vn/admin/api/index/limit:100?alias=200448131%2C+200578974%2C+224900120%2C+314174764%2C+351397710%2C+366430362%2C+367991982%2C+371068247%2C+401999191%2C+415664352%2C+415900896%2C+418906473%2C+443900446%2C+444014468%2C+447924582%2C+450708210%2C+482682710%2C+503484217%2C+508996522%2C+521187044%2C+588702282%2C+619042605%2C+714544555%2C+717102490%2C+730762476%2C+733615797%2C+793460365%2C+925718957%2C+964453753%2C+978418882%2C+203086535%2C+218599326%2C+244768229%2C+262913160%2C+278140531%2C+285033683%2C+299480279%2C+328739616%2C+336299764%2C+336690425%2C+340459222%2C+341864269%2C+347730389%2C+365459091%2C+380436202%2C+386847754%2C+389736974%2C+395948835%2C+402644164%2C+406129248%2C+450988589%2C+462879567%2C+475567745%2C+553147826%2C+590935927%2C+593174345%2C+661289077%2C+662732972%2C+666235372%2C+688296744%2C+688759171%2C+736049560%2C+779966594%2C+787247984%2C+830584343%2C+899447596%2C+901281882%2C+928357002%2C+950419698%2C+962830419%2C+268719599%2C+314899348%2C+343169698%2C+406201678%2C+445088159%2C+467026191%2C+471059152%2C+614396576%2C+614862068%2C+648437468%2C+731446065%2C+774036095%2C+807862214%2C+887271121%2C+902530358%2C+929442854%2C+945445102%2C+962831477%2C+973999392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4" Type="http://schemas.openxmlformats.org/officeDocument/2006/relationships/hyperlink" Target="about:blank" TargetMode="External"/><Relationship Id="rId189" Type="http://schemas.openxmlformats.org/officeDocument/2006/relationships/hyperlink" Target="https://admin.giaohangtietkiem.vn/admin/api/index/limit:100?alias=281378633%2C+298261563%2C+309939994%2C+318915406%2C+327655055%2C+330326389%2C+333023722%2C+336309034%2C+364200035%2C+373203183%2C+391258697%2C+427306594%2C+437848546%2C+452818590%2C+463270957%2C+488333440%2C+528419955%2C+632917917%2C+751293259%2C+942503644%2C429579039%2C426847890%2C216460911%2C+237010081%2C+306355191%2C+308044058%2C+308813196%2C+332605107%2C+357828953%2C+370764574%2C+391589170%2C+394749559%2C+425706000%2C+458668653%2C+491814841%2C+530387120%2C+676140935%2C+709373015%2C+884990155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8" Type="http://schemas.openxmlformats.org/officeDocument/2006/relationships/hyperlink" Target="https://admin.giaohangtietkiem.vn/admin/api/index/limit:100?alias=209787758%2C+243756152%2C+264482923%2C+292663349%2C+298490274%2C+311344252%2C+321581515%2C+328620189%2C+338203644%2C+344286308%2C+347592807%2C+353338759%2C+394625115%2C+398812148%2C+404196102%2C+411278004%2C+417608328%2C+418900043%2C+423495665%2C+432171065%2C+436401678%2C+446664393%2C+455903115%2C+460773483%2C+470212128%2C+474363639%2C+480155960%2C+487614976%2C+497739467%2C329640534%2C253013703%2C204045168%2C248222676%2C+301699383%2C+321427330%2C+371091578%2C+378368153%2C+401365079%2C+404988688%2C+410901649%2C+414412882%2C+475302719%2C+478552884%2C+478644805%2C+478934291%2C+485310711%2C+657178495%2C+932417116%2C+970037496%2C951129652%2C830700793%2C318012918%2C+328794627%2C+333582776%2C+333859598%2C+350327666%2C+352841153%2C+360611395%2C+365391971%2C+392868227%2C+398644650%2C+401769891%2C+413460639%2C+418137285%2C+437597885%2C+450066641%2C+452337637%2C+455340844%2C+488838173%2C+898409895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1" Type="http://schemas.openxmlformats.org/officeDocument/2006/relationships/hyperlink" Target="https://admin.giaohangtietkiem.vn/admin?alias=374822313%2C+481154155%2C+623484843%2C+675197460%2C+864300415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0" Type="http://schemas.openxmlformats.org/officeDocument/2006/relationships/hyperlink" Target="about:blank" TargetMode="External"/><Relationship Id="rId33" Type="http://schemas.openxmlformats.org/officeDocument/2006/relationships/hyperlink" Target="https://admin.giaohangtietkiem.vn/admin/api/index/limit:50?alias=852085323%2C+205579701%2C+217089036%2C+305998030%2C+307012473%2C+308572986%2C+309768270%2C+314918591%2C+336906718%2C+347484536%2C+347930173%2C+352030484%2C+375927495%2C+386625945%2C+411674487%2C+416643504%2C+426061583%2C+431034302%2C+432230584%2C+446624351%2C+476958925%2C+488595165%2C+490154912%2C+493057294%2C+523721584%2C+532983178%2C+565445326%2C+865691463%2C+897316159%2C+923492766%2C+972657199%2C+973218425%2C+266971291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3" Type="http://schemas.openxmlformats.org/officeDocument/2006/relationships/hyperlink" Target="about:blank" TargetMode="External"/><Relationship Id="rId32" Type="http://schemas.openxmlformats.org/officeDocument/2006/relationships/hyperlink" Target="https://admin.giaohangtietkiem.vn/admin/api/index/limit:50?alias=226836756%2C+257551618%2C+273462451%2C+295535360%2C+305815840%2C+344401626%2C+347083317%2C+355170709%2C+356111575%2C+380690661%2C+384286845%2C+388416232%2C+389227262%2C+397368271%2C+397501432%2C+400845434%2C+409727533%2C+447426323%2C+449205107%2C+457808664%2C+458770558%2C+474813051%2C+474954738%2C+492578249%2C+496888487%2C+499113957%2C+544536854%2C+548377378%2C+551278365%2C+572201210%2C+583870294%2C+651548222%2C+696203356%2C+838097487%2C+987213376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2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181" Type="http://schemas.openxmlformats.org/officeDocument/2006/relationships/hyperlink" Target="https://admin.giaohangtietkiem.vn/admin/api/index/limit:50?alias=315209648%2C222260703%2C+246653561%2C+270291837%2C+290289286%2C+306670437%2C+311894678%2C+325678066%2C+347714822%2C+352777055%2C+356740335%2C+356828409%2C+368777711%2C+379050984%2C+379615708%2C+381180827%2C+381332878%2C+383495789%2C+391875400%2C+393499338%2C+396951784%2C+400986968%2C+416849674%2C+429116716%2C+438065263%2C+477848601%2C+503153789%2C+506131924%2C+517367240%2C+530405052%2C+546225729%2C+550334043%2C+560955358%2C+564871553%2C+575967881%2C+588015393%2C+599235028%2C+658629927%2C+690433389%2C+707306778%2C+758910223%2C+811967927%2C+815247691%2C+860967422%2C+913167689%2C+935289736%2C+947682311%2C+970058748%2C+991070499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4" Type="http://schemas.openxmlformats.org/officeDocument/2006/relationships/hyperlink" Target="https://admin.giaohangtietkiem.vn/admin/api/index/limit:100?alias=397496645%2C+274294839%2C+237977691%2C+254310532%2C+294589857%2C+309430395%2C+309487617%2C+325164148%2C+328007410%2C+330592886%2C+335074362%2C+341276999%2C+371956867%2C+376075978%2C+388527833%2C+405281587%2C+411072628%2C+422917960%2C+428419445%2C+459931413%2C+474116760%2C+484041655%2C+492761137%2C+982758039%2C+250858472%2C+267772986%2C+292270152%2C+305006345%2C+418737387%2C+428500001%2C+454343316%2C+458367592%2C+460418733%2C+471198979%2C+528894528%2C+725371557%2C+899932277%2C+306741087%2C+365461506%2C+418920386%2C+434732166%2C+453809631%2C+480691083%2C+762819671%2C+223195004%2C+302618270%2C+313435816%2C+318632583%2C+350706722%2C+352231277%2C+384319619%2C+402119647%2C+463025224%2C+488061220%2C+565152684%2C+586736027%2C+632359192%2C+675340685%2C+841094609%2C+964730872%2C+220287572%2C+281769654%2C+310582146%2C+353671355%2C+355862138%2C+359611406%2C+362986478%2C+363566082%2C+366175754%2C+368167942%2C+370983186%2C+376438034%2C+377830699%2C+388234342%2C+390073832%2C+401821429%2C+410620703%2C+457976700%2C+527452846%2C+529693980%2C+558359062%2C+757387884%2C+839933267%2C+895157616%2C+914697589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0" Type="http://schemas.openxmlformats.org/officeDocument/2006/relationships/hyperlink" Target="https://admin.giaohangtietkiem.vn/admin/api/index/limit:50?alias=212798979%2C+274492119%2C+276704717%2C+279160269%2C+280611650%2C+313418856%2C+318459479%2C+352507241%2C+353104207%2C+359867768%2C+413118564%2C+450001955%2C+452116935%2C+463385674%2C+496943745%2C+527304334%2C+609644768%2C+610432808%2C+627212262%2C+641316800%2C+659388752%2C+669926934%2C+682153514%2C+720596633%2C+774749596%2C+782302250%2C+782882239%2C+805372815%2C+843910483%2C+855365112%2C+915835189%2C+929905703%2C+967097188%2C+978402185%2C+979942510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7" Type="http://schemas.openxmlformats.org/officeDocument/2006/relationships/hyperlink" Target="https://admin.giaohangtietkiem.vn/admin/api/index/limit:100?alias=203407590%2C+206486349%2C+251534496%2C+307150358%2C+310690429%2C+314350734%2C+314518750%2C+314725986%2C+334373668%2C+350617324%2C+359880125%2C+367406769%2C+373124130%2C+384250286%2C+384278974%2C+386941238%2C+403533883%2C+435414238%2C+438266121%2C+439023086%2C+440231282%2C+443706090%2C+444570513%2C+483133620%2C+483466757%2C+493335583%2C+573641353%2C+594047276%2C+627457152%2C+688578576%2C+718220403%2C+770713757%2C+848694527%2C+867200497%2C+936900838%2C+200976299%2C+208990144%2C+320518793%2C+321393259%2C+322069778%2C+337395436%2C+347926346%2C+348442581%2C+369661559%2C+400997629%2C+430868942%2C+450579272%2C+456326865%2C+475175259%2C+475552330%2C+479354121%2C+480772096%2C+486904004%2C+544201208%2C+569045519%2C+808014651%2C+808125848%2C+888330552%2C+899011011%2C+900971505%2C+916242229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6" Type="http://schemas.openxmlformats.org/officeDocument/2006/relationships/hyperlink" Target="about:blank" TargetMode="External"/><Relationship Id="rId36" Type="http://schemas.openxmlformats.org/officeDocument/2006/relationships/hyperlink" Target="https://admin.giaohangtietkiem.vn/admin?alias=247551894%2C+276408058%2C+311363113%2C+333923781%2C+366634342%2C+379170226%2C+416721287%2C+422151775%2C+428543752%2C+431152097%2C+436499158%2C+437691415%2C+454720087%2C+486765415%2C+531155755%2C+548603023%2C+592165872%2C+612939058%2C+904982434%2C+989239314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5" Type="http://schemas.openxmlformats.org/officeDocument/2006/relationships/hyperlink" Target="https://admin.giaohangtietkiem.vn/admin/api/index/limit:50?alias=315475986%2C+370420021%2C+505359236%2C233564706%2C+256973438%2C+265497776%2C+276540664%2C+301179226%2C+312905062%2C+329967458%2C+330830180%2C+341191323%2C+346554645%2C+351199677%2C+351521165%2C+369630760%2C+379744641%2C+394460815%2C+395756775%2C+440676118%2C+442410656%2C+443162697%2C+454025534%2C+461280217%2C+465207482%2C+466033505%2C+479840593%2C+712404899%2C+726914103%2C+826691811%2C+957253399%2C+959379423%2C+970816250%2C+977870423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9" Type="http://schemas.openxmlformats.org/officeDocument/2006/relationships/hyperlink" Target="https://admin.giaohangtietkiem.vn/admin/api/index/limit:50?alias=200712715%2C+287865333%2C+290329342%2C+316350039%2C+353075397%2C+359153347%2C+362013987%2C+364923839%2C+375200093%2C+385777580%2C+410401197%2C+414161690%2C+419458345%2C+431716685%2C+456119369%2C+463591899%2C+496240211%2C+529633930%2C+603507782%2C+670296367%2C+742515118%2C+301375698%2C+327640121%2C+348080473%2C+358062292%2C+388330152%2C+411346364%2C+415941386%2C+440553694%2C+473402205%2C+485151820%2C+504264325%2C+759557745%2C+77037069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4" Type="http://schemas.openxmlformats.org/officeDocument/2006/relationships/hyperlink" Target="https://admin.giaohangtietkiem.vn/admin/api/index/limit:100?alias=339882627%2C222006759%2C+322713754%2C+325985253%2C+328714910%2C+331736095%2C+334408648%2C+348693788%2C+356901269%2C+358677584%2C+372080466%2C+399735524%2C+421757973%2C+424813609%2C+470206039%2C+475312036%2C+481092907%2C+486286916%2C+487956408%2C+489741588%2C+587204232%2C+714114745%2C+913064506%2C+984907644%2C402984817%2C302318390%2C388597989%2C487210474%2C205460652%2C+240374407%2C+281096423%2C+285372011%2C+306441230%2C+322225616%2C+326945950%2C+338827350%2C+346733142%2C+353980391%2C+358738462%2C+385671906%2C+390376204%2C+403151061%2C+407956269%2C+414575457%2C+416621970%2C+428706748%2C+462922151%2C+469653524%2C+473780399%2C+476309432%2C+478849034%2C+480491991%2C+480653204%2C+484568986%2C+489410049%2C+489562050%2C+497186707%2C+809253603%2C+892098047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8" Type="http://schemas.openxmlformats.org/officeDocument/2006/relationships/hyperlink" Target="https://admin.giaohangtietkiem.vn/admin?alias=205739475%2C+215188246%2C+234476254%2C+321888956%2C+324297737%2C+324500133%2C+343960721%2C+349701459%2C+351419525%2C+361436530%2C+372101966%2C+379631361%2C+392512261%2C+395210442%2C+414760476%2C+425412418%2C+434350655%2C+443591059%2C+463488688%2C+469432244%2C+479300867%2C+33803003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3" Type="http://schemas.openxmlformats.org/officeDocument/2006/relationships/hyperlink" Target="https://admin.giaohangtietkiem.vn/admin?alias=32200352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9" Type="http://schemas.openxmlformats.org/officeDocument/2006/relationships/hyperlink" Target="https://admin.giaohangtietkiem.vn/admin/api/index/limit:50?alias=248355227%2C708547154256155625%2C+359360019%2C+367725417%2C+401974105%2C+543525165%2C+579656766%2C+876478450%2C235467713%2C+238557369%2C+247604716%2C+275345066%2C+281488271%2C+287434293%2C+296265689%2C+301572621%2C+306732389%2C+307233063%2C+309308867%2C+310211344%2C+311989308%2C+312255723%2C+316788531%2C+320792086%2C+336066791%2C+337422979%2C+350600634%2C+354280968%2C+372907004%2C+374070252%2C+402982174%2C+411040469%2C+413705661%2C+419077112%2C+429963940%2C+458399627%2C+478189851%2C+480203461%2C+487026093%2C+491762034%2C+556195243%2C+629770502%2C+639286157%2C+753511332%2C+820637620%2C+944882757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8" Type="http://schemas.openxmlformats.org/officeDocument/2006/relationships/hyperlink" Target="about:blank" TargetMode="External"/><Relationship Id="rId177" Type="http://schemas.openxmlformats.org/officeDocument/2006/relationships/hyperlink" Target="https://admin.giaohangtietkiem.vn/admin/api/index/limit:50?alias=244586195%2C+253218991%2C+273371610%2C+284145119%2C+292348807%2C+294204975%2C+296265689%2C+299642185%2C+326870707%2C+340320850%2C+344736780%2C+354013157%2C+356669008%2C+363249342%2C+366671449%2C+369436963%2C+389634334%2C+396452945%2C+406137938%2C+413632695%2C+420032642%2C+425364962%2C+429388466%2C+440569323%2C+449102490%2C+462037215%2C+473034004%2C+484589240%2C+484686735%2C+492917648%2C+493053662%2C+678932517%2C+710300108%2C+731745626%2C+822550452%2C+967556741%2C+985491930%2C414191681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" Type="http://schemas.openxmlformats.org/officeDocument/2006/relationships/hyperlink" Target="https://admin.giaohangtietkiem.vn/admin/api/index/limit:50?alias=317003142%2C+334535941%2C+338375332%2C+349592467%2C+356115737%2C+442277889%2C+499794601%2C+649980658%2C+658615272%2C+906985743%2C+232914420%2C+261108299%2C+264326858%2C+266244411%2C+281471473%2C+303527101%2C+309029265%2C+335866630%2C+401150385%2C+403577753%2C+407473553%2C+431326617%2C+441606375%2C+466472750%2C+491065092%2C+685245567%2C+713670765%2C+896454587%2C+997126385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2" Type="http://schemas.openxmlformats.org/officeDocument/2006/relationships/hyperlink" Target="about:blank" TargetMode="External"/><Relationship Id="rId21" Type="http://schemas.openxmlformats.org/officeDocument/2006/relationships/hyperlink" Target="https://admin.giaohangtietkiem.vn/admin?alias=291352196%2C+321405703%2C+330133183%2C+330928668%2C+360585730%2C+366317534%2C+426722838%2C+430555471%2C+443944632%2C+447366945%2C+450918764%2C+509849817%2C+85383188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4" Type="http://schemas.openxmlformats.org/officeDocument/2006/relationships/hyperlink" Target="https://admin.giaohangtietkiem.vn/admin/api/index/limit:50?alias=211724152%2C+222300595%2C+305733604%2C+316653871%2C+322958399%2C+332752805%2C+336372783%2C+337168063%2C+363571795%2C+370245204%2C+373284276%2C+378877997%2C+397294298%2C+405953198%2C+411498824%2C+429778645%2C+430741064%2C+453796757%2C+454046926%2C+460480765%2C+468472468%2C+469706527%2C+471715322%2C+489720705%2C+509768410%2C+517206069%2C+675470098%2C+691649790%2C+699012470%2C+849148666%2C+855616743%2C+900434729%2C+996528527%2C+210220577%2C+368677062%2C+438294904%2C+455868645%2C+462869753%2C+490422567%2C+538455846%2C+734093910%2C+879076549%2C+882743396%2C+924132934%2C+930603242%2C+931349536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3" Type="http://schemas.openxmlformats.org/officeDocument/2006/relationships/hyperlink" Target="about:blank" TargetMode="External"/><Relationship Id="rId26" Type="http://schemas.openxmlformats.org/officeDocument/2006/relationships/hyperlink" Target="https://admin.giaohangtietkiem.vn/admin/api/index/limit:50?alias=221541328%2C+281784510%2C+324224708%2C+329195321%2C+376670388%2C+377139759%2C+396581312%2C+437995503%2C+442781503%2C+450621309%2C+455559034%2C+461645836%2C+471912994%2C+484899473%2C+492947659%2C+599615135%2C+608833780%2C+706209652%2C+707087313%2C+970253826%2C+229025235%2C+306100558%2C+308259677%2C+318188529%2C+403277586%2C+449273843%2C+449538461%2C+635334264%2C+694557472%2C+757779209%2C+808912389%2C+818482645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5" Type="http://schemas.openxmlformats.org/officeDocument/2006/relationships/hyperlink" Target="https://admin.giaohangtietkiem.vn/admin/api/index/limit:50?alias=311908433%2C+472400984%2C+466564105%2C+317172212%2C+371472868%2C+211069330%2C+236500544%2C+249116166%2C+267757817%2C+275385665%2C+331481471%2C+354683820%2C+365185257%2C+383325330%2C+414050322%2C+415319952%2C+428852127%2C+436644608%2C+439601929%2C+440835812%2C+448299334%2C+459555112%2C+480878018%2C+493779916%2C+600535318%2C+639375146%2C+797352775%2C+862111708%2C+223244381%2C+409736597%2C+421523922%2C+423939768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8" Type="http://schemas.openxmlformats.org/officeDocument/2006/relationships/hyperlink" Target="about:blank" TargetMode="External"/><Relationship Id="rId27" Type="http://schemas.openxmlformats.org/officeDocument/2006/relationships/hyperlink" Target="https://admin.giaohangtietkiem.vn/admin?alias=207145601%2C+217387453%2C+228207338%2C+264589997%2C+265566778%2C+275737176%2C+283517252%2C+311713389%2C+333057281%2C+352842513%2C+371549954%2C+379179320%2C+386942202%2C+414355864%2C+414689420%2C+427248608%2C+440010312%2C+448492877%2C+470683307%2C+532596567%2C+645198173%2C+760512122%2C+91919404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9" Type="http://schemas.openxmlformats.org/officeDocument/2006/relationships/hyperlink" Target="https://admin.giaohangtietkiem.vn/admin/api/index/limit:50?alias=289420959%2C+307549709%2C+330228079%2C+341276999%2C+341650865%2C+391496356%2C+396331134%2C+404873824%2C+437599772%2C+455823729%2C+458506279%2C+466718428%2C+474845501%2C+488002147%2C+488630085%2C+512502762%2C+548506603%2C+627500582%2C+697122209%2C+762422256%2C+765577298%2C+932448181%2C+984150743%2C+994894307%2C+311403615%2C+328748911%2C+336981543%2C+337749066%2C+351629717%2C+379098737%2C+452924805%2C+467293032%2C+473298183%2C+486489873%2C+498811987%2C+510830889%2C+651230435%2C+720805901%2C+851097753%2C+952320786%2C+865759107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" Type="http://schemas.openxmlformats.org/officeDocument/2006/relationships/hyperlink" Target="https://admin.giaohangtietkiem.vn/admin/api/index/limit:100?alias=303380635%2C+347226044%2C+349597322%2C+366616956%2C+387357096%2C+396218831%2C+409458150%2C+410814398%2C+424404045%2C+426087284%2C+427638927%2C+432448741%2C+449395944%2C+451784574%2C+492296938%2C+494864139%2C+675264568%2C+205126723%2C+323850243%2C+331091941%2C+363091118%2C+383326185%2C+385080253%2C+385101408%2C+394364240%2C+396346440%2C+419544075%2C+421731141%2C+434512769%2C+437629612%2C+437793773%2C+441880554%2C+442008437%2C+462991923%2C+475628857%2C+488783832%2C+496540806%2C+498281741%2C+529009952%2C+597420163%2C+738079570%2C+797328411%2C+852664844%2C+938303885%2C+990916710%2C+994670666%2C+233492743%2C+237626107%2C+292368056%2C+354072818%2C+375301340%2C+379815857%2C+386022140%2C+414036462%2C+423489784%2C+424991865%2C+437971233%2C+471204333%2C+482805714%2C+503091427%2C+562365030%2C+582853328%2C+254164505%2C+261875551%2C+263206904%2C+278600747%2C+301674931%2C+304879764%2C+321761917%2C+334001548%2C+350020788%2C+376248804%2C+377429298%2C+383545449%2C+404354239%2C+425971881%2C+432307687%2C+467712797%2C+475861937%2C+513909184%2C+650897921%2C+687232378%2C+753966901%2C+819802441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" Type="http://schemas.openxmlformats.org/officeDocument/2006/relationships/hyperlink" Target="https://admin.giaohangtietkiem.vn/admin/api/index/limit:100?alias=227516332%2C+245489142%2C+259532238%2C+302034439%2C+320565008%2C+334067131%2C+334874413%2C+336384698%2C+362535740%2C+364366944%2C+383503122%2C+384862180%2C+387907712%2C+397017744%2C+410903578%2C+428051846%2C+473589173%2C+481966128%2C+546752728%2C+554722718%2C+765993649%2C+806185740%2C+950743133%2C+980213743%2C+983424191%2C+317504507%2C+351871326%2C+367202338%2C+372161241%2C+405224678%2C+408043624%2C+417274442%2C+423855286%2C+435259941%2C+446002197%2C+450271522%2C+463096924%2C+463547980%2C+478496178%2C+917203348%2C+342172295%2C+351441938%2C+388038520%2C+399904799%2C+413612856%2C+433143302%2C+442073413%2C+457299882%2C+459499785%2C+817764039%2C+840574871%2C+288632763%2C+312414567%2C+352465739%2C+353073436%2C+382283974%2C+412060268%2C+443622509%2C+444448583%2C+768391295%2C+859884574%2C+317150848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" Type="http://schemas.openxmlformats.org/officeDocument/2006/relationships/hyperlink" Target="https://admin.giaohangtietkiem.vn/admin?alias=325499228%2C+3392436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14" Type="http://schemas.openxmlformats.org/officeDocument/2006/relationships/hyperlink" Target="https://admin.giaohangtietkiem.vn/admin/api/index/limit:50?alias=201152175%2C+242013147%2C+256822952%2C+326062264%2C+332341880%2C+337630757%2C+345923385%2C+347956788%2C+360604154%2C+370324458%2C+372532874%2C+384777369%2C+403505552%2C+406674793%2C+421888617%2C+437176193%2C+439787359%2C+444057374%2C+457634819%2C+461166198%2C+482206555%2C+498096335%2C+499284489%2C+576209307%2C+579135534%2C+753556523%2C+788368740%2C+818351986%2C+976295219%2C+978510162%2C+997086575%2C+831732937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" Type="http://schemas.openxmlformats.org/officeDocument/2006/relationships/hyperlink" Target="about:blank" TargetMode="External"/><Relationship Id="rId16" Type="http://schemas.openxmlformats.org/officeDocument/2006/relationships/hyperlink" Target="https://admin.giaohangtietkiem.vn/admin/api/index/limit:50?alias=442338685%2C+230645426%2C+390934472%2C+771976840%2C+782289505%2C+332773788%2C+464140390%2C+481966128%2C+646158696%2C+793914634%2C+375494659%2C+244937600%2C+315191024%2C+395818822%2C+398087353%2C+401849516%2C+403942524%2C+422919106%2C+434385085%2C+446048847%2C+448993984%2C+449064559%2C+455013209%2C+486028182%2C+539399085%2C+674786146%2C+692291692%2C+700030462%2C+849071843%2C+856676360%2C+872333632%2C+887734035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" Type="http://schemas.openxmlformats.org/officeDocument/2006/relationships/hyperlink" Target="https://admin.giaohangtietkiem.vn/admin?alias=204725294%2C+217249755%2C+251921070%2C+279979764%2C+305929927%2C+317114687%2C+334688266%2C+366578381%2C+379566768%2C+381112864%2C+381854983%2C+384613031%2C+391687671%2C+410674431%2C+415873500%2C+421192512%2C+448900284%2C+451971064%2C+463305052%2C+472363086%2C+478090537%2C+788447823%2C+858355784%2C+338194565%2C+40665258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" Type="http://schemas.openxmlformats.org/officeDocument/2006/relationships/hyperlink" Target="about:blank" TargetMode="External"/><Relationship Id="rId84" Type="http://schemas.openxmlformats.org/officeDocument/2006/relationships/hyperlink" Target="https://admin.giaohangtietkiem.vn/admin/api/index/limit:50?alias=237606285%2C+274389877%2C+314827576%2C277342507%2C+302110304%2C+368792292%2C+410430915%2C+466346545%2C770581100%2C376571677%2C300221519%2C+301430696%2C+304974392%2C+307594368%2C+309878226%2C+312245068%2C+329659556%2C+329948393%2C+334511734%2C+341101532%2C+350713015%2C+352408568%2C+367644266%2C+372270710%2C+380286797%2C+390502978%2C+413638765%2C+415552278%2C+417400344%2C+421110883%2C+445985280%2C+457526329%2C+461470596%2C+462553813%2C+468729587%2C+486009159%2C+494579603%2C+738736982%2C+75403448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3" Type="http://schemas.openxmlformats.org/officeDocument/2006/relationships/hyperlink" Target="https://admin.giaohangtietkiem.vn/admin/api/index/limit:50?alias=471696533%2C+311538338%2C+204244807%2C+217964078%2C+235165557%2C+275985922%2C+321252101%2C+325003606%2C+330222000%2C+330493353%2C+330901556%2C+335942360%2C+351542031%2C+353238082%2C+355645739%2C+361002717%2C+384492614%2C+438193452%2C+454183516%2C+484553099%2C+493818841%2C+496772343%2C+513328306%2C+515274516%2C+601268342%2C+613061922%2C+672049146%2C+708131638%2C+731066461%2C+746502877%2C+782739915%2C+852804847%2C+870501475%2C+880271164%2C+885031041%2C+899082966%2C+945914854%2C+967129420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6" Type="http://schemas.openxmlformats.org/officeDocument/2006/relationships/hyperlink" Target="https://admin.giaohangtietkiem.vn/admin/api/index/limit:100?alias=270172121%2C+304401384%2C+202129134%2C+325885405%2C+333710089%2C+339215663%2C+346185387%2C+352893828%2C+378242818%2C+400445491%2C+429448466%2C+450841544%2C+459438398%2C+461185429%2C+473558070%2C+488968889%2C+499418121%2C+525453066%2C+533661619%2C+534342531%2C+549098507%2C+569075575%2C+620238193%2C+645894728%2C+656969861%2C+685429350%2C+713987514%2C+728129502%2C+729543417%2C+847136910%2C+932342525%2C+960738887%2C+981885154%2C316265562%2C+330845734%2C+331921933%2C+342070910%2C+348963005%2C+418465822%2C+428816823%2C+463713382%2C+473332321%2C+475271537%2C+477839003%2C+478566529%2C+484141066%2C+521399232%2C+522100758%2C+536685723%2C+542403204%2C+562719906%2C+611612881%2C+615453137%2C+643385605%2C+694704676%2C+698821441%2C+748476532%2C+846309608%2C+850261617%2C+855394271%2C+89047340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5" Type="http://schemas.openxmlformats.org/officeDocument/2006/relationships/hyperlink" Target="https://admin.giaohangtietkiem.vn/admin?alias=280272361%2C+322395824%2C+334142737%2C+424143273%2C+470144362%2C+787739277%2C+820508462%2C+880546211%2C+936138239%2C+95738739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8" Type="http://schemas.openxmlformats.org/officeDocument/2006/relationships/hyperlink" Target="about:blank" TargetMode="External"/><Relationship Id="rId150" Type="http://schemas.openxmlformats.org/officeDocument/2006/relationships/hyperlink" Target="https://admin.giaohangtietkiem.vn/admin/api/index/limit:50?alias=201104931%2C+240892024%2C+301289557%2C+323762880%2C+376166622%2C+400695412%2C+418618481%2C+419790926%2C+426481062%2C+438045217%2C+439348718%2C+457728575%2C+487994938%2C+852230822%2C+897925968%2C+935072973%2C+996444932%2C+222732076%2C+316708208%2C+326378493%2C+334320713%2C+381858062%2C+383272631%2C+386639025%2C+391192417%2C+408243288%2C+425681222%2C+429328824%2C+433036481%2C+457045958%2C+467906956%2C+470936107%2C+477715208%2C+479128856%2C+487074123%2C+765935696%2C+862654528%2C+958518979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7" Type="http://schemas.openxmlformats.org/officeDocument/2006/relationships/hyperlink" Target="https://admin.giaohangtietkiem.vn/admin/api/index/limit:100?alias=316749422%2C+337754067%2C+338910011%2C+373208966%2C+235024506%2C+293303080%2C+300034646%2C+349386293%2C+358719299%2C+392495378%2C+424468850%2C+451890347%2C+480896136%2C+487638759%2C+621679232%2C+734543184%2C+765207445%2C+780924527%2C375987204%2C+381891544%2C+392865419%2C+407823499%2C+414114740%2C+424620653%2C+427966280%2C+430749373%2C+446534035%2C+447486459%2C+464285103%2C+489922624%2C+494094055%2C+494546211%2C+547605007%2C+555176798%2C+613503923%2C+643538311%2C+645938567%2C+650282261%2C+680557076%2C+685886929%2C+697010679%2C+698164752%2C+711251739%2C+711817424%2C+714034446%2C+723067348%2C+767458270%2C+801528029%2C+845888422%2C+852345656%2C+873264386%2C+875686289%2C+888562171%2C+96260661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9" Type="http://schemas.openxmlformats.org/officeDocument/2006/relationships/hyperlink" Target="https://admin.giaohangtietkiem.vn/admin/api/index/limit:50?alias=577714537%2C994695743%2C201440849%2C+238946483%2C+311709860%2C+331802761%2C+358753077%2C+374171226%2C+375509633%2C+378438203%2C+397401393%2C+401162481%2C+402773066%2C+465724443%2C+469656939%2C+470863809%2C+479746147%2C+488515823%2C+489428401%2C+498799098%2C+499219739%2C+511275480%2C+555454862%2C+584714149%2C+841772990%2C+853328808%2C+885711102%2C+887209392%2C+89606595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0" Type="http://schemas.openxmlformats.org/officeDocument/2006/relationships/hyperlink" Target="https://admin.giaohangtietkiem.vn/admin/api/index/limit:50?alias=212476573%2C+248582927%2C+258402454%2C+319161890%2C+332713605%2C+338149893%2C+361323785%2C+387958055%2C+393335365%2C+397925097%2C+415015904%2C+429427101%2C+429896234%2C+432161225%2C+441447259%2C+442860746%2C+487572473%2C+492716045%2C+495943183%2C+522458699%2C+618030007%2C+659240690%2C+681006155%2C+713363836%2C+722359184%2C+741545757%2C+743925929%2C+785780102%2C+789789029%2C+811628706%2C+888308424%2C+901050749%2C+91974126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2" Type="http://schemas.openxmlformats.org/officeDocument/2006/relationships/hyperlink" Target="https://admin.giaohangtietkiem.vn/admin/api/index/limit:50?alias=440198241%2C+450716128%2C+479243680%2C+482608647%2C+494164582%2C+611397533%2C+735666373%2C+907531339%2C+944767300%2C+988252363%2C+252659000%2C+298709553%2C+312714368%2C+357309591%2C+378790641%2C+381778228%2C+400886098%2C+405595250%2C+450441154%2C+453118511%2C+473313605%2C+483943183%2C+590492805%2C+768710105%2C+987916329%2C+213065520%2C+264718283%2C+297059232%2C+305377043%2C+329818274%2C+340686871%2C+346942254%2C+384140917%2C+400732439%2C+405394988%2C+407852732%2C+437167213%2C+461966650%2C+471976482%2C+474688720%2C+495253755%2C+518844502%2C+764528015%2C+972759614%2C+99254783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1" Type="http://schemas.openxmlformats.org/officeDocument/2006/relationships/hyperlink" Target="https://admin.giaohangtietkiem.vn/admin/api/index/limit:50?alias=241976946%2C+313130302%2C+324444525%2C+331205362%2C+332875433%2C+351124684%2C+353094371%2C+401042576%2C+404659831%2C+424570481%2C+443969383%2C+448995871%2C+463579998%2C+466875525%2C+470059941%2C+477883675%2C+490988846%2C+497899100%2C+574490405%2C+639500426%2C+659432878%2C+864567687%2C+980901614%2C+288188876%2C+311989478%2C+353482673%2C+372152385%2C+397521680%2C+399853806%2C+419578835%2C+432032975%2C+464874008%2C+579813318%2C+584530834%2C+633966587%2C+694192051%2C+717668890%2C+925484145%2C+958687393%2C+963267837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admin.giaohangtietkiem.vn/admin/api/index/limit:50?alias=330440538%2C+221532561%2C+243740429%2C+318040191%2C+329632657%2C+353520316%2C+357847031%2C+365458266%2C+369692487%2C+383234284%2C+387233804%2C+408329005%2C+436557999%2C+442235175%2C+469729562%2C+470010109%2C+484996831%2C+492101989%2C+492596648%2C+494046879%2C+505437891%2C+522748033%2C+541240358%2C+552849336%2C+600935422%2C+661421795%2C+684570378%2C+774561298%2C+831008758%2C+868340373%2C+920458909%2C+941394740%2C&amp;package_status_id=&amp;t_stt=&amp;r_stt=&amp;cr_from=2019-09-14+00%3A00%3A00&amp;cr_to=2019-09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" Type="http://schemas.openxmlformats.org/officeDocument/2006/relationships/hyperlink" Target="https://admin.giaohangtietkiem.vn/admin?alias=280564397%2C+293269679%2C+308005995%2C+315199760%2C+328733174%2C+337122989%2C+350175712%2C+377405862%2C+380068617%2C+391148856%2C+395425473%2C+399609649%2C+425997869%2C+428196476%2C+471733614%2C+489964376%2C+491076891%2C+499832856%2C+513662271%2C+596795563%2C+609528349%2C+9075106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9" Type="http://schemas.openxmlformats.org/officeDocument/2006/relationships/hyperlink" Target="https://admin.giaohangtietkiem.vn/admin?alias=561764974%2C+216192844%2C+244953666%2C+267165257%2C+272972206%2C+318384260%2C+321173795%2C+339414513%2C+368652619%2C+380211926%2C+395781999%2C+395842590%2C+399811724%2C+409706950%2C+422304433%2C+432954216%2C+441426407%2C+447172802%2C+489505357%2C+491238278%2C+495625449%2C+63828380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" Type="http://schemas.openxmlformats.org/officeDocument/2006/relationships/hyperlink" Target="about:blank" TargetMode="External"/><Relationship Id="rId148" Type="http://schemas.openxmlformats.org/officeDocument/2006/relationships/hyperlink" Target="https://admin.giaohangtietkiem.vn/admin/api/index/limit:100?alias=284144106%2C+295416355%2C+301457511%2C+337155393%2C+340878685%2C+343349530%2C+346196588%2C+349141279%2C+368300828%2C+374109067%2C+386018970%2C+388664268%2C+391192553%2C+405838691%2C+407508422%2C+419023358%2C+433861838%2C+438722591%2C+445880884%2C+468415404%2C+491944187%2C+723644191%2C+972937147%2C+236977298%2C+262897335%2C+274882591%2C+277382484%2C+287910124%2C+299511819%2C+327538866%2C+337885832%2C+342630902%2C+387954868%2C+389403092%2C+416791861%2C+436494707%2C+493018669%2C+497466378%2C+528901804%2C+574845185%2C+584634030%2C+619331318%2C+926990376%2C+238251431%2C+272173291%2C+306632338%2C+309977706%2C+318603544%2C+340128471%2C+354301179%2C+355456242%2C+355721862%2C+359944940%2C+360191408%2C+361709341%2C+375141403%2C+379436040%2C+379611142%2C+385924919%2C+410238963%2C+416362420%2C+422931868%2C+433795209%2C+445078506%2C+449755732%2C+455420106%2C+459751690%2C+477504031%2C+488610084%2C+509054258%2C+570080397%2C+971002645%2C+983910754%2C+585977604%2C+464737410%2C+710820710%2C+587911883%2C+457162991%2C+596009725%2C+842249600%2C+368380820%2C+336895614%2C+234372339%2C+362137397%2C+30707650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" Type="http://schemas.openxmlformats.org/officeDocument/2006/relationships/hyperlink" Target="https://admin.giaohangtietkiem.vn/admin/api/index/limit:100?alias=238885824%2C+265907751%2C+320374669%2C+320592057%2C+327584025%2C+350917365%2C+375702029%2C+406200391%2C+433766337%2C+439623727%2C+451709500%2C+471642807%2C+490403546%2C+563324746%2C+760629550%2C+248485557%2C+301464751%2C+357344864%2C+459597583%2C+494803493%2C+283664533%2C+315343382%2C+324298095%2C+353735655%2C+398891797%2C+411997990%2C+412294066%2C+428878330%2C+724862764%2C+786746639%2C+267408266%2C+330190018%2C+333951653%2C+334622023%2C+336976245%2C+338199994%2C+344519354%2C+356627926%2C+357371777%2C+444437138%2C+448347480%2C+453806318%2C+453968245%2C+480764078%2C+498520835%2C+513651353%2C+685448516%2C+749621036%2C+921781791%2C+952509501%2C+283907328%2C+284993473%2C+309593895%2C+317941458%2C+341592834%2C+348904251%2C+388651899%2C+427354146%2C+447334747%2C+447705766%2C+469029523%2C+545064615%2C+787627171%2C+963523536%2C+968724398%2C+97787089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3" Type="http://schemas.openxmlformats.org/officeDocument/2006/relationships/hyperlink" Target="https://admin.giaohangtietkiem.vn/admin?alias=472680361%2C+492481394%2C+64988201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2" Type="http://schemas.openxmlformats.org/officeDocument/2006/relationships/hyperlink" Target="about:blank" TargetMode="External"/><Relationship Id="rId141" Type="http://schemas.openxmlformats.org/officeDocument/2006/relationships/hyperlink" Target="https://admin.giaohangtietkiem.vn/admin/api/index/limit:100?alias=327954645%2C+397275390%2C+756249534%2C+483744030%2C+327385012%2C+334810732%2C+363590989%2C+384005135%2C+391032599%2C+407037814%2C+619317549%2C+750951785%2C+875954705%2C+883709176%2C+887956952%2C+270664563%2C+319438492%2C+320258384%2C+356167257%2C+368546058%2C+384792043%2C+403945992%2C+406085883%2C+410939873%2C+422891515%2C+428780302%2C+458363914%2C+459461007%2C+463307038%2C+471874705%2C+472592259%2C+475169499%2C+497161327%2C+519541542%2C+623415324%2C+645723618%2C+684685493%2C+717919039%2C+788565210%2C+791916955%2C+827598987%2C+832603292%2C+856334706%2C+866914464%2C+891999844%2C+944268942%2C+950561554%2C+959983678%2C+963048890%2C+979680601%2C+630108201%2C+52361048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0" Type="http://schemas.openxmlformats.org/officeDocument/2006/relationships/hyperlink" Target="https://admin.giaohangtietkiem.vn/admin/api/index/limit:100?alias=309977706%2C+318512479%2C+324860076%2C+365869355%2C+378032084%2C+391338427%2C+394272707%2C+412434411%2C+431671813%2C+431717075%2C+440906530%2C+446538846%2C+623455615%2C+803912677%2C+266281414%2C+276931205%2C+278943124%2C+282899371%2C+304319284%2C+304736786%2C+314441510%2C+314648451%2C+326244187%2C+335063884%2C+345489489%2C+352717413%2C+353780411%2C+356334014%2C+359381606%2C+376072125%2C+385198383%2C+388580466%2C+390616700%2C+394855057%2C+400895381%2C+402149838%2C+402217311%2C+406619619%2C+407537277%2C+410461988%2C+418038763%2C+418557625%2C+419249545%2C+422492894%2C+430042951%2C+430545422%2C+468966509%2C+474283662%2C+476578916%2C+499795877%2C+603048685%2C+727215632%2C+748960900%2C+757851469%2C+764559647%2C+795384384%2C+801473419%2C+825696535%2C+844438227%2C+851244270%2C+874729026%2C+908451082%2C+935829033%2C+979435359%2C+270656425%2C+284889194%2C+293419674%2C+295491935%2C+314277600%2C+321303490%2C+325672278%2C+327767114%2C+333496748%2C+337577015%2C+351189849%2C+372046291%2C+379800275%2C+385820319%2C+388736612%2C+405495906%2C+413676821%2C+421912170%2C+426760712%2C+446981342%2C+458320421%2C+468182339%2C+493632947%2C+497846139%2C+533622993%2C+551482998%2C+574308050%2C+575957137%2C+577869801%2C+649564188%2C+664682871%2C+703131552%2C+757612510%2C+927324502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" Type="http://schemas.openxmlformats.org/officeDocument/2006/relationships/hyperlink" Target="about:blank" TargetMode="External"/><Relationship Id="rId147" Type="http://schemas.openxmlformats.org/officeDocument/2006/relationships/hyperlink" Target="https://admin.giaohangtietkiem.vn/admin?alias=200194839%2C+229368666%2C+336401168%2C+342861394%2C+382168771%2C+436092148%2C+443850231%2C+449972877%2C+465579520%2C+467881953%2C+475063393%2C+498449520%2C+637692848%2C+815575842%2C+854613025%2C+87313574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" Type="http://schemas.openxmlformats.org/officeDocument/2006/relationships/hyperlink" Target="https://admin.giaohangtietkiem.vn/admin/api/index/limit:50?alias=226456520%2C+231915251%2C+257922674%2C+267581314%2C+315954470%2C+319744790%2C+342501337%2C+343013142%2C+351079466%2C+355376708%2C+375155811%2C+380938694%2C+383051805%2C+419105574%2C+421761305%2C+427059631%2C+428765658%2C+434040440%2C+452062882%2C+452903070%2C+455294400%2C+464566596%2C+471801221%2C+479955692%2C+487730919%2C+537371788%2C+549064092%2C+571706647%2C+604463310%2C+899376166%2C+931936684%2C+961264052%2C+391083961%2C+458132162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6" Type="http://schemas.openxmlformats.org/officeDocument/2006/relationships/hyperlink" Target="about:blank" TargetMode="External"/><Relationship Id="rId7" Type="http://schemas.openxmlformats.org/officeDocument/2006/relationships/hyperlink" Target="https://admin.giaohangtietkiem.vn/admin?alias=339305345%2C+75255047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5" Type="http://schemas.openxmlformats.org/officeDocument/2006/relationships/hyperlink" Target="https://admin.giaohangtietkiem.vn/admin/api/index/limit:50?alias=228190410%2C+302562079%2C+304726821%2C+322642465%2C+365558362%2C+400536005%2C+420410337%2C+472137892%2C+482255983%2C+493901117%2C+494891842%2C+607952605%2C+661821705%2C+702958312%2C+782696864%2C+803872755%2C+263455757%2C+201338912%2C+215253349%2C+240057473%2C+281444244%2C+296686445%2C+318490660%2C+327320742%2C+366659104%2C+369618985%2C+375436468%2C+377396507%2C+433554181%2C+443494411%2C+448210981%2C+452873990%2C+453765444%2C+473028391%2C+488089916%2C+489951432%2C+513886470%2C+541830093%2C+557960237%2C+578554775%2C+611994734%2C+633511572%2C+680493495%2C+829014881%2C+834613173%2C+856650557%2C+986753487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" Type="http://schemas.openxmlformats.org/officeDocument/2006/relationships/hyperlink" Target="https://admin.giaohangtietkiem.vn/admin/api/index/limit:50?alias=227910733%2C+249513317%2C+289568863%2C+290031324%2C+305825387%2C+310378849%2C+315414636%2C+321714448%2C+321804325%2C+330863488%2C+341437218%2C+353546610%2C+355108159%2C+357836357%2C+359514970%2C+362532116%2C+376134565%2C+386172185%2C+402145089%2C+433275606%2C+458299876%2C+471076781%2C+488169432%2C+497427072%2C+497950436%2C+542891561%2C+594415385%2C+905721875%2C+944122528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4" Type="http://schemas.openxmlformats.org/officeDocument/2006/relationships/hyperlink" Target="https://admin.giaohangtietkiem.vn/admin/api/index/limit:50?alias=362137397%2C+748575933%2C+410980536%2C+376195909%2C+458726489%2C+232138085%2C+236256654%2C+280880887%2C+306657642%2C+309261078%2C+309496988%2C+319393715%2C+324463420%2C+329282235%2C+332882964%2C+338635411%2C+341446422%2C+343331986%2C+353456685%2C+369583818%2C+373789370%2C+387240326%2C+392106612%2C+393455838%2C+404921414%2C+406343287%2C+417373137%2C+417434685%2C+420413399%2C+421495533%2C+422289482%2C+434638560%2C+437619479%2C+445954497%2C+446316662%2C+447890887%2C+448054428%2C+463475079%2C+466484681%2C+486497004%2C+487763181%2C+489681583%2C+491894010%2C+496897239%2C+592563677%2C+674500061%2C+889934057%2C+922208904%2C+94090141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3" Type="http://schemas.openxmlformats.org/officeDocument/2006/relationships/hyperlink" Target="https://admin.giaohangtietkiem.vn/admin/api/index/limit:50?alias=247836609%2C+303274778%2C+308349448%2C+327814635%2C+342432681%2C+214614549%2C+229996464%2C+269277825%2C+273681429%2C+320718006%2C+339618482%2C+349680867%2C+359932238%2C+370603548%2C+390083288%2C+402982077%2C+411666708%2C+412415727%2C+416688506%2C+430365258%2C+446489552%2C+447898796%2C+451858602%2C+458181793%2C+477536168%2C+479160388%2C+489524631%2C+490950425%2C+665288332%2C361273340%2C+396091318%2C+426857905%2C+454082878%2C+459882532%2C+487175719%2C+488390214%2C+495797805%2C+649939764%2C+708528971%2C+95319537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2" Type="http://schemas.openxmlformats.org/officeDocument/2006/relationships/hyperlink" Target="https://admin.giaohangtietkiem.vn/admin/api/index/limit:50?alias=216992499%2C+305755385%2C+323129578%2C+324832910%2C+327705420%2C+367846173%2C+496604642%2C+558914181%2C+634950932%2C+253550136%2C+316455830%2C+321695706%2C+341531142%2C+367842369%2C+368770168%2C+393938812%2C+396252473%2C+404605289%2C+407912586%2C+411810332%2C+427996874%2C+439988166%2C+463671247%2C+483124128%2C+748583617%2C+880460073%2C+907250056%2C+947083840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5" Type="http://schemas.openxmlformats.org/officeDocument/2006/relationships/hyperlink" Target="https://admin.giaohangtietkiem.vn/admin/api/index/limit:100?alias=487397481%2C+302682240%2C+242562433%2C+249352427%2C+291103191%2C+301488423%2C+334387707%2C+353648222%2C+355722969%2C+359862693%2C+377148400%2C+390913504%2C+410136336%2C+436849648%2C+443085035%2C+444800468%2C+459407524%2C+460877254%2C+462505446%2C+465014643%2C+476171211%2C+488374547%2C+490516916%2C+501035793%2C+557921157%2C+638790986%2C+652462404%2C+713171197%2C+731986421%2C+743069399%2C+766842486%2C+802862999%2C+812832956%2C+838985929%2C+867324351%2C+881720759%2C+884941101%2C+970066929%2C+205288567%2C+245938493%2C+313194325%2C+316769041%2C+345053655%2C+354711159%2C+360484745%2C+367881665%2C+428613806%2C+431464132%2C+460906462%2C+475779308%2C+476479933%2C+553767895%2C+566145247%2C+582291572%2C+604814712%2C+631812582%2C+762739232%2C+865046029%2C+907891219%2C+945022061%2C+956357820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4" Type="http://schemas.openxmlformats.org/officeDocument/2006/relationships/hyperlink" Target="https://admin.giaohangtietkiem.vn/admin/api/index/limit:100?alias=207652748%2C+265154663%2C+276999752%2C+313243597%2C+321027908%2C+326046087%2C+331469840%2C+338747555%2C+353823860%2C+355524919%2C+370802850%2C+396525430%2C+420016087%2C+428206610%2C+436129340%2C+454398863%2C+472673302%2C+474198953%2C+489383503%2C+666457690%2C+785410155%2C+202195986%2C+207008009%2C+221500821%2C+233997857%2C+243517109%2C+274240064%2C+281918785%2C+288591818%2C+292090926%2C+293874290%2C+295641565%2C+301415080%2C+306468439%2C+314787508%2C+319350062%2C+328590685%2C+330216807%2C+333944808%2C+336824127%2C+348418382%2C+348915517%2C+408721112%2C+421789182%2C+430691381%2C+436885402%2C+439822081%2C+440693048%2C+451008744%2C+464563438%2C+471064662%2C+483754805%2C+484349392%2C+499873678%2C+516417570%2C+535272300%2C+572549085%2C+582146078%2C+605853015%2C+641331213%2C+735385223%2C+744972498%2C+311002467%2C+362823205%2C+403994243%2C+410824070%2C+414920259%2C+441882045%2C+473250133%2C+496836949%2C+61202626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7" Type="http://schemas.openxmlformats.org/officeDocument/2006/relationships/hyperlink" Target="https://admin.giaohangtietkiem.vn/admin?alias=207206607%2C+411991974%2C+437237586%2C+457929453%2C+78751393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6" Type="http://schemas.openxmlformats.org/officeDocument/2006/relationships/hyperlink" Target="https://admin.giaohangtietkiem.vn/admin/api/index/limit:100?alias=202563841%2C+218675015%2C+260283002%2C+287416917%2C+313609604%2C+319060284%2C+349862056%2C+353618913%2C+357717850%2C+360122946%2C+361068211%2C+366362223%2C+366822459%2C+368108761%2C+372874365%2C+373848188%2C+379571538%2C+399908930%2C+416380446%2C+419290320%2C+430244972%2C+433051081%2C+433772788%2C+436698890%2C+470183407%2C+470535965%2C+472975152%2C+476038653%2C+489993800%2C+751997701%2C+795029762%2C+816302936%2C+947979112%2C+949033619%2C+310706967%2C+482608647%2C+288672886%2C+446054827%2C+392600468%2C+223690640%2C+225255801%2C+244324961%2C+302323459%2C+317938072%2C+329052911%2C+365804822%2C+395828288%2C+397374060%2C+399430513%2C+406184845%2C+414746071%2C+425938864%2C+434286693%2C+436022795%2C+436235650%2C+440980058%2C+441387138%2C+467950506%2C+496241102%2C+502398834%2C+585859772%2C+708612563%2C+708879312%2C+749977967%2C+771810170%2C+790180001%2C+793470092%2C+830923101%2C+962209222%2C+56259640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9" Type="http://schemas.openxmlformats.org/officeDocument/2006/relationships/hyperlink" Target="https://admin.giaohangtietkiem.vn/admin?alias=208338678%2C+302706313%2C+303405931%2C+304851316%2C+309003874%2C+323352464%2C+335161513%2C+362223481%2C+370066840%2C+383994563%2C+416440928%2C+421629233%2C+426195728%2C+436324474%2C+438771683%2C+458135174%2C+490931058%2C+493835989%2C+659893441%2C+739515657%2C+797408591%2C+892479222%2C+953793780%2C+980835366%2C+99952060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8" Type="http://schemas.openxmlformats.org/officeDocument/2006/relationships/hyperlink" Target="https://admin.giaohangtietkiem.vn/admin?alias=371313297%2C+42355358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1" Type="http://schemas.openxmlformats.org/officeDocument/2006/relationships/hyperlink" Target="https://admin.giaohangtietkiem.vn/admin/api/index/limit:50?alias=234717263%2C+234734500%2C+244111512%2C+263644883%2C+293277546%2C+339350651%2C+350604713%2C+361355212%2C+361415482%2C+425975583%2C+428558467%2C+429075211%2C+431900357%2C+435474672%2C+456984914%2C+459981297%2C+466097004%2C+526033084%2C+531879144%2C+667990148%2C+785997329%2C+817380083%2C+836968144%2C+905114635%2C+960245211%2C+249662510%2C+253056182%2C+286156582%2C+331048552%2C+398794219%2C+414748010%2C+430906810%2C+445775012%2C+448860656%2C+493496192%2C+716091626%2C+767547262%2C+789823130%2C+897094972%2C+903495146%2C+971082063%2C+987062927%2C+94967258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0" Type="http://schemas.openxmlformats.org/officeDocument/2006/relationships/hyperlink" Target="https://admin.giaohangtietkiem.vn/admin/api/index/limit:50?alias=269796577%2C+276039420%2C+305035058%2C+358507180%2C+419329720%2C+421617001%2C+448166806%2C+487789784%2C+490977019%2C+492279325%2C+498722682%2C+803024173%2C+837928625%2C+510793832%2C+242640010%2C+261150919%2C+265512846%2C+275724220%2C+295102203%2C+297609593%2C+309621312%2C+316721186%2C+318121637%2C+329247787%2C+331601484%2C+346685454%2C+368432829%2C+387415725%2C+415494426%2C+418811917%2C+420632119%2C+423024824%2C+432371777%2C+440106050%2C+457477677%2C+463224069%2C+480640612%2C+482901581%2C+498512804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9" Type="http://schemas.openxmlformats.org/officeDocument/2006/relationships/hyperlink" Target="https://admin.giaohangtietkiem.vn/admin/api/index/limit:100?alias=245871511%2C+263525432%2C+270113997%2C+272843001%2C+288101644%2C+288670766%2C+313481276%2C+344274313%2C+345626548%2C+370194093%2C+372022080%2C+375902998%2C+385690788%2C+386983972%2C+390249528%2C+397957339%2C+398451810%2C+400639643%2C+415088891%2C+432624287%2C+439291407%2C+447217669%2C+459152540%2C+469242644%2C+473595604%2C+484905852%2C+486655841%2C+527402167%2C+759318396%2C+772882053%2C+957078810%2C+311684539%2C+342966392%2C+346244142%2C+374538761%2C+411580229%2C+429198468%2C+523880947%2C+250930576%2C+268420293%2C+304331489%2C+330468329%2C+331898171%2C+344587491%2C+359414780%2C+362086618%2C+369994855%2C+372240112%2C+386865772%2C+388088615%2C+388570024%2C+409515648%2C+418015972%2C+442174716%2C+460001540%2C+465489568%2C+470736968%2C+477136644%2C+487098785%2C+487811169%2C+612345878%2C+636320809%2C+686003833%2C+799475655%2C+863690256%2C+88523276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8" Type="http://schemas.openxmlformats.org/officeDocument/2006/relationships/hyperlink" Target="https://admin.giaohangtietkiem.vn/admin/api/index/limit:50?alias=236263277%2C+258424668%2C+304165977%2C+304646881%2C+315242210%2C+316266440%2C+317943515%2C+318603544%2C+329166480%2C+345492392%2C+346075369%2C+354873567%2C+409625570%2C+420625468%2C+428254232%2C+432983586%2C+443438446%2C+444411287%2C+474905330%2C+480517276%2C+483192311%2C+497481118%2C+499411185%2C+570767083%2C+574182970%2C+604595156%2C+636002425%2C+658402410%2C+710419686%2C+893357515%2C+95238477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7" Type="http://schemas.openxmlformats.org/officeDocument/2006/relationships/hyperlink" Target="https://admin.giaohangtietkiem.vn/admin?alias=450050413%2C+227598312%2C+239974008%2C+333087152%2C+334187840%2C+342832904%2C+350972663%2C+354122142%2C+363088177%2C+380533646%2C+417232796%2C+435616262%2C+443682161%2C+457173090%2C+468046160%2C+472297282%2C+485930809%2C+490285017%2C+492331188%2C+494947345%2C+496513119%2C+51302897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2" Type="http://schemas.openxmlformats.org/officeDocument/2006/relationships/hyperlink" Target="https://admin.giaohangtietkiem.vn/admin/api/index/limit:100?alias=210961967%2C+254114062%2C+256202739%2C+305909930%2C+316835527%2C+357634108%2C+392112373%2C+393791662%2C+403362366%2C+403604312%2C+442234892%2C+445384471%2C+449343184%2C+456944153%2C+478409849%2C+484927987%2C+761000440%2C+762224341%2C+860536034%2C+925423862%2C05349960%2C+222149894%2C+252108649%2C+253868106%2C+261588822%2C+314941895%2C+360772679%2C+371103599%2C+411440482%2C+412623874%2C+428073036%2C+444065745%2C+463284654%2C+479848698%2C+490328611%2C+494464859%2C+500500781%2C+506319396%2C+617701506%2C+657581138%2C+730346221%2C+784946422%2C+805280346%2C+825990891%2C+932735414%2C+974370837%2C233013493%2C+300550846%2C+326461182%2C+335039301%2C+336764142%2C+337423601%2C+342723397%2C+384386480%2C+389462640%2C+389547132%2C+404401905%2C+420372115%2C+443286546%2C+451528845%2C+460063468%2C+463649898%2C+480513954%2C+496385521%2C+499724157%2C220661287%2C+230046159%2C+291808734%2C+296014369%2C+335492137%2C+369785393%2C+397232891%2C+399818781%2C+439631321%2C+440533653%2C+454334927%2C+462606337%2C+466516917%2C+467376178%2C+474485308%2C+481257762%2C+549466852%2C+626650632%2C+790393351%2C+824270359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1" Type="http://schemas.openxmlformats.org/officeDocument/2006/relationships/hyperlink" Target="https://admin.giaohangtietkiem.vn/admin/api/index/limit:100?alias=213794765%2C+307060115%2C+355893188%2C+487813984%2C+595594630%2C+659158419%2C+979065225%2C227537125%2C+235475976%2C+237421793%2C+251696210%2C+256739346%2C+279889569%2C+283536934%2C+302088826%2C+302773174%2C+303717223%2C+318753340%2C+321332815%2C+330728980%2C+336703732%2C+340904595%2C+343166593%2C+364005805%2C+372190864%2C+376523036%2C+396606532%2C+398073447%2C+403595224%2C+408629512%2C+415748628%2C+417990592%2C+420598355%2C+423347502%2C+425509530%2C+430514030%2C+453731415%2C+477461029%2C+480265255%2C+488790425%2C+495479822%2C+502616568%2C+528969945%2C+533987541%2C+534095358%2C+550410450%2C+566221496%2C+589167334%2C+605258861%2C+623150955%2C+639767201%2C+659995928%2C+670109650%2C+677997019%2C+695541259%2C+698475741%2C+699164844%2C+715972584%2C+722990310%2C+723817083%2C+820658237%2C+842740529%2C+855177569%2C+883264061%2C+885385822%2C+894415963%2C+919727071%2C+959917753%2C+971194384%2C+980528278%2C+997602860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0" Type="http://schemas.openxmlformats.org/officeDocument/2006/relationships/hyperlink" Target="https://admin.giaohangtietkiem.vn/admin/api/index/limit:100?alias=325775125%2C333410200%2C375778175%2C+420560672%2C+938456403%2C309031342%2C439019019%2C784854709%2C307744726%2C+382344554%2C+410297962%2C+419611680%2C+430713946%2C+463331855%2C+915171440%2C232870431%2C+265934413%2C+273599229%2C+301899870%2C+315214894%2C+317835973%2C+326548590%2C+333884128%2C+355862761%2C+380717112%2C+396727498%2C+404033800%2C+411447973%2C+425835127%2C+428151330%2C+431122647%2C+433224239%2C+444458533%2C+451081094%2C+452009274%2C+455189334%2C+455377682%2C+461640566%2C+462496147%2C+474424253%2C+477072052%2C+477496603%2C+479303472%2C+491791111%2C+561873565%2C+594726550%2C+752687031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6" Type="http://schemas.openxmlformats.org/officeDocument/2006/relationships/hyperlink" Target="about:blank" TargetMode="External"/><Relationship Id="rId135" Type="http://schemas.openxmlformats.org/officeDocument/2006/relationships/hyperlink" Target="https://admin.giaohangtietkiem.vn/admin?alias=80429714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4" Type="http://schemas.openxmlformats.org/officeDocument/2006/relationships/hyperlink" Target="https://admin.giaohangtietkiem.vn/admin/api/index/limit:100?alias=317496237%2C+318536405%2C+329786255%2C+353819453%2C+367160645%2C+202679980%2C+205459768%2C+240836585%2C+257555357%2C+265980663%2C+277987170%2C+290944425%2C+292299871%2C+311024311%2C+323772084%2C+334265408%2C+355893293%2C+360995749%2C+375612565%2C+375816921%2C+381936530%2C+385625346%2C+387428532%2C+389699608%2C+408287270%2C+424432082%2C+429563710%2C+438934559%2C+446869420%2C+451301546%2C+451559825%2C+455856313%2C+457932395%2C+462137993%2C+468844761%2C+469445931%2C+473165713%2C+481841369%2C+484018965%2C+484635567%2C+494399242%2C+663541236%2C+676413932%2C+768513039%2C+783558965%2C+788101787%2C+808577155%2C+865445665%2C+910694947%2C+931591266%2C+931857789%2C209843443%2C+234440756%2C+281523779%2C+281726553%2C+289013808%2C+294324001%2C+312507465%2C+319226324%2C+325889610%2C+341530088%2C+345605361%2C+345762789%2C+349498524%2C+353269675%2C+356845612%2C+383082210%2C+393044056%2C+405106786%2C+408295696%2C+433345819%2C+435480902%2C+449923712%2C+476830588%2C+480977368%2C+488684418%2C+543870344%2C+561198255%2C+561470201%2C+561789224%2C+680936638%2C+801371440%2C+873954250%2C+979804035%2C625459835%2C369340437%2C+445211167%2C+460153448%2C+465694289%2C+484930499%2C+664797025%2C+775458113%2C&amp;package_status_id=&amp;t_stt=&amp;r_stt=&amp;cr_from=2019-10-17+00%3A00%3A00&amp;cr_to=2019-10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3" Type="http://schemas.openxmlformats.org/officeDocument/2006/relationships/hyperlink" Target="about:blank" TargetMode="External"/><Relationship Id="rId62" Type="http://schemas.openxmlformats.org/officeDocument/2006/relationships/hyperlink" Target="about:blank" TargetMode="External"/><Relationship Id="rId61" Type="http://schemas.openxmlformats.org/officeDocument/2006/relationships/hyperlink" Target="https://admin.giaohangtietkiem.vn/admin/api/index/limit:50?alias=215180641%2C+257762428%2C+300842618%2C+319700831%2C+328480418%2C+339542475%2C+346444323%2C+364776234%2C+385897912%2C+435039504%2C+439543536%2C+439614484%2C+440177699%2C+444356609%2C+446280870%2C+470090546%2C+474977422%2C+478941337%2C+479816891%2C+481253448%2C+485546906%2C+490593193%2C+499037133%2C+543795552%2C+593801430%2C+644177047%2C+658203445%2C+662870800%2C+676406146%2C+782027374%2C+889355626%2C+899261643%2C+933575481%2C+975329357%2C&amp;package_status_id=&amp;t_stt=&amp;r_stt=&amp;cr_from=2019-09-29+00%3A00%3A00&amp;cr_to=2019-10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4" Type="http://schemas.openxmlformats.org/officeDocument/2006/relationships/hyperlink" Target="https://admin.giaohangtietkiem.vn/admin?alias=211665466%2C+251303445%2C+304276210%2C+378980234%2C+395943058%2C+407502072%2C+445460870%2C+475117205%2C+492191952%2C+687956451%2C+97239406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3" Type="http://schemas.openxmlformats.org/officeDocument/2006/relationships/hyperlink" Target="https://admin.giaohangtietkiem.vn/admin?alias=395467290%2C+240103215%2C+281408988%2C+310866347%2C+322446390%2C+323889715%2C+328386169%2C+330936836%2C+333083958%2C+351406427%2C+363378394%2C+384024119%2C+384360269%2C+386235378%2C+395619123%2C+403167005%2C+425573967%2C+437647454%2C+439870293%2C+455702193%2C+458580158%2C+465914428%2C+76664996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6" Type="http://schemas.openxmlformats.org/officeDocument/2006/relationships/hyperlink" Target="about:blank" TargetMode="External"/><Relationship Id="rId172" Type="http://schemas.openxmlformats.org/officeDocument/2006/relationships/hyperlink" Target="https://admin.giaohangtietkiem.vn/admin?alias=340666929%2C316787764%2C+406668541%2C+437389601%2C+48942140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5" Type="http://schemas.openxmlformats.org/officeDocument/2006/relationships/hyperlink" Target="about:blank" TargetMode="External"/><Relationship Id="rId171" Type="http://schemas.openxmlformats.org/officeDocument/2006/relationships/hyperlink" Target="about:blank" TargetMode="External"/><Relationship Id="rId68" Type="http://schemas.openxmlformats.org/officeDocument/2006/relationships/hyperlink" Target="https://admin.ghtk.vn/admin?alias=947003038%2C877650127%2C243426448%2C+263714567%2C+282130300%2C+365853882%2C+403516387%2C+561450257%2C+744262361%2C230062159%2C+237634274%2C+266256139%2C+268720649%2C+301585532%2C+314542378%2C+322017090%2C+328496629%2C+333306803%2C+338264869%2C+339852997%2C+340293200%2C+362950764%2C+367316365%2C+368746296%2C+378675462%2C+402579179%2C+405260724%2C+406182874%2C+456671618%2C+463745698%2C+526729831%2C+546309489%2C+607061718%2C+757144202%2C+773487983%2C+833953651%2C+995302575%2C304205776%2C+332879702%2C+334788868%2C+361445839%2C+375609502%2C+376005590%2C+379618780%2C+385238627%2C+407469476%2C+412454621%2C+425360163%2C+429319804%2C+429350420%2C+431618395%2C+434396098%2C+435448128%2C+438903604%2C+447318088%2C+499705264%2C+560641502%2C+681782076%2C+712774866%2C+743847067%2C+854352289%2C+991446454%2C307719711%2C+323862065%2C+333872239%2C+365197099%2C+365693961%2C+366478939%2C+367231970%2C+376461284%2C+379662363%2C+382022020%2C+394465011%2C+399361844%2C+405032855%2C+406524369%2C+411499371%2C+416308069%2C+443816400%2C+457027053%2C+457833856%2C+461324552%2C+470598816%2C+478024629%2C+478618661%2C+489164805%2C+489343214%2C+495696661%2C+520767369%2C+569415555%2C+607586845%2C+661400280%2C+688662990%2C+715707485%2C+783847541%2C+913688795%2C+9751284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0" Type="http://schemas.openxmlformats.org/officeDocument/2006/relationships/hyperlink" Target="https://admin.giaohangtietkiem.vn/admin/api/index/limit:100?alias=303455640%2C+304293298%2C+307233063%2C+324759669%2C+354326455%2C+361144550%2C+374051701%2C+377016642%2C+379462961%2C+381227023%2C+397158173%2C+426631728%2C+499561561%2C+534047043%2C+538417560%2C+589897543%2C+608449591%2C+612123066%2C+720502531%2C+746301610%2C+848008272%2C+895815697%2C+920816790%2C+951513969%2C+982100273%2C+990737015%2C+226870232%2C+231027030%2C+238499120%2C+246049829%2C+270350859%2C+281837479%2C+304220037%2C+322887454%2C+328474888%2C+348387278%2C+355048969%2C+376280993%2C+382749289%2C+385873379%2C+390325741%2C+402499223%2C+446750739%2C+449933181%2C+454333067%2C+463502716%2C+480446714%2C+481973907%2C+487988436%2C+523277853%2C+782725038%2C+815487438%2C+845361201%2C+974727702%2C+491020474%2C+239041405%2C+301526909%2C+315115206%2C+321722199%2C+329114346%2C+354358055%2C+356123721%2C+388493255%2C+394501474%2C+400943328%2C+403363883%2C+452091959%2C+454169126%2C+481566236%2C+489895978%2C+491690741%2C+494561394%2C+495745907%2C+577039482%2C+593967284%2C+639503780%2C+643348476%2C+656406899%2C+733005828%2C+783365481%2C+844624129%2C+894296618%2C+966365832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7" Type="http://schemas.openxmlformats.org/officeDocument/2006/relationships/hyperlink" Target="https://admin.giaohangtietkiem.vn/admin/api/index/limit:100?alias=277881786%2C+302107289%2C+309539674%2C+312990733%2C+317030428%2C+318599273%2C+326146433%2C+330082351%2C+331819360%2C+332097274%2C+332466818%2C+336121940%2C+337416608%2C+348591606%2C+352609000%2C+359177706%2C+371515774%2C+380918361%2C+382448898%2C+387677032%2C+391083137%2C+394429749%2C+404198752%2C+417354536%2C+418602321%2C+442950623%2C+449931081%2C+459732516%2C+466332933%2C+488592822%2C+495764227%2C+500807490%2C+556778152%2C+644411198%2C+682805109%2C+698185884%2C+767177586%2C+804194319%2C+851319567%2C+860593920%2C+225855211%2C+259386189%2C+320249606%2C+323448828%2C+328020787%2C+339722304%2C+343144910%2C+369622393%2C+377281773%2C+377292068%2C+383925153%2C+387751789%2C+409510540%2C+415464991%2C+426879042%2C+429602670%2C+430614461%2C+432203956%2C+434882210%2C+451067808%2C+463854265%2C+490238671%2C+664111257%2C+675889553%2C+894330030%2C+202734419%2C+228693667%2C+238819657%2C+277309787%2C+305651644%2C+314908120%2C+314990601%2C+321077205%2C+334199925%2C+340119559%2C+340848278%2C+357000051%2C+375183001%2C+382991081%2C+393349064%2C+409877102%2C+447877990%2C+450318002%2C+466953435%2C+472822063%2C+493532928%2C+493645521%2C+495732335%2C+602114474%2C+622602415%2C+645809180%2C+696607315%2C+729926181%2C+781669840%2C+883157563%2C+427121612%2C+68584319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0" Type="http://schemas.openxmlformats.org/officeDocument/2006/relationships/hyperlink" Target="https://admin.giaohangtietkiem.vn/admin/api/index/limit:50?alias=203184068%2C+238564341%2C+277144981%2C+303410671%2C+279068740%2C+310337554%2C+324067573%2C+340443335%2C+348305207%2C+351857405%2C+425556944%2C+437748784%2C+446573363%2C+452661172%2C+458214567%2C+531469170%2C+576066343%2C+779280104%2C+798792576%2C+798825977%2C+805825072%2C+821701193%2C+870433281%2C+922988865%2C308252796%2C+339001808%2C+450088925%2C+497068491%2C+966816676%2C318917677%2C+351914804%2C+392395632%2C+425128991%2C+456478926%2C+482716427%2C+495019112%2C+499696120%2C+630664170%2C+74395709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5" Type="http://schemas.openxmlformats.org/officeDocument/2006/relationships/hyperlink" Target="https://admin.giaohangtietkiem.vn/admin/api/index/limit:50?alias=206115960%2C+283462280%2C+381714635%2C+525554850%2C+752372533%2C+208973360%2C+220829246%2C+233017507%2C+296818292%2C+302761324%2C+325219362%2C+331959565%2C+332544549%2C+333917250%2C+341846673%2C+366821204%2C+369321757%2C+380166371%2C+402934829%2C+412177577%2C+413190363%2C+468529582%2C+473593167%2C+496130882%2C+596826941%2C+899390425%2C+975815786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9" Type="http://schemas.openxmlformats.org/officeDocument/2006/relationships/hyperlink" Target="about:blank" TargetMode="External"/><Relationship Id="rId164" Type="http://schemas.openxmlformats.org/officeDocument/2006/relationships/hyperlink" Target="https://admin.giaohangtietkiem.vn/admin/api/index/limit:50?alias=473446548%2C+235699173%2C+364717081%2C+261630737%2C+325102317%2C+325281700%2C+345136150%2C+359172127%2C+395729078%2C+396456289%2C+425737956%2C+457888052%2C+459407592%2C+460721142%2C+469157463%2C+630588723%2C+925579840%2C+989726522%2C+271235434%2C+277600405%2C+279403855%2C+294224683%2C+295091501%2C+300755642%2C+301539525%2C+306867602%2C+308718479%2C+320671319%2C+332025031%2C+350600634%2C+359307497%2C+360388476%2C+360454183%2C+361746899%2C+365280107%2C+389212597%2C+392255143%2C+414883611%2C+418043503%2C+422099541%2C+432543890%2C+450370601%2C+456290138%2C+470305919%2C+481089883%2C+492424150%2C+495830608%2C+549981346%2C+651539702%2C+857086306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3" Type="http://schemas.openxmlformats.org/officeDocument/2006/relationships/hyperlink" Target="https://admin.giaohangtietkiem.vn/admin/api/index/limit:50?alias=228230268%2C+245098197%2C+250528838%2C+261777224%2C+271117699%2C+274117526%2C+285312170%2C+292814521%2C+309634603%2C+313578797%2C+359672256%2C+368051324%2C+371600423%2C+397300005%2C+419584955%2C+421272295%2C+431864876%2C+451334385%2C+451881509%2C+465706397%2C+491588532%2C+547809438%2C+579096486%2C+592258063%2C+618809444%2C+652629148%2C+987646863%2C+281673651%2C+282643462%2C+307867432%2C+320039857%2C+337422979%2C+353154941%2C+368303522%2C+374757362%2C+394904410%2C+400328633%2C+417950835%2C+426884839%2C+437726719%2C+438703343%2C+476310238%2C+485769451%2C+489295429%2C+498259756%2C+572272942%2C+655959906%2C+682773896%2C+807078630%2C+829535915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2" Type="http://schemas.openxmlformats.org/officeDocument/2006/relationships/hyperlink" Target="https://admin.giaohangtietkiem.vn/admin/api/index/limit:50?alias=972820604%2C+207067534%2C+207287821%2C+233623042%2C+243312457%2C+277621504%2C+300870812%2C+311524144%2C+323963375%2C+328842239%2C+337926321%2C+354118333%2C+354121873%2C+364118335%2C+364201500%2C+370605048%2C+393543314%2C+423312285%2C+434976986%2C+449225743%2C+466475594%2C+468997651%2C+485469067%2C+512155238%2C+544753196%2C+562753136%2C+566911638%2C+703413067%2C+798067281%2C+842292071%2C+854979215%2C+870436344%2C+953418920%2C+929665042%2C+683093609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9" Type="http://schemas.openxmlformats.org/officeDocument/2006/relationships/hyperlink" Target="https://admin.giaohangtietkiem.vn/admin/api/index/limit:100?alias=266786717%2C+281741691%2C+295165110%2C+306732389%2C+323253503%2C+330641988%2C+344417580%2C+362366951%2C+380255027%2C+396792257%2C+398999386%2C+399293453%2C+433691914%2C+436606534%2C+451960936%2C+471030298%2C+471222263%2C+487884185%2C+489864454%2C+491762034%2C+495209551%2C+555562835%2C+603416870%2C+764691612%2C+896740956%2C+920658564%2C+928863773%2C+766617622%2C+849459451%2C+226220457%2C+961029384%2C+200672707%2C+214972405%2C+226477606%2C+254754576%2C+260795013%2C+268232918%2C+295265175%2C+316001422%2C+338015750%2C+338871601%2C+338887514%2C+344238932%2C+358025014%2C+359864911%2C+360647209%2C+368808215%2C+369090984%2C+386174496%2C+421739445%2C+424147990%2C+439215557%2C+442291404%2C+453139888%2C+455445902%2C+459086806%2C+460430424%2C+466605682%2C+468137132%2C+480934525%2C+483488569%2C+499430282%2C+607509433%2C+864594129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8" Type="http://schemas.openxmlformats.org/officeDocument/2006/relationships/hyperlink" Target="https://admin.giaohangtietkiem.vn/admin/api/index/limit:100?alias=210946594%2C+227260062%2C+246446090%2C+259443370%2C+273086047%2C+282928206%2C+286195042%2C+286551374%2C+299626931%2C+308932875%2C+311249589%2C+338597973%2C+340167754%2C+361513495%2C+375405844%2C+407890221%2C+413997657%2C+417335706%2C+423588125%2C+431300950%2C+450071047%2C+465554537%2C+465812291%2C+467787283%2C+468326308%2C+482423456%2C+483003394%2C+486253263%2C+599293705%2C+626171962%2C+735877292%2C+804653749%2C+825670759%2C+827317236%2C+961798522%2C+718544367%2C+736669853%2C+368632514%2C+217432889%2C+258268095%2C+310407751%2C+320031930%2C+336278045%2C+345652306%2C+358587466%2C+373098275%2C+419564427%2C+420032642%2C+421556898%2C+421593058%2C+428402991%2C+430421083%2C+439888369%2C+440849339%2C+442925802%2C+490549857%2C+495899418%2C+500587790%2C+617770244%2C+648525994%2C+948070432%2C+980062392%2C+273399015%2C+338179759%2C+339149333%2C+366268659%2C+388884548%2C+405525330%2C+410836557%2C+416864669%2C+422038352%2C+423554345%2C+434479678%2C+435906510%2C+438970790%2C+443948463%2C+450312450%2C+452790304%2C+454940883%2C+457464249%2C+481917489%2C+485314062%2C+502716666%2C+504190290%2C+575309472%2C+618495572%2C+648040657%2C+915444051%2C+963466950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7" Type="http://schemas.openxmlformats.org/officeDocument/2006/relationships/hyperlink" Target="https://admin.giaohangtietkiem.vn/admin/api/index/limit:100?alias=233567708%2C+252760476%2C+331920358%2C+340771402%2C+348963578%2C+349224671%2C+373452245%2C+434619207%2C+465370051%2C+470911825%2C+213907675%2C+313516428%2C+376873040%2C+401239046%2C+404223468%2C+417717631%2C+422816698%2C+435431785%2C+468548575%2C+482106473%2C+496336571%2C+498485033%2C+538669258%2C+627598768%2C+672318756%2C+851859771%2C+864659187%2C+224121567%2C+232312575%2C+239599817%2C+243650962%2C+292759968%2C+298538824%2C+300153043%2C+303595825%2C+308542435%2C+335778180%2C+368633115%2C+378794240%2C+389230381%2C+401823186%2C+404064905%2C+405904894%2C+406273621%2C+430809532%2C+431742240%2C+457988769%2C+469188170%2C+493021799%2C+498481563%2C+582269882%2C+923926207%2C+571562159%2C+225099426%2C+249358156%2C+269663930%2C+303525839%2C+328985271%2C+384669066%2C+387441321%2C+388958889%2C+402055330%2C+402555987%2C+404467598%2C+412188552%2C+473407679%2C+479876799%2C+480341953%2C+484391583%2C+486603416%2C+498170935%2C+959050353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6" Type="http://schemas.openxmlformats.org/officeDocument/2006/relationships/hyperlink" Target="https://admin.giaohangtietkiem.vn/admin?alias=237260177%2C+259264558%2C+267676509%2C+311564928%2C+335238647%2C+336547689%2C+344589456%2C+346352138%2C+375660037%2C+376268152%2C+394386331%2C+438159909%2C+460422072%2C+480777074%2C+500544830%2C+533875580%2C+565927109%2C+901432416%2C+9206957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1" Type="http://schemas.openxmlformats.org/officeDocument/2006/relationships/hyperlink" Target="https://admin.giaohangtietkiem.vn/admin/api/index/limit:50?alias=326240762%2C+327511054%2C+333184502%2C+212693764%2C+218439661%2C+220394279%2C+252969622%2C+285642644%2C+315101953%2C+317915255%2C+321503053%2C+321640202%2C+324532341%2C+334992263%2C+335059208%2C+345998304%2C+346857779%2C+348009093%2C+364554684%2C+376547339%2C+407236445%2C+408769164%2C+411298913%2C+414619605%2C+419201861%2C+428974286%2C+442464766%2C+448120115%2C+449713822%2C+450715419%2C+464773031%2C+491133808%2C+495352684%2C+499282381%2C+528747286%2C+561186346%2C+592479034%2C+709160958%2C+991683415%2C406724643%2C+443544144%2C+459441411%2C+466869930%2C+494297868%2C+539577237%2C+562161674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0" Type="http://schemas.openxmlformats.org/officeDocument/2006/relationships/hyperlink" Target="https://admin.giaohangtietkiem.vn/admin/api/index/limit:50?alias=358810204%2C401970172%2C474441822%2C301722444%2C499138194%2C215476547%2C+250673074%2C+254910647%2C+258866476%2C+293611134%2C+298983384%2C+316720809%2C+326851025%2C+344335499%2C+347119766%2C+353800121%2C+384452704%2C+385887859%2C+414758611%2C+420246358%2C+422942164%2C+426079976%2C+434880795%2C+438103049%2C+438641331%2C+440358324%2C+446313682%2C+448642864%2C+449834779%2C+452937633%2C+456781167%2C+471266479%2C+480275095%2C+487705212%2C+499055612%2C+705703127%2C619156025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3" Type="http://schemas.openxmlformats.org/officeDocument/2006/relationships/hyperlink" Target="https://admin.giaohangtietkiem.vn/admin/api/index/limit:100?alias=243156607%2C+309071695%2C+317213096%2C+437981789%2C+462628076%2C+488791694%2C+254651624%2C+341861026%2C+373420536%2C+395573598%2C+420810828%2C+466944196%2C+474954738%2C+488160108%2C+492686601%2C+497508564%2C+662271215%2C+800499789%2C+869168272%2C+953443840%2C+322874063%2C+336768554%2C+388895517%2C+389736974%2C+435137799%2C+438516909%2C+478936593%2C+483388922%2C+487986830%2C+499603918%2C+630316970%2C+694845442%2C+830584343%2C+883099825%2C+897712755%2C+206100300%2C+298137966%2C+303391989%2C+347001226%2C+377652953%2C+405018759%2C+416858080%2C+424254477%2C+425304789%2C+456089825%2C+492080491%2C+509669201%2C+568113154%2C+894799101%2C+962256899%2C+214054135%2C+252027567%2C+255401573%2C+325241095%2C+364847513%2C+377786171%2C+408852139%2C+447904078%2C+469136060%2C+796982140%2C+201186009%2C+210824923%2C+302600437%2C+308099221%2C+313401588%2C+337455188%2C+398290988%2C+403391552%2C+413027274%2C+462263832%2C+471921210%2C+495585516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2" Type="http://schemas.openxmlformats.org/officeDocument/2006/relationships/hyperlink" Target="https://admin.giaohangtietkiem.vn/admin?alias=309569391%2C+309615704%2C+311136014%2C+311477258%2C+329689293%2C+355360593%2C334737245%2C+375039811%2C+400545773%2C+419946973%2C+424260103%2C+437993634%2C+446790492%2C+486080141%2C+496011738%2C+539307386%2C+733096824%2C+83437026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5" Type="http://schemas.openxmlformats.org/officeDocument/2006/relationships/hyperlink" Target="about:blank" TargetMode="External"/><Relationship Id="rId161" Type="http://schemas.openxmlformats.org/officeDocument/2006/relationships/hyperlink" Target="https://admin.giaohangtietkiem.vn/admin/api/index/limit:50?alias=301535552%2C+365022485%2C+447213409%2C+468522416%2C+808633112%2C+249157149%2C+289599610%2C+319401723%2C+356831357%2C+359172127%2C+364662881%2C+368795497%2C+371872655%2C+374306446%2C+383472520%2C+386763028%2C+416615911%2C+416855319%2C+421376932%2C+435881561%2C+441795153%2C+448343382%2C+459527094%2C+481767541%2C+488677216%2C+494032275%2C+494231176%2C+533035644%2C+928529868%2C+976203767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4" Type="http://schemas.openxmlformats.org/officeDocument/2006/relationships/hyperlink" Target="https://admin.giaohangtietkiem.vn/admin/api/index/limit:50?alias=318559234%2C+342506717%2C+360188471%2C+365864274%2C+251430814%2C+368538515%2C+451030272%2C+462428076%2C+462579030%2C+478903277%2C+491104130%2C+494474441%2C+630832045%2C+646094308%2C+854842958%2C366025445%2C+243005793%2C+300998030%2C+320372958%2C+370948729%2C+396173362%2C+408172005%2C+432919358%2C+437601335%2C+455209327%2C+455644097%2C+456173080%2C+464406260%2C+488826053%2C+495561144%2C+723516478%2C+767324056%2C+954698864%2C+957657015%2C371723791%2C+375434562%2C+378823415%2C+415221142%2C+445289021%2C+464912682%2C+470441128%2C+482520729%2C+485233919%2C+498363071%2C+619105620%2C+674972616%2C+679140290%2C+874955096%2C+975255500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0" Type="http://schemas.openxmlformats.org/officeDocument/2006/relationships/hyperlink" Target="https://admin.giaohangtietkiem.vn/admin/api/index/limit:100?alias=345170448%2C+281496965%2C+289460428%2C+639494892%2C+949233832%2C+344209865%2C+436458706%2C+466355278%2C+508102790%2C+555564427%2C+233236988%2C+234230750%2C+253871998%2C+332665287%2C+364399889%2C+420022195%2C+431271040%2C+582870686%2C+816913760%2C+391921285%2C+292774051%2C+828065883%2C+383955053%2C+379954319%2C+444000837%2C+216383422%2C+247995360%2C+249247594%2C+294224683%2C+304988590%2C+308804408%2C+309634603%2C+310477036%2C+311147972%2C+317102756%2C+321038641%2C+321884478%2C+334697260%2C+342745834%2C+344136628%2C+346826553%2C+347065146%2C+349119070%2C+351288946%2C+354219855%2C+356526559%2C+358035003%2C+362800604%2C+364579781%2C+377487012%2C+380377143%2C+394184808%2C+429933462%2C+438783752%2C+443529836%2C+449925064%2C+487190733%2C+489358245%2C+494226879%2C+497624426%2C+538993643%2C+561655413%2C+716718769%2C+698468618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7" Type="http://schemas.openxmlformats.org/officeDocument/2006/relationships/hyperlink" Target="https://admin.ghtk.vn/admin/api/index/limit:50?alias=345101822%2C+228162063%2C+307650671%2C630021061%2C281152098%2C+315660289%2C+320505512%2C+324277928%2C+330538680%2C+343716828%2C+354959589%2C+370984396%2C+398469108%2C+400340236%2C+408390572%2C+425669199%2C+438829255%2C+457598211%2C+463021726%2C+503937563%2C+571246120%2C+631966062%2C+759043737%2C+774695458%2C+905726774%2C+996044111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6" Type="http://schemas.openxmlformats.org/officeDocument/2006/relationships/hyperlink" Target="https://admin.giaohangtietkiem.vn/admin/api/index/limit:100?alias=231994135%2C+245522801%2C+267466748%2C+269210689%2C+277272790%2C+322277412%2C+322513819%2C+368860345%2C+375272295%2C+375369524%2C+378060483%2C+394405117%2C+411570431%2C+416194307%2C+422497676%2C+435246968%2C+436446566%2C+440271076%2C+457677382%2C+485620008%2C+649092762%2C+690877982%2C+745069259%2C+772947353%2C+798825977%2C+812553088%2C+821701193%2C+957141440%2C+216947454%2C+257295567%2C+308899280%2C+310227270%2C+326357524%2C+332440511%2C+336576886%2C+374958097%2C+425141840%2C+444051088%2C+448966228%2C+464615173%2C+492766731%2C+495965636%2C+554783488%2C+558349937%2C+567382748%2C+644905219%2C+647587610%2C+665310077%2C+668294719%2C+680435954%2C+781815617%2C+841736125%2C+893421025%2C+898599465%2C+912543883%2C+924722100%2C+953761022%2C+962837760%2C+999066118%2C+38183923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9" Type="http://schemas.openxmlformats.org/officeDocument/2006/relationships/hyperlink" Target="https://admin.giaohangtietkiem.vn/admin/api/index/limit:100?alias=202216735%2C+242022212%2C+307517876%2C+345137904%2C+354097639%2C+364909663%2C+367700190%2C+381954033%2C+410556839%2C+440356871%2C+448036164%2C+469230867%2C+475484030%2C+485289520%2C+497100008%2C+581282388%2C+669916195%2C+912496369%2C+318535869%2C+467581999%2C+220626653%2C+252066939%2C+261542431%2C+297229607%2C+307626621%2C+326212884%2C+335169244%2C+350730745%2C+351232131%2C+352261657%2C+369238399%2C+377886577%2C+392234019%2C+393451652%2C+405247999%2C+412825554%2C+416507397%2C+418082452%2C+425960317%2C+428045141%2C+445527236%2C+445609487%2C+477611820%2C+479161633%2C+490275494%2C+737430190%2C+813292956%2C+875491287%2C+952950122%2C+987349916%2C+270525829%2C+565844176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9" Type="http://schemas.openxmlformats.org/officeDocument/2006/relationships/hyperlink" Target="https://admin.giaohangtietkiem.vn/admin/api/index/limit:100?alias=202780374%2C+222177958%2C+246705221%2C+275880929%2C+201353859%2C+324518885%2C+336555615%2C+390172006%2C+438973173%2C+465126003%2C205423078%2C+218324757%2C+251625393%2C+271842335%2C+305836158%2C+318814953%2C+322277412%2C+346277439%2C+359269954%2C+370498044%2C+425825512%2C+429998204%2C+436095120%2C+452887792%2C+454663456%2C+491130371%2C+499161498%2C+590889613%2C+998290311%2C228829426%2C+238222374%2C+246696770%2C+290506923%2C+308462514%2C+308773358%2C+314779790%2C+335723921%2C+360052748%2C+362824941%2C+383256885%2C+396492910%2C+402468448%2C+410350886%2C+416938301%2C+422001926%2C+440158978%2C+451530746%2C+478265122%2C+498997481%2C+499233457%2C+500550395%2C+509166712%2C+736479527%2C+841732484%2C314096587%2C+372556621%2C+381085137%2C+404683162%2C+411919941%2C+423655524%2C+446309384%2C+477286489%2C+499655873%2C+550620568%2C+552640715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4" Type="http://schemas.openxmlformats.org/officeDocument/2006/relationships/hyperlink" Target="https://admin.giaohangtietkiem.vn/admin?alias=388128790%2C+343524063%2C+461118283%2C+218564805%2C+2264705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8" Type="http://schemas.openxmlformats.org/officeDocument/2006/relationships/hyperlink" Target="https://admin.giaohangtietkiem.vn/admin?alias=207482767%2C+288129372%2C+308070697%2C+318836592%2C+319134974%2C+324744765%2C+336643159%2C+362487797%2C+368294909%2C+383297223%2C+384328973%2C+386885207%2C+395619813%2C+408669385%2C+429583818%2C+432154675%2C+441686958%2C+449413074%2C+480289350%2C+484178349%2C+491882490%2C+568775185%2C+655797973%2C+934889384%2C+93838828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3" Type="http://schemas.openxmlformats.org/officeDocument/2006/relationships/hyperlink" Target="about:blank" TargetMode="External"/><Relationship Id="rId152" Type="http://schemas.openxmlformats.org/officeDocument/2006/relationships/hyperlink" Target="https://admin.giaohangtietkiem.vn/admin/api/index/limit:100?alias=957164748%2C+219045813%2C+295113693%2C+325909074%2C+332168793%2C+342993991%2C+411853643%2C+433906684%2C+451722546%2C+487686263%2C+821948056%2C+899859169%2C+289940368%2C+300591089%2C+312249745%2C+312299880%2C+319629811%2C+334004555%2C+334158446%2C+335402065%2C+339190137%2C+342202281%2C+343977216%2C+356979616%2C+372435518%2C+383067497%2C+388917153%2C+397456029%2C+432209033%2C+451231302%2C+466795761%2C+475003603%2C+556918364%2C+657981274%2C+663181430%2C+807085428%2C+813881827%2C+817208494%2C+864920758%2C+895012418%2C+899374254%2C+970092898%2C+214049780%2C+223468810%2C+278398346%2C+296781795%2C+312214655%2C+322869599%2C+337769849%2C+344731505%2C+346282998%2C+353207691%2C+369893085%2C+384081737%2C+389712707%2C+396489970%2C+396974183%2C+407365137%2C+420874705%2C+430827560%2C+431524393%2C+448100022%2C+457098231%2C+472559664%2C+478920429%2C+481156700%2C+484188248%2C+484438295%2C+527192490%2C+572494084%2C+860624755%2C+869970010%2C+983432766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1" Type="http://schemas.openxmlformats.org/officeDocument/2006/relationships/hyperlink" Target="about:blank" TargetMode="External"/><Relationship Id="rId158" Type="http://schemas.openxmlformats.org/officeDocument/2006/relationships/hyperlink" Target="about:blank" TargetMode="External"/><Relationship Id="rId157" Type="http://schemas.openxmlformats.org/officeDocument/2006/relationships/hyperlink" Target="https://admin.giaohangtietkiem.vn/admin/api/index/limit:100?alias=617614937%2C+204753969%2C+209150858%2C+243164219%2C+307705632%2C+322613961%2C+346306697%2C+347224002%2C+355413121%2C+372010232%2C+377542140%2C+459461007%2C+480607033%2C+490296962%2C+673616945%2C+784951418%2C+815604861%2C+899208517%2C+909829753%2C+978918135%2C+221589237%2C+267916695%2C+271229725%2C+287936247%2C+294224683%2C+299981307%2C+303708348%2C+304143456%2C+304354599%2C+307838980%2C+315691480%2C+327803044%2C+334952897%2C+340845419%2C+341974807%2C+353307756%2C+353340069%2C+368743158%2C+376854878%2C+393368405%2C+432262683%2C+470399579%2C+495827006%2C+498463068%2C+499829501%2C+609210263%2C+677903873%2C+700087750%2C+799838335%2C+926782246%2C+263412753%2C+266186666%2C+297375445%2C+307364759%2C+320562357%2C+321038641%2C+322952966%2C+324008927%2C+364287177%2C+405847632%2C+406590606%2C+421171524%2C+478069595%2C+481156700%2C+557876681%2C+600918518%2C+685259769%2C+777178500%2C+788423010%2C+804319157%2C+441750533%2C+442892965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6" Type="http://schemas.openxmlformats.org/officeDocument/2006/relationships/hyperlink" Target="https://admin.giaohangtietkiem.vn/admin/api/index/limit:50?alias=319151608%2C+340153060%2C+360199074%2C+361828380%2C+364279585%2C+374724298%2C+377487012%2C+390195643%2C+394901329%2C+410662184%2C+278468274%2C+338020098%2C+348354940%2C+366839833%2C+374802478%2C+382458747%2C+398663795%2C+402519801%2C+406661280%2C+434408769%2C+435529325%2C+476357065%2C+537650224%2C+580038684%2C+762284227%2C+987349916%2C+498737831%2C+944386692%2C+978006096%2C+204702901%2C+290045872%2C+290958034%2C+292768712%2C+304619978%2C+311924619%2C+344136628%2C+384712020%2C+391065247%2C+408955145%2C+434643731%2C+454629623%2C+464044573%2C+464852162%2C+477160850%2C+492535499%2C+553137715%2C+576699709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5" Type="http://schemas.openxmlformats.org/officeDocument/2006/relationships/hyperlink" Target="https://admin.giaohangtietkiem.vn/admin/api/index/limit:100?alias=639494892%2C+302005587%2C+312292802%2C+317511566%2C+381634467%2C+390290454%2C+426214053%2C+477629929%2C+495657213%2C+652594907%2C+660427716%2C+923928873%2C+936168546%2C+972290739%2C+203744507%2C+225837091%2C+233285345%2C+240188072%2C+241520089%2C+272823740%2C+285631694%2C+300751509%2C+346434560%2C+349873560%2C+351270053%2C+356108048%2C+360868180%2C+376158813%2C+379441258%2C+385221142%2C+385695984%2C+393186798%2C+395774589%2C+395786912%2C+398857046%2C+399115090%2C+404870827%2C+406934369%2C+413103274%2C+414570183%2C+417843112%2C+421232306%2C+434708967%2C+447205721%2C+447837607%2C+449925064%2C+475674058%2C+479771336%2C+482451520%2C+486868735%2C+492171332%2C+576785770%2C+642034736%2C+661775682%2C+813771795%2C+954959379%2C+981037184%2C+205153390%2C+294016031%2C+296380370%2C+304320409%2C+309595616%2C+331406857%2C+356895932%2C+368214952%2C+384925238%2C+425899021%2C+428600114%2C+428646877%2C+430176753%2C+431606684%2C+435526687%2C+436742162%2C+437716878%2C+443948877%2C+461524526%2C+835320888%2C+882397923%2C+925557584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7" Type="http://schemas.openxmlformats.org/officeDocument/2006/relationships/hyperlink" Target="https://admin.giaohangtietkiem.vn/admin?alias=308198518%2C+327079136%2C+337212625%2C+365769787%2C+481114489%2C+495162507%2C+547306720%2C+840975105%2C+277637742%2C+300050869%2C+331547755%2C+388665197%2C+423191145%2C+428024954%2C+468309696%2C+470120939%2C+498861905%2C+789667942%2C+95696208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6" Type="http://schemas.openxmlformats.org/officeDocument/2006/relationships/hyperlink" Target="https://admin.giaohangtietkiem.vn/admin/api/index/limit:50?alias=332502665%2C+372523369%2C+427743774%2C+489436132%2C+540478303%2C+564004125%2C+571204052%2C+627127992%2C+736741331%2C+795092317%2C+916249528%2C+916489324%2C+922492184%2C+215996799%2C+321639307%2C+352603056%2C+412605783%2C+453280480%2C+461266812%2C+487837265%2C+633992039%2C+670812632%2C+694685894%2C+756356736%2C+813597193%2C+864558759%2C+987635555%2C+203393016%2C+315421091%2C+334473737%2C+353768556%2C+356140125%2C+360459987%2C+364832935%2C+368154244%2C+403971944%2C+404084773%2C+422281266%2C+447220642%2C+470670577%2C+522933538%2C+540982083%2C+565713922%2C+579946531%2C+595613512%2C+606236570%2C+881088731%2C+889603209%2C+903183432%2C+934447571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5" Type="http://schemas.openxmlformats.org/officeDocument/2006/relationships/hyperlink" Target="about:blank" TargetMode="External"/><Relationship Id="rId104" Type="http://schemas.openxmlformats.org/officeDocument/2006/relationships/hyperlink" Target="https://admin.giaohangtietkiem.vn/admin?alias=231911756%2C+328690070%2C+336609763%2C+342858575%2C+370988290%2C+390852187%2C+395941278%2C+424126411%2C+454988277%2C+471802777%2C+81545113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9" Type="http://schemas.openxmlformats.org/officeDocument/2006/relationships/hyperlink" Target="https://admin.giaohangtietkiem.vn/admin/api/index/limit:100?alias=215679341%2C+218230514%2C+276136267%2C+279343013%2C+306405492%2C+310209807%2C+316385288%2C+330661330%2C+373050129%2C+380101244%2C+380490353%2C+402107317%2C+405880773%2C+423594416%2C+431158515%2C+473088251%2C+567841702%2C+698928813%2C+743260670%2C+806180040%2C+910649630%2C+977605600%2C+266894989%2C+281996293%2C+282457549%2C+303018138%2C+315835817%2C+318808817%2C+319996288%2C+325041333%2C+353517214%2C+354685874%2C+354756178%2C+369769998%2C+393807419%2C+398816836%2C+401780098%2C+403331385%2C+404673574%2C+415994837%2C+420254945%2C+421839669%2C+423728528%2C+435773263%2C+436148442%2C+436718834%2C+453649749%2C+454929764%2C+459571501%2C+468207983%2C+474193615%2C+482675829%2C+485743101%2C+499256986%2C+510497952%2C+541090729%2C+716131436%2C+723369101%2C+742409387%2C+765915656%2C+771967988%2C+857096983%2C+919054729%2C+959218419%2C+964768181%2C+984388520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8" Type="http://schemas.openxmlformats.org/officeDocument/2006/relationships/hyperlink" Target="https://admin.giaohangtietkiem.vn/admin/api/index/limit:50?alias=259446102%2C+301354002%2C+307612918%2C+321478955%2C+338138705%2C+351922460%2C+354061042%2C+355508483%2C+356187884%2C+394606270%2C+409992343%2C+414611414%2C+455129599%2C+455577574%2C+474748652%2C+479588965%2C+523737149%2C+634611266%2C+689953733%2C+729489485%2C+861494693%2C+863166352%2C+865426182%2C+906745576%2C+926503616%2C+949071787%2C+984139517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3" Type="http://schemas.openxmlformats.org/officeDocument/2006/relationships/hyperlink" Target="about:blank" TargetMode="External"/><Relationship Id="rId102" Type="http://schemas.openxmlformats.org/officeDocument/2006/relationships/hyperlink" Target="https://admin.giaohangtietkiem.vn/admin?alias=39179346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1" Type="http://schemas.openxmlformats.org/officeDocument/2006/relationships/hyperlink" Target="https://admin.giaohangtietkiem.vn/admin/api/index/limit:50?alias=224877768%2C+240922548%2C+307479192%2C+333946696%2C+335328289%2C+368328207%2C+368426568%2C+384350983%2C+392077272%2C+393434168%2C+394224588%2C+396069500%2C+428489423%2C+440833207%2C+444390857%2C+495916299%2C+521142884%2C+786310375%2C+818653907%2C+853196200%2C+860699057%2C+965242001%2C+979494542%2C+979730088%2C+988088455%2C+472084615%2C+509035930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0" Type="http://schemas.openxmlformats.org/officeDocument/2006/relationships/hyperlink" Target="about:blank" TargetMode="External"/><Relationship Id="rId129" Type="http://schemas.openxmlformats.org/officeDocument/2006/relationships/hyperlink" Target="https://admin.giaohangtietkiem.vn/admin/api/index/limit:100?alias=244685428%2C+268656423%2C+299925295%2C+307590091%2C+343225191%2C455608829%2C213514044%2C256737215%2C+296843722%2C+313865906%2C+317747767%2C+336253247%2C+369784707%2C+380150537%2C+398505262%2C+398545549%2C+434284891%2C+438450889%2C+450348704%2C+483926947%2C+498482381%2C+520192630%2C+559855424%2C+618210321%2C+675959922%2C+783494957%2C+790914754%2C+834200667%2C343568465%2C790502842%2C273248509%2C+392807573%2C289823619%2C+302984043%2C+317194384%2C+340241620%2C+353555209%2C+360519828%2C+372803339%2C+382083970%2C+424839953%2C+435222203%2C+463443835%2C+495899322%2C+936781223%2C+956153481%2C351953343%2C+370067605%2C+373129784%2C+374836667%2C+379588888%2C+397597784%2C+399149172%2C+403568121%2C+421193704%2C+431450475%2C+435360885%2C+438506983%2C+454932518%2C+460928292%2C+467823426%2C+474258629%2C+476897835%2C+483850871%2C+498238072%2C+523338060%2C+624257036%2C+910488558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8" Type="http://schemas.openxmlformats.org/officeDocument/2006/relationships/hyperlink" Target="about:blank" TargetMode="External"/><Relationship Id="rId127" Type="http://schemas.openxmlformats.org/officeDocument/2006/relationships/hyperlink" Target="https://admin.giaohangtietkiem.vn/admin/api/index/limit:100?alias=286108752%2C+302344985%2C+308754391%2C+328213032%2C+222130103%2C+257686247%2C+261476331%2C+282202247%2C+305903070%2C+308764709%2C+312702892%2C+323080011%2C+327754184%2C+342894392%2C+344699585%2C+357032961%2C+364012188%2C+364326301%2C+380150537%2C+389087949%2C+404143434%2C+404483068%2C+405393894%2C+405700682%2C+408451545%2C+415063521%2C+420706286%2C+423324579%2C+425989654%2C+426325799%2C+431034662%2C+454193907%2C+458901045%2C+460257634%2C+493317925%2C+558395910%2C+580338248%2C+607007471%2C+615527078%2C+672249869%2C+691732524%2C+705211930%2C+709957476%2C+740776852%2C+742816395%2C+849477351%2C+880845248%2C+893515253%2C+992050897%2C+994989270%2C353874139%2C+358937077%2C+441450694%2C+481830377%2C+491662463%2C+60080139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6" Type="http://schemas.openxmlformats.org/officeDocument/2006/relationships/hyperlink" Target="https://admin.giaohangtietkiem.vn/admin/api/index/limit:50?alias=752534434%2C+273599229%2C+300143725%2C+305554678%2C+317473109%2C+342353657%2C+352276804%2C+400354344%2C+433535563%2C+457415791%2C+475361308%2C+612650668%2C+615344047%2C+942213152%2C+201314898%2C+302766487%2C+315214894%2C+371987896%2C+396689445%2C+401153663%2C+409232306%2C+414934515%2C+455135021%2C+455288831%2C+471090242%2C+476613901%2C+612863885%2C+722984549%2C+781265476%2C+804234839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1" Type="http://schemas.openxmlformats.org/officeDocument/2006/relationships/hyperlink" Target="https://admin.giaohangtietkiem.vn/admin/api/index/limit:50?alias=573772189%2C+678786037%2C+808587706%2C+209544126%2C+220100140%2C+262323261%2C+280854363%2C+286931873%2C+290579422%2C+296697198%2C+305213028%2C+310131601%2C+328515189%2C+346011535%2C+346237606%2C+348584416%2C+357301605%2C+424314947%2C+427397807%2C+443537730%2C+444106957%2C+444633231%2C+444848680%2C+449084959%2C+459322105%2C+490196393%2C+535821812%2C+692490518%2C+720337441%2C+805525074%2C+807192632%2C+889502662%2C+953340610%2C891859497%2C+971920292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0" Type="http://schemas.openxmlformats.org/officeDocument/2006/relationships/hyperlink" Target="https://admin.giaohangtietkiem.vn/admin/api/index/limit:100?alias=612282449%2C212739911%2C+213758081%2C+230003164%2C+246883152%2C+247100369%2C+276191777%2C+288338930%2C+326923205%2C+333299321%2C+357698777%2C+392071655%2C+432658706%2C+435194143%2C+485179790%2C+495205142%2C+611173279%2C+694933617%2C+845934603%2C+895031915%2C+905439927%2C+918945473%2C+970988151%2C+987291076%2C225384263%2C+225501649%2C+251505591%2C+272654051%2C+415833560%2C+432522912%2C+442102507%2C+457267375%2C+461204018%2C+478092915%2C234399132%2C+272538822%2C+312400007%2C+356000128%2C+401373593%2C+420662853%2C+465101998%2C+470152536%2C+664406165%2C248267260%2C+326375721%2C+334070433%2C+335991761%2C+348863117%2C+373114088%2C+385849576%2C+389900626%2C+392105392%2C+404412192%2C+424403456%2C+514631886%2C+578328344%2C+671471666%2C+728228197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5" Type="http://schemas.openxmlformats.org/officeDocument/2006/relationships/hyperlink" Target="https://admin.giaohangtietkiem.vn/admin/api/index/limit:100?alias=201067029%2C+307362928%2C+319649869%2C+340013923%2C+352033218%2C+373667205%2C+443308267%2C+459304245%2C+480054745%2C+564950383%2C+574222095%2C+591277514%2C+632015021%2C+632247108%2C+641482515%2C+642577191%2C+692601079%2C+756475717%2C+920949142%2C+261297212%2C+280277626%2C+303389898%2C+326026033%2C+331662344%2C+337960180%2C+348743478%2C+358185114%2C+389449226%2C+393567629%2C+415191964%2C+429989833%2C+474447986%2C+478443366%2C+485668490%2C+490171056%2C+566140445%2C+614277202%2C+776275933%2C+780638988%2C+437048703%2C+260858132%2C+267637214%2C+299356677%2C+320552316%2C+329176523%2C+357126436%2C+375589030%2C+382577192%2C+383834493%2C+384077486%2C+395147010%2C+397141801%2C+402875019%2C+403887981%2C+418224300%2C+440206184%2C+441682969%2C+442201277%2C+457240531%2C+462731740%2C+478260088%2C+480626015%2C+499924620%2C+558998045%2C+590776665%2C+646196411%2C+672307718%2C+702552880%2C+767742661%2C+771328199%2C+845310962%2C+877156362%2C+877361275%2C+878132432%2C+932992484%2C+979545742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4" Type="http://schemas.openxmlformats.org/officeDocument/2006/relationships/hyperlink" Target="https://admin.giaohangtietkiem.vn/admin/api/index/limit:100?alias=777885769%2C+219448653%2C+241292730%2C+476773316%2C+454475617%2C+338080485%2C+356784110%2C+369200398%2C+519495277%2C+549234834%2C+591002026%2C+908572467%2C+210671457%2C+240053321%2C+243953957%2C+314452370%2C+369052444%2C+372440790%2C+395398509%2C+401075465%2C+444973970%2C+460812403%2C+475098670%2C+477913398%2C+489412951%2C+667837391%2C+954188561%2C+306000367%2C+370461280%2C+502786994%2C+650254472%2C+231290818%2C+233694005%2C+244685428%2C+263342197%2C+269205374%2C+272172930%2C+282468782%2C+305454607%2C+307861400%2C+310744829%2C+340710486%2C+342359901%2C+365297476%2C+386452791%2C+394907506%2C+417957673%2C+431410717%2C+433308839%2C+452009274%2C+455216290%2C+473580376%2C+481781500%2C+491362050%2C+496241916%2C+496824175%2C+575483568%2C+710253927%2C+723709728%2C+739046018%2C+741508613%2C+786119453%2C+878622037%2C+897100008%2C+915687230%2C+991525337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3" Type="http://schemas.openxmlformats.org/officeDocument/2006/relationships/hyperlink" Target="about:blank" TargetMode="External"/><Relationship Id="rId122" Type="http://schemas.openxmlformats.org/officeDocument/2006/relationships/hyperlink" Target="about:blank" TargetMode="External"/><Relationship Id="rId95" Type="http://schemas.openxmlformats.org/officeDocument/2006/relationships/hyperlink" Target="https://admin.ghtk.vn/admin?alias=207627584%2C+229828807%2C+250298801%2C+310981681%2C+332815547%2C+351035111%2C+410109962%2C+495045865%2C+567628823%2C+687089766%2C+724127651%2C+773179598%2C+802342774%2C+874910786%2C+895143013%2C+994530477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4" Type="http://schemas.openxmlformats.org/officeDocument/2006/relationships/hyperlink" Target="about:blank" TargetMode="External"/><Relationship Id="rId97" Type="http://schemas.openxmlformats.org/officeDocument/2006/relationships/hyperlink" Target="https://admin.giaohangtietkiem.vn/admin/api/index/limit:100?alias=327468137%2C+353061624%2C+360875861%2C+207423637%2C+209623229%2C+251755844%2C+279333242%2C+284728360%2C+300366421%2C+300470576%2C+308248918%2C+312701604%2C+319334505%2C+323063708%2C+326130102%2C+337631373%2C+343764613%2C+350368657%2C+358222799%2C+361932539%2C+385627670%2C+410386559%2C+426308273%2C+429154818%2C+432762977%2C+441507440%2C+455405388%2C+459999825%2C+464701187%2C+466546944%2C+472183480%2C+495398229%2C+499547732%2C+501124102%2C+731518696%2C+800610983%2C+942813784%2C780590098%2C604278656%2C218791741%2C+238039011%2C+254412875%2C+276602354%2C+317641914%2C+320614165%2C+323254934%2C+324281658%2C+344888706%2C+352714131%2C+401478411%2C+412875589%2C+453497047%2C+455117737%2C+463396532%2C+495644826%2C+505268376%2C+531376713%2C+553063672%2C+566451182%2C+577199962%2C+590697898%2C+669421859%2C+677925288%2C+684683217%2C+717749506%2C+742230388%2C+755121925%2C+862678969%2C+901805175%2C+948282848%2C+953536656%2C361454406%2C+382433943%2C+410756895%2C+443907260%2C+482997027%2C+506517169%2C+912454418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6" Type="http://schemas.openxmlformats.org/officeDocument/2006/relationships/hyperlink" Target="https://admin.giaohangtietkiem.vn/admin/api/index/limit:50?alias=393172241%2C+467449444%2C+829559525%2C223348873%2C+234089541%2C+273616218%2C+292598785%2C+335170580%2C+338706041%2C+350510544%2C+354355737%2C+371558558%2C+378303109%2C+380094534%2C+380657278%2C+401134944%2C+405905400%2C+448038109%2C+458678971%2C+461980751%2C+465739818%2C+472583558%2C+473019270%2C+480267916%2C+483622016%2C+486708543%2C+487910574%2C+496196626%2C+496742152%2C+496954684%2C+541580579%2C+619878188%2C+661416517%2C+719169797%2C+721054983%2C+736615117%2C+786468704%2C+821033367%2C+978002346%2C474959222%2C649988812%2C+370368418%2C440824385%2C689459137%2C+725363983%2C+739425056%2C+756737323%2C+788910032%2C+989267637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9" Type="http://schemas.openxmlformats.org/officeDocument/2006/relationships/hyperlink" Target="about:blank" TargetMode="External"/><Relationship Id="rId98" Type="http://schemas.openxmlformats.org/officeDocument/2006/relationships/hyperlink" Target="https://admin.giaohangtietkiem.vn/admin/api/index/limit:50?alias=242321369%2C+245355056%2C+252482640%2C+263661957%2C+302588732%2C+306880980%2C+329033164%2C+333782602%2C+337971472%2C+338684290%2C+346973428%2C+363702203%2C+366301216%2C+376406810%2C+390620016%2C+392931027%2C+395459887%2C+400243028%2C+425248655%2C+425758244%2C+437941205%2C+446526317%2C+447892774%2C+449888161%2C+457695417%2C+461775912%2C+471204846%2C+476568322%2C+480724262%2C+481441783%2C+490082459%2C+493672158%2C+535823747%2C+589368258%2C+641050999%2C+854699586%2C+913348896%2C+953162204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1" Type="http://schemas.openxmlformats.org/officeDocument/2006/relationships/hyperlink" Target="https://admin.giaohangtietkiem.vn/admin?alias=272168947%2C+324869956%2C+354933636%2C+358232667%2C+400825075%2C+466558736%2C+471843824%2C+478298321%2C+480671435%2C+484365801%2C+485354899%2C+588848910%2C+597901801%2C+714016554%2C+825777007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0" Type="http://schemas.openxmlformats.org/officeDocument/2006/relationships/hyperlink" Target="about:blank" TargetMode="External"/><Relationship Id="rId93" Type="http://schemas.openxmlformats.org/officeDocument/2006/relationships/hyperlink" Target="https://admin.ghtk.vn/admin/api/index/limit:100?alias=218124682%2C+233512164%2C+272884894%2C+277034060%2C+221592702%2C+256780533%2C+302707181%2C+315291853%2C+326627940%2C+339024176%2C+339684374%2C+348361289%2C+357926883%2C+359667729%2C+369307075%2C+373933717%2C+375504855%2C+391604544%2C+401520621%2C+405606600%2C+407076592%2C+407973541%2C+410681951%2C+413650186%2C+423331529%2C+423839641%2C+426401820%2C+441667296%2C+444009618%2C+451023962%2C+465104750%2C+687267733%2C+709937993%2C+759635751%2C+775385371%2C+789293880%2C+797745807%2C+845931628%2C+867659265%2C+885109694%2C+955192509%2C+966770854%2C+300907157%2C+271495277%2C+308932944%2C+337087706%2C+381874082%2C+383763287%2C+384195428%2C+454634889%2C+492018690%2C+541971979%2C+651619183%2C+657000120%2C+879149676%2C+885637051%2C+894374532%2C+++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2" Type="http://schemas.openxmlformats.org/officeDocument/2006/relationships/hyperlink" Target="https://admin.giaohangtietkiem.vn/admin?alias=315927654%2C+393993908%2C+397261909%2C+448266216%2C+889150586%2C+908838072%2C+921886752%2C+941764353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8" Type="http://schemas.openxmlformats.org/officeDocument/2006/relationships/hyperlink" Target="https://admin.giaohangtietkiem.vn/admin/api/index/limit:50?alias=242458652%2C+258284460%2C+338045585%2C+226889543%2C+251939574%2C+288603810%2C+303707263%2C+308980658%2C+353508589%2C+373418808%2C+394095270%2C+399747983%2C+417012331%2C+464149531%2C+742445636%2C+869857427%2C+914838336%2C837325670%2C228147442%2C+310039319%2C+373150970%2C769330339%2C684405424%2C472178916%2C606997807%2C280657594%2C+303115533%2C+307536918%2C+345240504%2C+357628509%2C+391364224%2C+397494616%2C+399210800%2C+406736657%2C+412956975%2C+448299323%2C+478978184%2C+488322675%2C+489464945%2C+575244703%2C+591538164%2C+672288143%2C+696568308%2C+748340872%2C+98695551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7" Type="http://schemas.openxmlformats.org/officeDocument/2006/relationships/hyperlink" Target="about:blank" TargetMode="External"/><Relationship Id="rId116" Type="http://schemas.openxmlformats.org/officeDocument/2006/relationships/hyperlink" Target="about:blank" TargetMode="External"/><Relationship Id="rId115" Type="http://schemas.openxmlformats.org/officeDocument/2006/relationships/hyperlink" Target="https://admin.ghtk.vn/admin/api/index/limit:100?alias=328984791%2C259128631%2C+291427630%2C+305141328%2C+317248018%2C+287058968%2C+366391550%2C+373041226%2C+386492469%2C+415823977%2C+446586764%2C+469810481%2C+591170852%2C+682514319%2C+824827092%2C204898132%2C+281834945%2C+307921807%2C+308956698%2C+327850820%2C+334947640%2C+362434466%2C+368757839%2C+377801863%2C+412226792%2C+412861949%2C+427185504%2C+434839652%2C+468113469%2C+484924014%2C+525777446%2C+689019047%2C+721854763%2C+779423723%2C+849882770%2C+959242898%2C+983808025%2C302440608%2C+310677887%2C+326505058%2C+438485487%2C+454625051%2C+478232639%2C+487437825%2C+492367401%2C+647333729%2C+795795653%2C+965958974%2C318789226%2C+324471603%2C+328839335%2C+333744187%2C+333819465%2C+337477708%2C+340564915%2C+341265410%2C+347533281%2C+350862522%2C+365962353%2C+392607403%2C+392865632%2C+424333663%2C+424942339%2C+431937396%2C+451885584%2C+452688207%2C+457054453%2C+463836680%2C+472350316%2C+497051678%2C+498003801%2C+550755720%2C+562636722%2C+587897023%2C+593524858%2C+598388315%2C+600969585%2C+615121622%2C+635765460%2C+658518428%2C+658768547%2C+672177988%2C+739686336%2C+773115389%2C+796457402%2C+797362299%2C+820029000%2C+831425365%2C+832820614%2C+842882758%2C+849634367%2C+855485836%2C+860617044%2C+953199972%2C+980637160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9" Type="http://schemas.openxmlformats.org/officeDocument/2006/relationships/hyperlink" Target="https://admin.giaohangtietkiem.vn/admin/api/index/limit:50?alias=296313276%2C+308234783%2C+224780852%2C+299666586%2C+303287893%2C+349668326%2C+355858938%2C+363976179%2C+381047425%2C+393991184%2C+412968965%2C+421537865%2C+437063194%2C+442417679%2C+471124707%2C+484160893%2C+485859702%2C+494116692%2C+496703371%2C+703413362%2C+741506483%2C+769084879%2C+825254564%2C+875449605%2C+882707674%2C+933729485%2C313273846%2C+423586478%2C+437990171%2C+448008473%2C+486008748%2C+770470002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0" Type="http://schemas.openxmlformats.org/officeDocument/2006/relationships/hyperlink" Target="https://admin.giaohangtietkiem.vn/admin/api/index/limit:50?alias=649178450%2C+232484776%2C+314878427%2C+360667630%2C+364996315%2C+393806943%2C+400019667%2C+404096892%2C+406828958%2C+412891627%2C+413919446%2C+433064608%2C+468037971%2C+477333960%2C+494255091%2C+506257347%2C+827839437%2C+879204305%2C+951821110%2C+204678099%2C+208648708%2C+257171978%2C+263839887%2C+277264894%2C+319348314%2C+319804884%2C+324136107%2C+360016875%2C+384337352%2C+390125494%2C+397815693%2C+405312138%2C+434304416%2C+438707647%2C+439769643%2C+447484359%2C+448264557%2C+489857222%2C+615124937%2C+619668143%2C+759409925%2C+797848094%2C+836312273%2C+91091169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4" Type="http://schemas.openxmlformats.org/officeDocument/2006/relationships/hyperlink" Target="https://admin.ghtk.vn/admin/api/index/limit:100?alias=214302837%2C+249523891%2C+271422138%2C+303905721%2C+319071779%2C+337532860%2C+340928015%2C+341969489%2C+345947098%2C+351951792%2C+358764163%2C+360946824%2C+362127448%2C+362903676%2C+378287926%2C+380868594%2C+390267700%2C+399901414%2C+411747034%2C+414796476%2C+424555162%2C+425113050%2C+428266029%2C+441706979%2C+444085899%2C+464876253%2C+483702432%2C+625756114%2C+684779137%2C+736762095%2C+814270510%2C+827152517%2C+829068070%2C+951512052%2C286728778%2C+302327477%2C+326632744%2C+333159045%2C+353279928%2C+357475709%2C+359862574%2C+379832609%2C+393885836%2C+416516112%2C+429317500%2C+431535968%2C+439779579%2C+460912525%2C+480463114%2C+482045865%2C+494947878%2C+660391194%2C+788002672%2C+937167479%2C+982958937%2C+994529270%2C219806700%2C+220485832%2C+279906529%2C+295360270%2C+304107366%2C+335880079%2C+362672948%2C+369630865%2C+370696856%2C+400068801%2C+424390272%2C+427115243%2C+464535675%2C+464722731%2C+478092791%2C+488648509%2C+511803893%2C+615197916%2C+725117583%2C+888662796%2C&amp;package_status_id=&amp;t_stt=&amp;r_stt=&amp;cr_from=2019-10-12+00%3A00%3A00&amp;cr_to=2019-07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3" Type="http://schemas.openxmlformats.org/officeDocument/2006/relationships/hyperlink" Target="about:blank" TargetMode="External"/><Relationship Id="rId112" Type="http://schemas.openxmlformats.org/officeDocument/2006/relationships/hyperlink" Target="https://admin.giaohangtietkiem.vn/admin?alias=306101235%2C+411336320%2C+411968816%2C+437101387%2C+466048131%2C+616467801%2C+820424708%2C+901927926%2C+970897935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1" Type="http://schemas.openxmlformats.org/officeDocument/2006/relationships/hyperlink" Target="https://admin.giaohangtietkiem.vn/admin?alias=250089404%2C+261324052%2C+274426565%2C+324285942%2C+331950754%2C+376633903%2C+399690363%2C+435035732%2C+455647637%2C+484087607%2C+539344608%2C+662525418%2C+679341907%2C+728665121%2C+783973586%2C+808252778%2C+808604596%2C+809553990%2C+848673827%2C+895901769%2C+945609096%2C+47039645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about:blank" TargetMode="External"/><Relationship Id="rId190" Type="http://schemas.openxmlformats.org/officeDocument/2006/relationships/hyperlink" Target="https://admin.giaohangtietkiem.vn/admin?alias=350476623%2C350086786%2C40627033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2" Type="http://schemas.openxmlformats.org/officeDocument/2006/relationships/hyperlink" Target="https://admin.giaohangtietkiem.vn/admin/api/index/limit:100?alias=+233725735%2C+250512184%2C+282937155%2C+286630162%2C+294079804%2C+300901815%2C+317868534%2C+318523388%2C+325406122%2C+328098698%2C+330471007%2C+339492228%2C+340221804%2C+350443534%2C+354697633%2C+355104328%2C+356936150%2C+359435245%2C+365232894%2C+374531607%2C+382340312%2C+384644862%2C+394801256%2C+403597338%2C+409954571%2C+411532267%2C+418310733%2C+419303536%2C+427207165%2C+429440629%2C+433697101%2C+434069201%2C+445258381%2C+449029965%2C+452510937%2C+460606089%2C+461444428%2C+466953173%2C+473206872%2C+481137931%2C+482027633%2C+497075037%2C+499351175%2C+504084493%2C+538031388%2C+553966465%2C+572477901%2C+589023909%2C+644609896%2C+694588583%2C+781451401%2C+797628573%2C+822430784%2C+888531010%2C+893273014%2C+907992437%2C+921030195%2C+924043184%2C+933881990%2C+987043811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1" Type="http://schemas.openxmlformats.org/officeDocument/2006/relationships/hyperlink" Target="https://admin.giaohangtietkiem.vn/admin/api/index/limit:100?alias=228557962%2C+235253625%2C+324804363%2C+325346977%2C+328947571%2C+334026726%2C+349218585%2C+349739460%2C+364916608%2C+390787252%2C+394158314%2C+414943331%2C+442599185%2C+451006782%2C+458103110%2C+498459807%2C+499364470%2C+502726920%2C+544651180%2C+563740645%2C+643852820%2C+683948396%2C+740799013%2C+745099080%2C+782110587%2C+787201482%2C+790507649%2C+793417637%2C+797341718%2C+803274441%2C+920673502%2C+939764257%2C+961920688%2C+966581108%2C+218006851%2C+285032387%2C+297958843%2C+302314163%2C+308863831%2C+313355589%2C+337173114%2C+348788139%2C+362035989%2C+365567868%2C+381075014%2C+381274217%2C+395599865%2C+417351713%2C+422483678%2C+443176976%2C+458414014%2C+473986039%2C+493759465%2C+494324324%2C+501501742%2C+525322594%2C+641762270%2C+731547323%2C+746115344%2C+763854935%2C+923180518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4" Type="http://schemas.openxmlformats.org/officeDocument/2006/relationships/hyperlink" Target="about:blank" TargetMode="External"/><Relationship Id="rId194" Type="http://schemas.openxmlformats.org/officeDocument/2006/relationships/hyperlink" Target="https://admin.giaohangtietkiem.vn/admin?alias=377186320%2C+384019390%2C+759721186%2C+822008593%2C49844243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3" Type="http://schemas.openxmlformats.org/officeDocument/2006/relationships/hyperlink" Target="https://admin.giaohangtietkiem.vn/admin/api/index/limit:100?alias=211534145%2C+309652441%2C+325596314%2C+337808880%2C+340393336%2C+348181298%2C+357116797%2C+360967017%2C+361059949%2C+390719042%2C+400070192%2C+410871526%2C+421290200%2C+459649070%2C+465410688%2C+475777234%2C+477818702%2C+478385374%2C+480556808%2C+487127250%2C+488667754%2C+491215021%2C+495905892%2C+541449746%2C+541594180%2C+619772498%2C+627000175%2C+635892318%2C+636743933%2C+694608658%2C+739225851%2C+764214441%2C+893958549%2C+910186677%2C+910368110%2C+974984709%2C+231296846%2C+231600164%2C+252162969%2C+253089682%2C+253503696%2C+271630327%2C+317629301%2C+344336789%2C+365493317%2C+374349958%2C+378776609%2C+378823514%2C+385432702%2C+392152896%2C+392178028%2C+393428232%2C+397892304%2C+397955257%2C+399068728%2C+404712578%2C+412282131%2C+430381433%2C+432870843%2C+434839221%2C+454502137%2C+461928879%2C+464996950%2C+477653918%2C+489447936%2C+603812298%2C+651151750%2C+886262680%2C+962999528%2C+385528097%2C+396217204%2C+397290222%2C+402831699%2C+414376270%2C+436151177%2C+441738620%2C+452182763%2C+491297124%2C+491553555%2C+491680757%2C+527633433%2C+612748073%2C+701715332%2C+889115289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3" Type="http://schemas.openxmlformats.org/officeDocument/2006/relationships/hyperlink" Target="https://admin.giaohangtietkiem.vn/admin/api/index/limit:100?alias=232753532%2C+248268229%2C+269131879%2C+277542303%2C+345366325%2C+354635008%2C+355535270%2C+355800758%2C+358039007%2C+360009400%2C+367078368%2C+410896100%2C+431709845%2C+432493256%2C+436542957%2C+444810011%2C+488543009%2C+632824458%2C+723188700%2C+833327189%2C+843468786%2C+988775066%2C288785410%2C+294684598%2C+302917720%2C+303470388%2C+306718125%2C+317586093%2C+350817352%2C+355525084%2C+377459810%2C+380895306%2C+384471426%2C+389077747%2C+397394017%2C+401110766%2C+403485526%2C+407799304%2C+415819634%2C+417603473%2C+418247370%2C+419496728%2C+430893485%2C+438156025%2C+459415915%2C+461383690%2C+461966761%2C+467955283%2C+480368905%2C+491240828%2C+494399745%2C+498531786%2C+521289671%2C+641677517%2C+654094161%2C+710707746%2C+714410705%2C+756417062%2C+781230699%2C+890216106%2C+957356879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6" Type="http://schemas.openxmlformats.org/officeDocument/2006/relationships/hyperlink" Target="https://admin.giaohangtietkiem.vn/admin/api/index/limit:50?alias=229280542%2C+237000784%2C+305227831%2C+309757643%2C+311427392%2C+314612420%2C+324942218%2C+343808110%2C+356150109%2C+357634519%2C+363875031%2C+421692193%2C+445790354%2C+448095112%2C+460884872%2C+464748080%2C+477192728%2C+482722146%2C+485677821%2C+499828343%2C+688538569%2C+688996697%2C+820727631%2C+836625420%2C+874823869%2C+925697960%2C+202958380%2C+228546107%2C+279811718%2C+326811048%2C+329748372%2C+333486626%2C+347722377%2C+349050261%2C+349059275%2C+372932028%2C+392474432%2C+431156122%2C+434237429%2C+445897824%2C+446403009%2C+484729855%2C+494252152%2C+502411308%2C+517712521%2C+629548560%2C+663334839%2C+676175430%2C+76205490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2" Type="http://schemas.openxmlformats.org/officeDocument/2006/relationships/hyperlink" Target="https://admin.giaohangtietkiem.vn/admin/api/index/limit:50?alias=255474494%2C+344983357%2C+385387971%2C+388401138%2C+405487304%2C+587465073%2C+916598555%2C447151301%2C380402733%2C394883481%2C209012797%2C+228361909%2C+286907823%2C+289702299%2C+300462032%2C+301785261%2C+337674586%2C+339818184%2C+345084705%2C+345568007%2C+356900194%2C+366058578%2C+368343662%2C+378397707%2C+381041404%2C+388843824%2C+389044040%2C+390367297%2C+401167338%2C+405588309%2C+409781696%2C+424499059%2C+434876349%2C+439372356%2C+443058568%2C+444485614%2C+452524646%2C+460226659%2C+466041865%2C+467397111%2C+476538475%2C+482941015%2C+486511762%2C+490708301%2C+501698122%2C+507866760%2C+510833247%2C+633475830%2C+727545902%2C+955927724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5" Type="http://schemas.openxmlformats.org/officeDocument/2006/relationships/hyperlink" Target="https://admin.giaohangtietkiem.vn/admin/api/index/limit:50?alias=227385094%2C+273347103%2C+293777477%2C+331454528%2C+351329967%2C+393783496%2C+409796342%2C+424864851%2C+435825657%2C+447752835%2C+490678072%2C+497694135%2C+219774773%2C+270942869%2C+286334636%2C+286412222%2C+292594216%2C+300259485%2C+309122128%2C+335325101%2C+337567499%2C+337635722%2C+346646406%2C+360187352%2C+380523976%2C+381448537%2C+386182622%2C+388943398%2C+393244377%2C+394424829%2C+401126039%2C+422096637%2C+428731872%2C+437618159%2C+438180246%2C+438631009%2C+455867998%2C+467217180%2C+471699648%2C+476214900%2C+496118272%2C+962361907%2C+458175099%2C+346617372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1" Type="http://schemas.openxmlformats.org/officeDocument/2006/relationships/hyperlink" Target="https://admin.giaohangtietkiem.vn/admin?alias=439844053%2C409156796%2C+737687101%2C+329457023%2C388291066%2C964772745%2C247884802%2C+399101452%2C+425680394%2C+426970683%2C+588163497%2C28967529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8" Type="http://schemas.openxmlformats.org/officeDocument/2006/relationships/hyperlink" Target="about:blank" TargetMode="External"/><Relationship Id="rId187" Type="http://schemas.openxmlformats.org/officeDocument/2006/relationships/hyperlink" Target="https://admin.giaohangtietkiem.vn/admin/api/index/limit:100?alias=232708158%2C+244767384%2C+266218980%2C+293264261%2C+325452637%2C+329971717%2C+330628275%2C+334057664%2C+337005594%2C+338150049%2C+357141891%2C+358073156%2C+364230436%2C+377094896%2C+391128585%2C+416508144%2C+418319776%2C+420053670%2C+440725704%2C+444006520%2C+447688325%2C+459698001%2C+474527193%2C+476979609%2C+486486445%2C+572711468%2C+607498178%2C+679016856%2C+701126212%2C+703911224%2C+710146794%2C+726959420%2C+766875974%2C+772659389%2C+783803847%2C+856965972%2C+874532992%2C+908773701%2C+936455408%2C+970377836%2C+463446162%2C+219936847%2C+266665329%2C+278712516%2C+309065662%2C+313306307%2C+326319412%2C+340675959%2C+348159854%2C+353071529%2C+353488462%2C+365088860%2C+367610685%2C+378198791%2C+378506952%2C+417501597%2C+473465915%2C+478156957%2C+620632686%2C+653036501%2C+808699034%2C+849857675%2C+929363397%2C+953034940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7" Type="http://schemas.openxmlformats.org/officeDocument/2006/relationships/hyperlink" Target="https://admin.giaohangtietkiem.vn/admin/api/index/limit:50?alias=249839816%2C+285769935%2C+313597934%2C+316871613%2C+359445976%2C+412115390%2C+426431570%2C+439616006%2C+454730119%2C+464373921%2C+612179559%2C+707586528%2C+755261808%2C+923869283%2C+231615950%2C+233360256%2C+260970352%2C+319101303%2C+324440547%2C+359067199%2C+398726801%2C+408741361%2C+417418750%2C+425918026%2C+439545927%2C+494877494%2C+515655283%2C+609642650%2C+658468102%2C+216446486%2C+323923143%2C+360461110%2C+406476047%2C+419828967%2C+444276128%2C+489253852%2C+540919685%2C+696155540%2C+897531541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6" Type="http://schemas.openxmlformats.org/officeDocument/2006/relationships/hyperlink" Target="https://admin.giaohangtietkiem.vn/admin/api/index/limit:100?alias=786870513%2C+231048760%2C+313497692%2C+349914880%2C+350893212%2C+437560051%2C+725702318%2C+745824964%2C+912426795%2C+990789488%2C+200562761%2C+206285115%2C+232762118%2C+245516084%2C+248604804%2C+258496324%2C+260428680%2C+276690793%2C+282995056%2C+320628659%2C+321355707%2C+328059783%2C+329328140%2C+329959417%2C+334825467%2C+342683872%2C+349071387%2C+355111451%2C+355721564%2C+363795638%2C+366245960%2C+371880664%2C+378888642%2C+383554293%2C+407186832%2C+409868407%2C+421465243%2C+426849892%2C+454571762%2C+468810476%2C+474550957%2C+496561289%2C+498084575%2C+504628923%2C+532470994%2C+640878507%2C+668500367%2C+752858081%2C+785243768%2C+907310500%2C+908733277%2C+909564479%2C+920990803%2C+961208914%2C+963286814%2C+986813930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5" Type="http://schemas.openxmlformats.org/officeDocument/2006/relationships/hyperlink" Target="https://admin.giaohangtietkiem.vn/admin/api/index/limit:50?alias=716356390%2C+338219468%2C+201709191%2C+232757368%2C+233324833%2C+235796401%2C+249586785%2C+287870594%2C+308447706%2C+318267870%2C+324637056%2C+335209457%2C+343093999%2C+344152636%2C+346539236%2C+349796274%2C+366688247%2C+370176261%2C+377391993%2C+379837602%2C+395991902%2C+422120539%2C+432208113%2C+449490902%2C+477796781%2C+497485617%2C+505223078%2C+527184162%2C+607193209%2C+675649745%2C+681617750%2C+771181393%2C+788126774%2C+853988669%2C+870822502%2C+992168415%2C+492583562%2C+829470184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9" Type="http://schemas.openxmlformats.org/officeDocument/2006/relationships/hyperlink" Target="about:blank" TargetMode="External"/><Relationship Id="rId184" Type="http://schemas.openxmlformats.org/officeDocument/2006/relationships/hyperlink" Target="https://admin.giaohangtietkiem.vn/admin/api/index/limit:50?alias=231092495%2C+238888852%2C+291483093%2C+300696005%2C+304289538%2C+318332171%2C+322118655%2C+324088980%2C+328197321%2C+329794377%2C+333557633%2C+338304689%2C+351764923%2C+357746450%2C+359775168%2C+391139720%2C+398902931%2C+400870262%2C+401343205%2C+402478726%2C+421353832%2C+433200697%2C+447441851%2C+472314716%2C+507393475%2C+612380003%2C+635206221%2C+723254807%2C+813508694%2C+852821358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9" Type="http://schemas.openxmlformats.org/officeDocument/2006/relationships/hyperlink" Target="https://admin.giaohangtietkiem.vn/admin/api/index/limit:100?alias=204711781%2C+204790930%2C+211998264%2C+270269212%2C+270682840%2C+308349311%2C+319367315%2C+319899629%2C+320288839%2C+321622668%2C+324469926%2C+343352506%2C+351120257%2C+354317029%2C+369093092%2C+380384210%2C+392832231%2C+394610169%2C+404591734%2C+406328475%2C+411731496%2C+421185730%2C+436802797%2C+436868456%2C+446952991%2C+447329603%2C+464870374%2C+472886723%2C+475718350%2C+477335069%2C+481777471%2C+487219490%2C+520504866%2C+566347322%2C+602586095%2C+628954306%2C+701782059%2C+703866664%2C+717223517%2C+740538336%2C+743434866%2C+786509238%2C+843027102%2C+856159860%2C+949547285%2C+224183830%2C+236163862%2C+271287698%2C+272273140%2C+274269639%2C+277954659%2C+294970807%2C+307192698%2C+355130709%2C+369973918%2C+428177333%2C+435014065%2C+447494765%2C+468834285%2C+536595255%2C+555356440%2C+567061989%2C+594411064%2C+622703717%2C+630732725%2C+805765018%2C+889688793%2C+934288415%2C&amp;package_status_id=&amp;t_stt=&amp;r_stt=&amp;cr_from=2019-10-23+00%3A00%3A00&amp;cr_to=2019-10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8" Type="http://schemas.openxmlformats.org/officeDocument/2006/relationships/hyperlink" Target="https://admin.giaohangtietkiem.vn/admin?alias=236519589%2C+245420450%2C+301957896%2C+307570024%2C+320119830%2C+334855192%2C+375303030%2C+378391441%2C+389077213%2C+412773947%2C+415182590%2C+418707178%2C+433650230%2C+442510894%2C+445486369%2C+446109603%2C+458730406%2C+481856721%2C+493888233%2C+495789459%2C+509197244%2C+533167117%2C+542541987%2C+577405239%2C+664623078%2C+769818344%2C+773372988%2C+861424109%2C+890692319%2C+979434452%2C+980184549%2C+207368685%2C+213866718%2C+216142848%2C+247639284%2C+257079639%2C+273499392%2C+291956448%2C+316168228%2C+332247200%2C+382077227%2C+388396089%2C+403694661%2C+419932712%2C+432807643%2C+439168386%2C+465364483%2C+473445550%2C+478623258%2C+486290058%2C+496380752%2C+72069135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1" Type="http://schemas.openxmlformats.org/officeDocument/2006/relationships/hyperlink" Target="https://admin.giaohangtietkiem.vn/admin?alias=541903839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0" Type="http://schemas.openxmlformats.org/officeDocument/2006/relationships/hyperlink" Target="https://admin.giaohangtietkiem.vn/admin/api/index/limit:100?alias=331277263%2C+321474666%2C+228092982%2C+230772366%2C+250818441%2C+264100494%2C+266998480%2C+270661826%2C+287431184%2C+289487483%2C+292714330%2C+307008033%2C+315122882%2C+320016980%2C+352823581%2C+356303009%2C+357116222%2C+360816834%2C+366626912%2C+374390533%2C+375099094%2C+377806465%2C+387126417%2C+391702233%2C+396620829%2C+412530634%2C+412707719%2C+414978444%2C+415778774%2C+417597634%2C+420364959%2C+425703094%2C+430436660%2C+430465643%2C+431391728%2C+453613839%2C+463335671%2C+467714191%2C+468035872%2C+469235352%2C+471109541%2C+479078034%2C+498938067%2C+648650747%2C+768892657%2C+340948570%2C+341348504%2C+377111560%2C+378265873%2C+396046570%2C+463954524%2C+469001857%2C+483990201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3" Type="http://schemas.openxmlformats.org/officeDocument/2006/relationships/hyperlink" Target="https://admin.giaohangtietkiem.vn/admin/api/index/limit:50?alias=226820827%2C+279274619%2C+290688185%2C+334398479%2C+336215901%2C+348929371%2C+360040297%2C+362904788%2C+370068706%2C+372351609%2C+390379919%2C+395036323%2C+395239417%2C+416491527%2C+437820829%2C+440802578%2C+442001606%2C+469231397%2C+475134427%2C+498127562%2C+499136759%2C+607553422%2C+635759483%2C+835064437%2C+897168430%2C+910099105%2C+916142471%2C+771400211%2C+269228150%2C+304277777%2C+314759698%2C+331006919%2C+332441523%2C+335855363%2C+356358497%2C+374004922%2C+374032112%2C+384197135%2C+412732468%2C+413829954%2C+437987073%2C+448570772%2C+449643274%2C+499739608%2C+526703550%2C+719169407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3" Type="http://schemas.openxmlformats.org/officeDocument/2006/relationships/hyperlink" Target="https://admin.giaohangtietkiem.vn/admin?alias=304531083%2C+320341003%2C+325166513%2C+334718883%2C+383481745%2C+440413437%2C+456309778%2C+467250763%2C+472365510%2C+473686739%2C+481476266%2C+500582252%2C+572166411%2C+92015998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2" Type="http://schemas.openxmlformats.org/officeDocument/2006/relationships/hyperlink" Target="https://admin.giaohangtietkiem.vn/admin/api/index/limit:100?alias=263738360%2C+345154112%2C+352832286%2C+356607289%2C+370794809%2C+374079689%2C+386902223%2C+406924939%2C+413196333%2C+454005669%2C+462432958%2C+464866423%2C+477599977%2C+478347486%2C+484233246%2C+491250117%2C+650019859%2C+700793439%2C+719420428%2C+761446568%2C+789922902%2C+943687673%2C+223870899%2C+276746351%2C+300242291%2C+304772985%2C+319873500%2C+320920334%2C+345348491%2C+369329786%2C+373939452%2C+389792494%2C+397829357%2C+403722999%2C+405827506%2C+406318085%2C+415480568%2C+424004834%2C+431296532%2C+431316679%2C+432216185%2C+433005100%2C+436131741%2C+436402333%2C+446797948%2C+462795515%2C+467017216%2C+470815949%2C+480427207%2C+485460458%2C+496581978%2C+630874284%2C+638565192%2C+779544835%2C+780386319%2C+834354788%2C+897406430%2C+212138704%2C+263583005%2C+268643463%2C+273594583%2C+312448260%2C+319196909%2C+323531588%2C+331409266%2C+336716784%2C+338511694%2C+355562877%2C+361679775%2C+364086521%2C+381715207%2C+382649207%2C+396820823%2C+456684590%2C+464655789%2C+469578184%2C+478533981%2C+481193762%2C+486548538%2C+488126341%2C+488307272%2C+489426837%2C+600842454%2C+917253411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2" Type="http://schemas.openxmlformats.org/officeDocument/2006/relationships/hyperlink" Target="https://admin.giaohangtietkiem.vn/admin/api/index/limit:50?alias=217638746%2C+267750887%2C+316645037%2C+326903695%2C+328654921%2C+329627121%2C+342968413%2C+350818750%2C+353563274%2C+372007072%2C+414746927%2C+433888272%2C+436928163%2C+458004740%2C+488348615%2C+890407677%2C+204195553%2C+225224815%2C+242397003%2C+242520756%2C+259380121%2C+296689050%2C+310791548%2C+327769838%2C+336850501%2C+357003729%2C+361033551%2C+366045857%2C+394796733%2C+429343496%2C+431769819%2C+435543917%2C+469307813%2C+475551944%2C+477881423%2C+479160441%2C+482830439%2C+483682768%2C+498678364%2C+498865636%2C+719195112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5" Type="http://schemas.openxmlformats.org/officeDocument/2006/relationships/hyperlink" Target="https://admin.giaohangtietkiem.vn/admin/api/index/limit:50?alias=223125033%2C+268948776%2C+295301500%2C+311892587%2C+328946827%2C+331611724%2C+332822734%2C+339147205%2C+345229904%2C+347760250%2C+353359974%2C+356909408%2C+358530512%2C+359539981%2C+378647110%2C+396260316%2C+398538446%2C+401363766%2C+405992920%2C+406393734%2C+408224167%2C+413986428%2C+415962932%2C+418740557%2C+422989360%2C+458526551%2C+465304471%2C+469713514%2C+470547028%2C+473453418%2C+473699812%2C+474796906%2C+477462082%2C+485344853%2C+491182696%2C+496207855%2C+614618535%2C+647425973%2C+650169117%2C+701078713%2C+727026138%2C+734411116%2C+802869287%2C+877945776%2C+953515117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1" Type="http://schemas.openxmlformats.org/officeDocument/2006/relationships/hyperlink" Target="https://admin.giaohangtietkiem.vn/admin?alias=325162721%2C+377789042%2C+407920208%2C+411985703%2C+432477849%2C+442344972%2C+449097203%2C+855303572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4" Type="http://schemas.openxmlformats.org/officeDocument/2006/relationships/hyperlink" Target="https://admin.giaohangtietkiem.vn/admin/api/index/limit:100?alias=224237546%2C+226076861%2C+233663862%2C+242069240%2C+276647603%2C+293909033%2C+320931321%2C+321531210%2C+349126196%2C+353677505%2C+358914164%2C+363202072%2C+373880391%2C+381103959%2C+387944443%2C+388714167%2C+392159897%2C+401760257%2C+405189047%2C+445861842%2C+452424860%2C+453467992%2C+468308029%2C+480096108%2C+529541175%2C+606790175%2C+618934052%2C+676345466%2C+728012559%2C+756303221%2C+757635767%2C+774001251%2C+850630339%2C+865589625%2C+865783327%2C+918004738%2C+963889014%2C+207503435%2C+209020683%2C+267236158%2C+316158045%2C+327822993%2C+328356207%2C+330169581%2C+350958311%2C+364828880%2C+368292747%2C+369793026%2C+370903827%2C+394966587%2C+398178938%2C+401610191%2C+430130243%2C+433439919%2C+446555916%2C+450033322%2C+455270411%2C+494837815%2C+497899648%2C+498039456%2C+654571049%2C+711510185%2C+744599968%2C+839370236%2C+875346339%2C+918048662%2C+968165258%2C+235357674%2C+252386256%2C+280038975%2C+302857106%2C+304160783%2C+314095319%2C+320265853%2C+361276737%2C+363538685%2C+365344961%2C+367181796%2C+373436575%2C+397711917%2C+398298298%2C+400269655%2C+405585985%2C+423756729%2C+468843587%2C+474662621%2C+485531345%2C+492597468%2C+497837966%2C+561884888%2C+693792160%2C+702585612%2C+722420498%2C+734350682%2C+758535262%2C+799652226%2C+810315702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0" Type="http://schemas.openxmlformats.org/officeDocument/2006/relationships/hyperlink" Target="https://admin.giaohangtietkiem.vn/admin/api/index/limit:50?alias=699180475%2C+205754884%2C+296798326%2C+323946194%2C+363922355%2C+371711109%2C+372825829%2C+391600194%2C+396076727%2C+423319270%2C+426021840%2C+426324955%2C+428532524%2C+433182580%2C+484897503%2C+491047252%2C+492031552%2C+493662514%2C+497872380%2C+584269694%2C+715293874%2C+721376166%2C+925382200%2C+424670473%2C+410114633%2C+432963951%2C+676344110%2C+602909792%2C+451181248%2C+363866859%2C+424201560%2C+860498800%2C&amp;package_status_id=&amp;t_stt=&amp;r_stt=&amp;cr_from=2019-10-22+00%3A00%3A00&amp;cr_to=2019-10-2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7" Type="http://schemas.openxmlformats.org/officeDocument/2006/relationships/hyperlink" Target="https://admin.giaohangtietkiem.vn/admin/api/index/limit:50?alias=771739240%2C+218621827%2C+230977715%2C+238218620%2C+238226864%2C+245812462%2C+286660034%2C+301489855%2C+317555595%2C+348511727%2C+360641749%2C+383193329%2C+442750126%2C+447570246%2C+456843505%2C+457791763%2C+472965553%2C+494723569%2C+628498301%2C+671644777%2C+699101868%2C+748656000%2C+791020180%2C+857220877%2C+861331829%2C+941713889%2C+970443687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6" Type="http://schemas.openxmlformats.org/officeDocument/2006/relationships/hyperlink" Target="https://admin.giaohangtietkiem.vn/admin/api/index/limit:50?alias=622515301%2C+279803520%2C+319822810%2C+324096210%2C+378809837%2C+387405121%2C+389012973%2C+392618145%2C+407219795%2C+411441103%2C+436187597%2C+443217679%2C+446188395%2C+454114322%2C+490584774%2C+529895322%2C+546970537%2C+693535482%2C+766158157%2C+841171614%2C+916848374%2C+335196427%2C+336304759%2C+363224079%2C+376116540%2C+376967638%2C+381584947%2C+417741981%2C+420766652%2C+446742916%2C+462405993%2C+470002537%2C+478877115%2C+482245566%2C+485145563%2C+510870829%2C+744090191%2C+809935107%2C+828410335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6" Type="http://schemas.openxmlformats.org/officeDocument/2006/relationships/hyperlink" Target="about:blank" TargetMode="External"/><Relationship Id="rId175" Type="http://schemas.openxmlformats.org/officeDocument/2006/relationships/hyperlink" Target="https://admin.giaohangtietkiem.vn/admin/api/index/limit:100?alias=219450922%2C+255967488%2C+265653731%2C+280824944%2C+304490765%2C+311652328%2C+342664085%2C+349231105%2C+349870343%2C+353338616%2C+354022458%2C+356933280%2C+368431246%2C+370929050%2C+372594484%2C+375636812%2C+389439166%2C+417434140%2C+426908902%2C+434944740%2C+458194981%2C+463021700%2C+465818008%2C+479203339%2C+485319980%2C+493373849%2C+547763117%2C+638602782%2C+864128508%2C+982845387%2C+224633190%2C+233230660%2C+243222473%2C+248984983%2C+255246355%2C+341970836%2C+353033548%2C+356772648%2C+366729079%2C+371799138%2C+378372767%2C+378621598%2C+383149375%2C+384342486%2C+390908764%2C+401019907%2C+402362168%2C+403415811%2C+403430094%2C+410609655%2C+416710608%2C+422118464%2C+422233232%2C+425971883%2C+438749149%2C+457117109%2C+463121785%2C+465769177%2C+477302767%2C+477938787%2C+500964279%2C+564095921%2C+588558113%2C+589665639%2C+642435200%2C+644522759%2C+925193272%2C+930027990%2C+941052655%2C+984315340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9" Type="http://schemas.openxmlformats.org/officeDocument/2006/relationships/hyperlink" Target="https://admin.giaohangtietkiem.vn/admin/api/index/limit:100?alias=201610719%2C+220940737%2C+236436499%2C+317334319%2C+329081426%2C+342007933%2C+348427322%2C+365851433%2C+367655968%2C+378071862%2C+436212315%2C+437332162%2C+440095569%2C+442141325%2C+451544325%2C+461193935%2C+468219856%2C+469356906%2C+487720520%2C+557884130%2C+727791302%2C+802627151%2C+803479447%2C+809334315%2C+209988927%2C+215032285%2C+268299395%2C+340404038%2C+353423648%2C+379143986%2C+395498351%2C+402716078%2C+414405095%2C+418959644%2C+446567039%2C+450261187%2C+455359557%2C+463324241%2C+467287812%2C+468542556%2C+481196416%2C+492462079%2C+505992804%2C+543207889%2C+544553718%2C+547278817%2C+585004141%2C+646761468%2C+799242854%2C+804503711%2C+889502017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4" Type="http://schemas.openxmlformats.org/officeDocument/2006/relationships/hyperlink" Target="https://admin.giaohangtietkiem.vn/admin?alias=807784602%2C+476896080%2C+677244984%2C+300935461%2C+336806116%2C+445656331%2C+239969947%2C+627029638%2C+316171846%2C+388296308%2C+45127780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8" Type="http://schemas.openxmlformats.org/officeDocument/2006/relationships/hyperlink" Target="https://admin.giaohangtietkiem.vn/admin/api/index/limit:100?alias=204556422%2C+312075204%2C+322614255%2C+324209716%2C+382386303%2C+397947342%2C+450193775%2C+454583384%2C+486304976%2C+550919935%2C+621343272%2C+686943705%2C+729232244%2C+750678585%2C+794276026%2C+905060529%2C+995693782%2C+237574387%2C+274814722%2C+284559084%2C+312077402%2C+318827745%2C+333014853%2C+339892523%2C+355329993%2C+365391339%2C+365873854%2C+373798372%2C+395805485%2C+396964453%2C+402091431%2C+403016471%2C+411279233%2C+438442702%2C+450223172%2C+465313460%2C+465326347%2C+470255689%2C+487839939%2C+532572855%2C+544154307%2C+597241038%2C+665072862%2C+794441146%2C+863314122%2C+868975726%2C+908172221%2C+212698889%2C+214856654%2C+270639058%2C+293811817%2C+308899465%2C+318013818%2C+339003536%2C+340640835%2C+344138444%2C+359129186%2C+367008887%2C+392191391%2C+399089263%2C+410747559%2C+421782140%2C+452546730%2C+469128352%2C+481676307%2C+483096666%2C+555169624%2C+598075211%2C+698273112%2C+755177216%2C+855166605%2C+921151540%2C+991326154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3" Type="http://schemas.openxmlformats.org/officeDocument/2006/relationships/hyperlink" Target="https://admin.giaohangtietkiem.vn/admin/api/index/limit:100?alias=417447934%2C+228634214%2C+305987151%2C+352002485%2C+363382330%2C+365206025%2C+373365354%2C+389063671%2C+403280366%2C+417024507%2C+423541554%2C+453354900%2C+488669586%2C+492382766%2C+492610643%2C+494622244%2C+635482975%2C+768231413%2C+807043472%2C+966391032%2C+970768177%2C+259794042%2C+289228279%2C+341776757%2C+351208190%2C+353547175%2C+369158642%2C+372405900%2C+390660082%2C+405162980%2C+421858759%2C+427276505%2C+437704158%2C+442571558%2C+444624987%2C+445444811%2C+462502535%2C+466792428%2C+480697629%2C+481844725%2C+499528554%2C+533624924%2C+553869312%2C+580075493%2C+704674061%2C+714803135%2C+764282123%2C+831686290%2C+898408527%2C+919135740%2C+961512736%2C+998053447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https://admin.giaohangtietkiem.vn/admin/api/index/limit:100?alias=249799837%2C+265415789%2C+269642229%2C+270296865%2C+290257016%2C+294399668%2C+306696678%2C+316994042%2C+325789284%2C+354821040%2C+359532212%2C+376530183%2C+378996224%2C+381444992%2C+384135806%2C+389341753%2C+401764389%2C+419851757%2C+436963289%2C+440310463%2C+447978681%2C+460989860%2C+468935018%2C+475470570%2C+478509799%2C+486628067%2C+499268212%2C+502567013%2C+509342471%2C+588177557%2C+675575203%2C+677202191%2C+816074353%2C+847822294%2C+903108363%2C+968181263%2C+975412183%2C+231116101%2C+274946354%2C+313080290%2C+318264133%2C+329473246%2C+336442535%2C+365082636%2C+386177843%2C+411197246%2C+421197343%2C+426020571%2C+432405376%2C+455248442%2C+478515120%2C+494941405%2C+497141610%2C+533059650%2C+550178985%2C+613803306%2C+615727747%2C+627466763%2C+692565360%2C+696135956%2C+712142318%2C+793281650%2C+817889921%2C+819020048%2C+852846861%2C+911624216%2C+929709416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7" Type="http://schemas.openxmlformats.org/officeDocument/2006/relationships/hyperlink" Target="https://admin.giaohangtietkiem.vn/admin/api/index/limit:100?alias=293912605%2C+357295269%2C+376205836%2C+388160011%2C+392318484%2C+415526870%2C+450278943%2C+484673214%2C+498603669%2C+576210758%2C+588733403%2C+632577736%2C+657285205%2C+768459603%2C+860587795%2C+889273503%2C+889595370%2C+219892229%2C+259080867%2C+276400053%2C+307640843%2C+319829376%2C+329261988%2C+361050257%2C+363223064%2C+381495843%2C+400209813%2C+411287363%2C+425394126%2C+430312818%2C+436596678%2C+446874220%2C+455218915%2C+463197498%2C+464474388%2C+467511341%2C+475287605%2C+477926120%2C+489343678%2C+527430846%2C+601502046%2C+633583978%2C+674067026%2C+686618303%2C+845753526%2C+856586817%2C+868314771%2C+901583244%2C+278009103%2C+293072008%2C+303280010%2C+315933142%2C+328817727%2C+357071500%2C+364179416%2C+366778738%2C+372614904%2C+377262468%2C+395126192%2C+395879098%2C+401216627%2C+415930007%2C+421210677%2C+440148499%2C+443953628%2C+454960874%2C+456682023%2C+477405097%2C+477812131%2C+477841442%2C+480028315%2C+481679376%2C+482386943%2C+490255377%2C+514971654%2C+560423815%2C+738645561%2C+823508796%2C+886844310%2C+937272972%2C+949712991%2C+975354414%2C&amp;package_status_id=&amp;t_stt=&amp;r_stt=&amp;cr_from=2019-10-21+00%3A00%3A00&amp;cr_to=2019-10-28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" Type="http://schemas.openxmlformats.org/officeDocument/2006/relationships/hyperlink" Target="about:blank" TargetMode="External"/><Relationship Id="rId22" Type="http://schemas.openxmlformats.org/officeDocument/2006/relationships/hyperlink" Target="https://admin.giaohangtietkiem.vn/admin/api/index/limit:100?alias=321647007%2C+324367829%2C+329918665%2C+336530577%2C+369291766%2C+372719233%2C+379830014%2C+410409513%2C+431926294%2C+433904005%2C+445252102%2C+459753445%2C+462270160%2C+484795804%2C+497369706%2C+519895938%2C+611736854%2C+626553194%2C+653156058%2C+685724648%2C+746737385%2C+786012912%2C+819794043%2C+835576329%2C+843929073%2C+947155818%2C+214988570%2C+285055527%2C+306860952%2C+311301534%2C+318624676%2C+352999391%2C+353492303%2C+353870523%2C+354051851%2C+372518390%2C+378963178%2C+379113042%2C+384440423%2C+395394035%2C+418493230%2C+431015444%2C+434238272%2C+437131214%2C+448643999%2C+451025652%2C+469845032%2C+607292410%2C+653409870%2C+683375624%2C+794276860%2C+845882167%2C+884369450%2C+975748563%2C+291496067%2C+296171230%2C+317949765%2C+322064503%2C+327906248%2C+345458808%2C+355282389%2C+372919636%2C+391674378%2C+393300421%2C+423935828%2C+430743111%2C+435045855%2C+438241577%2C+441894389%2C+442735673%2C+450608289%2C+467293460%2C+524537316%2C+592896800%2C+597417783%2C+780407470%2C+797141467%2C+842664106%2C+245725211%2C+245911904%2C+248595941%2C+254499260%2C+259669160%2C+348662538%2C+413096664%2C+426357984%2C+465858157%2C+523842103%2C+552320090%2C+602075548%2C+660854539%2C+764063720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1" Type="http://schemas.openxmlformats.org/officeDocument/2006/relationships/hyperlink" Target="https://admin.giaohangtietkiem.vn/admin/api/index/limit:100?alias=221314619%2C+291382130%2C+308297363%2C+315039354%2C+333168545%2C+351362713%2C+372035147%2C+376764382%2C+377760008%2C+383886211%2C+395438755%2C+405537640%2C+409855509%2C+411379937%2C+428930838%2C+438131887%2C+444037426%2C+445603731%2C+456716018%2C+484298064%2C+488274770%2C+496741972%2C+554466953%2C+565779678%2C+597473812%2C+897611458%2C+911099242%2C+953913707%2C+271346467%2C+274101982%2C+287550958%2C+288937693%2C+299998235%2C+300585434%2C+313305756%2C+329616342%2C+341008731%2C+344684840%2C+355566369%2C+356822698%2C+357982747%2C+363059637%2C+363103071%2C+368891067%2C+382612239%2C+390163259%2C+411455521%2C+429791246%2C+444786883%2C+477521708%2C+496331758%2C+523782862%2C+586413571%2C+623658106%2C+629025935%2C+637454235%2C+663315913%2C+712478573%2C+962043230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4" Type="http://schemas.openxmlformats.org/officeDocument/2006/relationships/hyperlink" Target="https://admin.giaohangtietkiem.vn/admin/api/index/limit:50?alias=250722253%2C+259383606%2C+303692091%2C+307077786%2C+312289504%2C+312495844%2C+343365254%2C+351624821%2C+359174286%2C+366280327%2C+381607359%2C+408287537%2C+411566149%2C+432298504%2C+444136912%2C+457651194%2C+460492020%2C+462493511%2C+597850688%2C+624462881%2C+660322857%2C+893544432%2C+998706398%2C+416881621%2C+243208442%2C+255609883%2C+311971555%2C+324908367%2C+407075224%2C+471890967%2C+524323753%2C+703652930%2C+746851799%2C+751081094%2C+806957955%2C+826755692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3" Type="http://schemas.openxmlformats.org/officeDocument/2006/relationships/hyperlink" Target="https://admin.giaohangtietkiem.vn/admin/api/index/limit:50?alias=490152790%2C+486662409%2C+352298622%2C+212643982%2C+293586196%2C+313017970%2C+340632247%2C+369631009%2C+379504706%2C+379624812%2C+390499198%2C+415094585%2C+435625773%2C+449921413%2C+453752289%2C+461018450%2C+465725824%2C+468215809%2C+479884037%2C+483606498%2C+254964684%2C+269530887%2C+289599864%2C+300026908%2C+321724348%2C+350444343%2C+361832126%2C+370309463%2C+376420088%2C+380402402%2C+396169485%2C+401676932%2C+430265565%2C+449751127%2C+476821560%2C+485267349%2C+497945270%2C+512128790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6" Type="http://schemas.openxmlformats.org/officeDocument/2006/relationships/hyperlink" Target="https://admin.giaohangtietkiem.vn/admin?alias=218387840%2C+278500572%2C+312561581%2C+324159293%2C+362937687%2C+379430518%2C+384444062%2C+422697500%2C+446371878%2C+448217230%2C+464681174%2C+486957373%2C+497859526%2C+520042640%2C+620731839%2C+744980227%2C+803331998%2C+9452625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5" Type="http://schemas.openxmlformats.org/officeDocument/2006/relationships/hyperlink" Target="https://admin.giaohangtietkiem.vn/admin/api/index/limit:50?alias=200564570%2C+248899363%2C+260011181%2C+281318866%2C+289445229%2C+300710328%2C+302644646%2C+340346263%2C+342766179%2C+343688821%2C+358438480%2C+368862432%2C+383844061%2C+396366097%2C+397846536%2C+406358416%2C+413915662%2C+423977371%2C+428435830%2C+440572811%2C+443382892%2C+451201842%2C+459288037%2C+475835061%2C+611595463%2C+650652426%2C+762696488%2C+889515537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8" Type="http://schemas.openxmlformats.org/officeDocument/2006/relationships/hyperlink" Target="about:blank" TargetMode="External"/><Relationship Id="rId27" Type="http://schemas.openxmlformats.org/officeDocument/2006/relationships/hyperlink" Target="https://admin.giaohangtietkiem.vn/admin/api/index/limit:100?alias=235475130%2C+262995882%2C+272613420%2C+284792888%2C+287039579%2C+290772195%2C+304655052%2C+309400403%2C+314341836%2C+348590346%2C+349917628%2C+362723051%2C+367605720%2C+370322713%2C+371030474%2C+376068567%2C+409235683%2C+415601942%2C+421968814%2C+437777475%2C+443343447%2C+498942462%2C+712146771%2C+748837946%2C+749033890%2C+838612385%2C+931723070%2C+988327613%2C+205059481%2C+230984159%2C+246355596%2C+291768712%2C+297957012%2C+324779157%2C+345636904%2C+354297016%2C+371653937%2C+375268742%2C+382758012%2C+391030991%2C+399841831%2C+401076725%2C+402129753%2C+403127065%2C+421731166%2C+423229002%2C+435888921%2C+475536664%2C+478023463%2C+482267964%2C+485034677%2C+494126687%2C+496262794%2C+502019794%2C+588178849%2C+657185072%2C+665167470%2C+758472389%2C+792002264%2C+896057342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9" Type="http://schemas.openxmlformats.org/officeDocument/2006/relationships/hyperlink" Target="https://admin.giaohangtietkiem.vn/admin/api/index/limit:100?alias=217382724%2C+228528870%2C+251395394%2C+254643143%2C+267568405%2C+270399291%2C+288550501%2C+294775249%2C+301268035%2C+310100330%2C+318185385%2C+327198845%2C+344622271%2C+364722057%2C+376189248%2C+388441498%2C+390307549%2C+391148615%2C+394597136%2C+403098632%2C+405581007%2C+420570646%2C+433694857%2C+452427539%2C+454676873%2C+459374052%2C+461420905%2C+466948258%2C+467672275%2C+485372708%2C+497678152%2C+514399469%2C+541247408%2C+547624067%2C+565058296%2C+637807928%2C+674971535%2C+693373799%2C+718757813%2C+743100894%2C+790484200%2C+883612652%2C+916679933%2C+927633374%2C+971865663%2C+305307676%2C+316347281%2C+320344663%2C+329527956%2C+348080337%2C+355132607%2C+377037105%2C+379916305%2C+386841271%2C+391830926%2C+403545184%2C+418720512%2C+439759576%2C+453833885%2C+474669386%2C+475977950%2C+495644441%2C+504936481%2C+525382619%2C+570456066%2C+641144277%2C+737902052%2C+876222501%2C+923551805%2C+954785166%2C+296709819%2C+302695841%2C+311419551%2C+316836765%2C+396543868%2C+420453471%2C+429708068%2C+434808523%2C+435238156%2C+439406881%2C+441056895%2C+455089927%2C+463769026%2C+468556151%2C+476783322%2C+546622163%2C+607556073%2C+647394349%2C+670874357%2C+689558453%2C+731754909%2C+756626127%2C+788588727%2C+835601202%2C+849912459%2C+905677168%2C+967874448%2C+745015898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" Type="http://schemas.openxmlformats.org/officeDocument/2006/relationships/hyperlink" Target="https://admin.giaohangtietkiem.vn/admin/api/index/limit:50?alias=297565836%2C+320305975%2C+973532261%2C+323852129%2C+430174690%2C+376218044%2C+749355565%2C+219834073%2C+233036398%2C+315380847%2C+336561785%2C+347408346%2C+349724291%2C+354366622%2C+457089698%2C+476739482%2C+579521198%2C+648503800%2C+693551761%2C+824922344%2C+855405554%2C+900687985%2C+911676162%2C+933129948%2C+385086761%2C+458060101%2C+408443059%2C+425769675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" Type="http://schemas.openxmlformats.org/officeDocument/2006/relationships/hyperlink" Target="https://admin.giaohangtietkiem.vn/admin/api/index/limit:50?alias=232876980%2C+252585106%2C+311058185%2C+327755957%2C+329428198%2C+347784128%2C+417521168%2C+421168824%2C+423974845%2C+429738092%2C+431615128%2C+434667223%2C+442983877%2C+449241233%2C+485847951%2C+489077574%2C+490011601%2C+498215786%2C+550253902%2C+621101308%2C+210422585%2C+270817235%2C+293558648%2C+306006010%2C+344329647%2C+365237717%2C+374752227%2C+378879072%2C+406821642%2C+441357153%2C+453996910%2C+454867653%2C+466168569%2C+526428420%2C+645538623%2C+692403585%2C+702441257%2C+882919991%2C+885825468%2C+935489731%2C+226757541%2C+305032700%2C+314624591%2C+329379977%2C+407761937%2C+435502786%2C+450226380%2C+474266609%2C+491282332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" Type="http://schemas.openxmlformats.org/officeDocument/2006/relationships/hyperlink" Target="https://admin.giaohangtietkiem.vn/admin/api/index/limit:50?alias=271148310%2C+283058219%2C+306640064%2C+319112100%2C+319520711%2C+321940593%2C+328325945%2C+332417337%2C+339463455%2C+347503244%2C+367131287%2C+394577959%2C+427075365%2C+429523680%2C+454692681%2C+462572997%2C+463181311%2C+471669569%2C+481132967%2C+487521486%2C+497409470%2C+516163148%2C+529929135%2C+539649045%2C+599674829%2C+617512541%2C+744913542%2C+750179119%2C+788851612%2C+814004271%2C+871374071%2C+939343245%2C+973418138%2C+286763071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" Type="http://schemas.openxmlformats.org/officeDocument/2006/relationships/hyperlink" Target="https://admin.giaohangtietkiem.vn/admin/api/index/limit:50?alias=297934022%2C+430359222%2C+720669119%2C+950491682%2C+401288551%2C+441345036%2C+206002427%2C+321512508%2C+905718769%2C+965851160%2C+217558628%2C+245044568%2C+266215557%2C+284304532%2C+301685200%2C+308830546%2C+333592381%2C+353983665%2C+359679145%2C+364769810%2C+366130335%2C+386300280%2C+393823990%2C+408786361%2C+432702362%2C+438605698%2C+441682156%2C+443571602%2C+450169585%2C+451556451%2C+453019800%2C+456595479%2C+456875167%2C+459349695%2C+463033700%2C+463846244%2C+469152950%2C+471153122%2C+475506667%2C+482102264%2C+484198878%2C+485393714%2C+488112669%2C+779466082%2C+791109890%2C+791426585%2C+802930313%2C+827872522%2C+995324857%2C+27319981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" Type="http://schemas.openxmlformats.org/officeDocument/2006/relationships/hyperlink" Target="about:blank" TargetMode="External"/><Relationship Id="rId198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197" Type="http://schemas.openxmlformats.org/officeDocument/2006/relationships/hyperlink" Target="https://admin.giaohangtietkiem.vn/admin?alias=391092483%2C750722783%2C363349493%2C25575195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" Type="http://schemas.openxmlformats.org/officeDocument/2006/relationships/hyperlink" Target="https://admin.giaohangtietkiem.vn/admin/api/index/limit:100?alias=206245329%2C+309281929%2C+313494662%2C+322229936%2C+328332217%2C+343444192%2C+368506589%2C+451195997%2C+453453791%2C+460683128%2C+491362068%2C+461926680%2C+251300741%2C+286516047%2C+312658498%2C+320451659%2C+328853516%2C+330491391%2C+346585898%2C+361534961%2C+361650771%2C+377741106%2C+385899397%2C+415473852%2C+417408638%2C+427220790%2C+431259554%2C+431829588%2C+443837811%2C+445931557%2C+450445386%2C+458808526%2C+472671704%2C+482050400%2C+491415572%2C+496506680%2C+594886894%2C+652058148%2C+668697592%2C+718772134%2C+721264310%2C+991545552%2C+294748799%2C+306880349%2C+308466490%2C+368965993%2C+387285922%2C+403404066%2C+415864599%2C+420529622%2C+454623888%2C+459009003%2C+465995735%2C+474306769%2C+585483232%2C+660174607%2C+664105874%2C+804664782%2C+842790928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6" Type="http://schemas.openxmlformats.org/officeDocument/2006/relationships/hyperlink" Target="about:blank" TargetMode="External"/><Relationship Id="rId16" Type="http://schemas.openxmlformats.org/officeDocument/2006/relationships/hyperlink" Target="https://admin.giaohangtietkiem.vn/admin/api/index/limit:100?alias=204674961%2C+283586636%2C+312196412%2C+335347394%2C+349154309%2C+359159533%2C+401505759%2C+488631831%2C+581765424%2C+662908944%2C+709349613%2C+203199326%2C+208133162%2C+268240701%2C+312022267%2C+317699453%2C+322491212%2C+343389866%2C+353778594%2C+366354848%2C+367243914%2C+393903876%2C+396144338%2C+397034433%2C+399041771%2C+410318243%2C+421251521%2C+435678275%2C+439259525%2C+446104765%2C+471567408%2C+480714576%2C+490795933%2C+593494425%2C+634267824%2C+668144230%2C+680380778%2C+722966607%2C+752435695%2C+803259971%2C+824999893%2C+898885340%2C+911383685%2C+945108735%2C+956806634%2C+964862026%2C+984605481%2C+213075786%2C+217813532%2C+261504666%2C+321713261%2C+322345957%2C+372896707%2C+402318510%2C+414329758%2C+470340569%2C+505939253%2C+521232745%2C+549117716%2C+730190593%2C+748154636%2C+802414504%2C+852942542%2C+993677031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5" Type="http://schemas.openxmlformats.org/officeDocument/2006/relationships/hyperlink" Target="https://admin.giaohangtietkiem.vn/admin/api/index/limit:100?alias=212494256%2C+221283293%2C+226028336%2C+287624945%2C+313527374%2C+329753294%2C+333065338%2C+334292730%2C+344164386%2C+345276583%2C+352145685%2C+370584563%2C+381918407%2C+385519165%2C+385562083%2C+390325741%2C+393299931%2C+401642908%2C+418340955%2C+439637909%2C+458579843%2C+458795992%2C+479734591%2C+494645139%2C+517030298%2C+719978961%2C+781629112%2C+988669208%2C+992796901%2C+995770652%2C419063437%2C300576708%2C222715806%2C+240017842%2C+260542385%2C+281248696%2C+308449993%2C+330677812%2C+354984143%2C+356913384%2C+404984837%2C+431227814%2C+457754029%2C+464881826%2C+478237232%2C+498702153%2C+807214557%2C+858267282%2C209116242%2C+235129236%2C+278509227%2C+308110181%2C+338180216%2C+366463681%2C+404345976%2C+417555819%2C+421514111%2C+439844053%2C+462012701%2C+504951146%2C+703175229%2C+716567067%2C+914691234%2C&amp;package_status_id=&amp;t_stt=&amp;r_stt=&amp;cr_from=2019-10-24+00%3A00%3A00&amp;cr_to=2019-10-3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" Type="http://schemas.openxmlformats.org/officeDocument/2006/relationships/hyperlink" Target="about:blank" TargetMode="External"/><Relationship Id="rId18" Type="http://schemas.openxmlformats.org/officeDocument/2006/relationships/hyperlink" Target="https://admin.giaohangtietkiem.vn/admin/api/index/limit:50?alias=252410056%2C+292152104%2C+853434897%2C+287768172%2C+348745561%2C+421873117%2C+260709846%2C+424355765%2C+657265939%2C+245314827%2C+380465943%2C+364145612%2C+399694962%2C+469674422%2C+523376724%2C+222477868%2C+243342917%2C+324670139%2C+330831890%2C+334004704%2C+356365473%2C+358046349%2C+384715249%2C+410755143%2C+415879516%2C+420752527%2C+451560929%2C+467999914%2C+469356642%2C+471627387%2C+492199463%2C+562043296%2C+617660996%2C+651302220%2C+723434212%2C+963683684%2C+99249863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9" Type="http://schemas.openxmlformats.org/officeDocument/2006/relationships/hyperlink" Target="https://admin.giaohangtietkiem.vn/admin/api/index/limit:100?alias=491347452%2C390375769%2C880875704%2C369476121%2C409491159%2C380284291%2C201168756%2C+201187747%2C+211011900%2C+218132302%2C+239845879%2C+259446822%2C+268664238%2C+286685795%2C+307515386%2C+318155770%2C+329190970%2C+340030840%2C+352981953%2C+374383604%2C+384396494%2C+391098835%2C+436911788%2C+463183717%2C+464169227%2C+469208798%2C+469662629%2C+475490045%2C+475923173%2C+490409379%2C+493704111%2C+493762051%2C+517555103%2C+574604129%2C+582108806%2C+593459368%2C+652421258%2C+753653106%2C+769753274%2C+835512993%2C+854474580%2C+895786015%2C+904033528%2C+917509309%2C+943918120%2C+978031652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4" Type="http://schemas.openxmlformats.org/officeDocument/2006/relationships/hyperlink" Target="https://admin.giaohangtietkiem.vn/admin/api/index/limit:100?alias=209841496%2C+219252221%2C+295588326%2C+310610573%2C+316934812%2C+345435928%2C+362527580%2C+368485333%2C+476946219%2C+484279338%2C+487373768%2C+510107697%2C+520542149%2C+554755222%2C+596509774%2C+612709849%2C+621701604%2C+700764849%2C+881141939%2C+943665181%2C+272824787%2C+349324513%2C+361672513%2C+363522013%2C+394955427%2C+425781135%2C+440454992%2C+445732853%2C+495818812%2C+632142153%2C+674236237%2C+684836397%2C+802587010%2C+986356777%2C+230658134%2C+235230587%2C+256779000%2C+297241864%2C+303006535%2C+309152569%2C+318763936%2C+348460119%2C+361031390%2C+361045985%2C+374121876%2C+375531269%2C+382637299%2C+389836422%2C+405804783%2C+418092906%2C+425418831%2C+427949460%2C+429364316%2C+450273364%2C+450639170%2C+451118224%2C+451374857%2C+467489490%2C+470396898%2C+480658020%2C+487474821%2C+494641312%2C+507585386%2C+531828645%2C+537716850%2C+580266852%2C+593356746%2C+652907019%2C+669368620%2C+677752552%2C+831215660%2C+848701869%2C+878786030%2C+898286570%2C+901905793%2C+917766924%2C+950019486%2C+991118500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3" Type="http://schemas.openxmlformats.org/officeDocument/2006/relationships/hyperlink" Target="https://admin.giaohangtietkiem.vn/admin/api/index/limit:100?alias=281519434%2C+202784816%2C+203494985%2C+258226061%2C+272282522%2C+273359228%2C+275136451%2C+307257177%2C+321092017%2C+325353149%2C+329223850%2C+334513495%2C+343856075%2C+352510572%2C+354121068%2C+355030718%2C+355898302%2C+372736973%2C+378071813%2C+393718492%2C+421133659%2C+425755647%2C+435268663%2C+436083258%2C+439928190%2C+444314835%2C+456128786%2C+459522071%2C+462651690%2C+471336880%2C+482712035%2C+486300031%2C+488921387%2C+492844849%2C+627328241%2C+759075453%2C+778289417%2C+880039224%2C+883456462%2C+902709887%2C+937323003%2C+213094360%2C+219589219%2C+241278308%2C+253153604%2C+268264853%2C+312316778%2C+326819421%2C+346191911%2C+354775317%2C+365167841%2C+374809703%2C+384572159%2C+390731237%2C+393279495%2C+395163094%2C+404988665%2C+412140795%2C+424026214%2C+424531106%2C+457550634%2C+477287775%2C+492228767%2C+511319930%2C+561063793%2C+562681755%2C+654108972%2C+659793377%2C+814856475%2C+952875122%2C+968181118%2C+983138332%2C+98988620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6" Type="http://schemas.openxmlformats.org/officeDocument/2006/relationships/hyperlink" Target="https://admin.giaohangtietkiem.vn/admin?alias=202472450%2C+312935881%2C+333022527%2C+412530187%2C+44901702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5" Type="http://schemas.openxmlformats.org/officeDocument/2006/relationships/hyperlink" Target="https://admin.giaohangtietkiem.vn/admin?alias=496721497%2C+312953695%2C+45240570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8" Type="http://schemas.openxmlformats.org/officeDocument/2006/relationships/hyperlink" Target="https://admin.giaohangtietkiem.vn/admin/api/index/limit:50?alias=270270338%2C+282137147%2C+301313624%2C+307882240%2C+311589839%2C+325810934%2C+326121346%2C+329672981%2C+347499675%2C+361170312%2C+365776478%2C+377754989%2C+404115006%2C+427582509%2C+449584884%2C+459037068%2C+462403454%2C+463244742%2C+468068712%2C+657380990%2C+693499134%2C+702960766%2C+860624507%2C+936055454%2C+969228369%2C+216111978%2C+227998954%2C+275554234%2C+306607090%2C+313034063%2C+336011228%2C+339386926%2C+351747975%2C+390094859%2C+396730005%2C+407175877%2C+418898504%2C+438130652%2C+449873425%2C+462484225%2C+477515398%2C+478842011%2C+492253217%2C+787452802%2C+943464019%2C+981455314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0" Type="http://schemas.openxmlformats.org/officeDocument/2006/relationships/hyperlink" Target="https://admin.giaohangtietkiem.vn/admin?alias=226599389%2C+270744335%2C+272762943%2C+341183842%2C+344444819%2C+356555086%2C+379523023%2C+383841452%2C+388426280%2C+399388988%2C+410370055%2C+438477789%2C+442618764%2C+455523318%2C+491989952%2C+550434071%2C+596600110%2C+639567237%2C+692202669%2C+746888817%2C+772203334%2C+835239296%2C+907665979%2C+965388783%2C+99118448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7" Type="http://schemas.openxmlformats.org/officeDocument/2006/relationships/hyperlink" Target="https://admin.giaohangtietkiem.vn/admin?alias=264659135%2C+308681724%2C+328430442%2C+333556480%2C+351920867%2C+382474807%2C+747544759%2C+758278830%2C+805167947%2C+868554568%2C+95962463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9" Type="http://schemas.openxmlformats.org/officeDocument/2006/relationships/hyperlink" Target="https://admin.giaohangtietkiem.vn/admin/api/index/limit:100?alias=320528206%2C+338468255%2C+384916123%2C+394197568%2C+471202476%2C+471441099%2C+487795471%2C+528472923%2C+754562575%2C+815014741%2C+822962876%2C+996601902%2C+208764216%2C+240030989%2C+242352049%2C+258983959%2C+268767370%2C+306314102%2C+310039249%2C+311941492%2C+331579242%2C+333884345%2C+340026239%2C+348557532%2C+385169907%2C+389170530%2C+400874754%2C+413605245%2C+419188279%2C+424971384%2C+428806871%2C+431901790%2C+438390818%2C+452822534%2C+453970563%2C+454144989%2C+454925996%2C+459644975%2C+462172663%2C+478955451%2C+479149661%2C+480546168%2C+563598622%2C+563999875%2C+637443474%2C+706658350%2C+714606968%2C+724847462%2C+755875910%2C+810955432%2C+932679311%2C+959696529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0" Type="http://schemas.openxmlformats.org/officeDocument/2006/relationships/hyperlink" Target="https://admin.giaohangtietkiem.vn/admin?alias=213849662%2C+241266758%2C+289591537%2C+302327955%2C+307524076%2C+343695848%2C+344850928%2C+345634250%2C+365011476%2C+374820324%2C+383097583%2C+417725100%2C+424930948%2C+432349989%2C+444710673%2C+448790754%2C+462793065%2C+537364779%2C+601403538%2C+643347639%2C+656850858%2C+957534326%2C+96418440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2" Type="http://schemas.openxmlformats.org/officeDocument/2006/relationships/hyperlink" Target="https://admin.giaohangtietkiem.vn/admin/api/index/limit:50?alias=264542992%2C+288296301%2C+293150063%2C+302393280%2C+315514934%2C+335189450%2C+338971204%2C+347948467%2C+348935280%2C+350582622%2C+357538121%2C+373060056%2C+388467788%2C+395823927%2C+403369859%2C+406953687%2C+413398911%2C+415431739%2C+421167105%2C+425530557%2C+426344922%2C+432048738%2C+435718958%2C+458820795%2C+459142552%2C+460835883%2C+553262676%2C+569010204%2C+583189302%2C+638926444%2C+701228943%2C+735097124%2C+761877781%2C+775174642%2C+837736439%2C+854197246%2C+906732018%2C+955889390%2C+956411229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1" Type="http://schemas.openxmlformats.org/officeDocument/2006/relationships/hyperlink" Target="https://admin.giaohangtietkiem.vn/admin?alias=242638365%2C+299595328%2C+306804271%2C+341604488%2C+350733667%2C+371387835%2C+379079098%2C+389389618%2C+392491055%2C+393266937%2C+414563543%2C+428758240%2C+451068222%2C+467485810%2C+495037723%2C+531249370%2C+631724789%2C+646307892%2C+776986403%2C+790778495%2C+822033273%2C+867289380%2C+92341688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" Type="http://schemas.openxmlformats.org/officeDocument/2006/relationships/comments" Target="../comments5.xml"/><Relationship Id="rId2" Type="http://schemas.openxmlformats.org/officeDocument/2006/relationships/hyperlink" Target="https://admin.giaohangtietkiem.vn/admin/api/index/limit:100?alias=222153359%2C+271802561%2C+315249931%2C+321598334%2C+344480866%2C+394408018%2C+398852697%2C+457065761%2C+461050561%2C+470682909%2C+530783395%2C+560953074%2C+675165763%2C+685874144%2C+691964378%2C+813061354%2C+820757841%2C+884857654%2C+458056911%2C+224464077%2C+230653169%2C+282555552%2C+300390657%2C+304290196%2C+312309530%2C+314455001%2C+329548077%2C+336153763%2C+337017722%2C+341167061%2C+364116132%2C+372754438%2C+378797607%2C+400333587%2C+435195149%2C+438196326%2C+461852692%2C+462778457%2C+477024316%2C+477183870%2C+481355540%2C+483129160%2C+485045260%2C+486708453%2C+497392931%2C+502648848%2C+553030516%2C+566331139%2C+566559011%2C+600120187%2C+815135468%2C+858620953%2C+885028224%2C+938134795%2C+954492817%2C+406489794%2C&amp;package_status_id=&amp;t_stt=&amp;r_stt=&amp;cr_from=2019-09-14+00%3A00%3A00&amp;cr_to=2019-09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" Type="http://schemas.openxmlformats.org/officeDocument/2006/relationships/hyperlink" Target="https://admin.giaohangtietkiem.vn/admin/api/index/limit:50?alias=386521497%2C+456133634%2C+516097953%2C+938072468%2C+203911684%2C+220599719%2C+309494694%2C+313058604%2C+338526474%2C+341753647%2C+377701678%2C+378916642%2C+382050216%2C+398023307%2C+433761924%2C+434738053%2C+439296105%2C+439628848%2C+440035887%2C+465625347%2C+473654845%2C+487111204%2C+580178845%2C+621110072%2C+678436905%2C+689304153%2C+724523707%2C+806078611%2C+828397443%2C+832932388%2C+885596079%2C+973036044%2C+988013139%2C+991160428%2C+430559950%2C+580494630%2C+646895332%2C+835195670%2C+269760001%2C+313858223%2C+371053423%2C+376845511%2C+386178353%2C+393742234%2C+453297287%2C&amp;package_status_id=&amp;t_stt=&amp;r_stt=&amp;cr_from=2019-09-14+00%3A00%3A00&amp;cr_to=2019-09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9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148" Type="http://schemas.openxmlformats.org/officeDocument/2006/relationships/hyperlink" Target="https://admin.giaohangtietkiem.vn/admin?alias=383960964%2C250083444%2C+275052432%2C+406496650%2C+425913101%2C+448244912%2C+450291173%2C+450709850%2C+487180973%2C+489213984%2C+490957955%2C+494363504%2C+580277785%2C+580362096%2C+725986729%2C+743959456%2C+94021131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" Type="http://schemas.openxmlformats.org/officeDocument/2006/relationships/hyperlink" Target="about:blank" TargetMode="External"/><Relationship Id="rId143" Type="http://schemas.openxmlformats.org/officeDocument/2006/relationships/hyperlink" Target="about:blank" TargetMode="External"/><Relationship Id="rId142" Type="http://schemas.openxmlformats.org/officeDocument/2006/relationships/hyperlink" Target="https://admin.giaohangtietkiem.vn/admin/api/index/limit:50?alias=233848597%2C+234545954%2C+267245503%2C+293208468%2C+299298656%2C+306274864%2C+307667284%2C+314232050%2C+325580293%2C+326327674%2C+337995827%2C+349393244%2C+363456509%2C+370703636%2C+385209703%2C+387732901%2C+396353663%2C+403987580%2C+407580451%2C+418832629%2C+424462630%2C+446729291%2C+453091926%2C+456423322%2C+463403799%2C+468373194%2C+469304289%2C+608357411%2C+637662838%2C+671064964%2C+776217193%2C+810820944%2C+815838098%2C+919683399%2C+925828378%2C+94885630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1" Type="http://schemas.openxmlformats.org/officeDocument/2006/relationships/hyperlink" Target="https://admin.giaohangtietkiem.vn/admin?alias=206448333%2C+249147906%2C+313466487%2C+338655582%2C+344955991%2C+346595341%2C+366694292%2C+378078552%2C+380124335%2C+386890404%2C+391984664%2C+395764138%2C+408037231%2C+467336633%2C+475484757%2C+483203969%2C+489841121%2C+651513030%2C+751073356%2C+767945313%2C+799588973%2C+859391903%2C+967437992%2C+99364237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0" Type="http://schemas.openxmlformats.org/officeDocument/2006/relationships/hyperlink" Target="https://admin.giaohangtietkiem.vn/admin/api/index/limit:50?alias=286552323%2C+325292982%2C+396525162%2C+420516070%2C+203843204%2C+222059213%2C+265982953%2C+301813653%2C+313363246%2C+322424374%2C+326453878%2C+342549727%2C+387463254%2C+394898405%2C+431009630%2C+449521668%2C+449739776%2C+453108182%2C+461953875%2C+467594914%2C+491224395%2C+633463047%2C+642788121%2C+712341034%2C+713671627%2C+718934502%2C+730553541%2C+784635613%2C+837566413%2C+837855288%2C+944196427%2C+946315463%2C421784964%2C+430001240%2C+435902690%2C+437723711%2C+473894062%2C+482029498%2C+485075749%2C+485760455%2C+487860578%2C+497864105%2C+538534715%2C+681930429%2C+710580016%2C+773451747%2C+794760944%2C+842310800%2C+850083456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" Type="http://schemas.openxmlformats.org/officeDocument/2006/relationships/hyperlink" Target="https://admin.giaohangtietkiem.vn/admin/api/index/limit:100?alias=466791756%2C+204249673%2C+206594291%2C+211532965%2C+238246316%2C+245110891%2C+288934484%2C+290638181%2C+297190858%2C+303175992%2C+307824063%2C+308031776%2C+315451746%2C+321374997%2C+324496004%2C+339613966%2C+341763040%2C+343539278%2C+349277864%2C+356162048%2C+360747540%2C+369545040%2C+376260925%2C+391734957%2C+403799444%2C+428064826%2C+434249424%2C+449247988%2C+451785536%2C+469824578%2C+481700670%2C+486065172%2C+499257628%2C+507816585%2C+512067606%2C+557355331%2C+571798652%2C+576839338%2C+695979517%2C+752933118%2C+795239693%2C+869821899%2C+874580084%2C+876871557%2C+881423341%2C+957329141%2C+355804061%2C+312339960%2C+333038350%2C+351344995%2C+374107187%2C+466104949%2C+468396450%2C+476578741%2C+529847244%2C+558131502%2C+722755121%2C+742339717%2C+740059209%2C+353416408%2C+238802487%2C+450491729%2C+454572940%2C+512279110%2C+554052873%2C+796199805%2C+811845712%2C+992292322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7" Type="http://schemas.openxmlformats.org/officeDocument/2006/relationships/hyperlink" Target="https://admin.giaohangtietkiem.vn/admin/api/index/limit:50?alias=239062699%2C+255440831%2C+260253520%2C+261599714%2C+268825259%2C+291636447%2C+310950951%2C+330586963%2C+350300410%2C+359790605%2C+365867099%2C+369069696%2C+373011624%2C+380029310%2C+385470444%2C+401516617%2C+411004017%2C+412949944%2C+424870606%2C+429223132%2C+431411004%2C+442059589%2C+443619647%2C+445702197%2C+463016031%2C+469418902%2C+471505394%2C+475770957%2C+498843214%2C+543822298%2C+761261301%2C+830499161%2C+85136674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" Type="http://schemas.openxmlformats.org/officeDocument/2006/relationships/hyperlink" Target="about:blank" TargetMode="External"/><Relationship Id="rId146" Type="http://schemas.openxmlformats.org/officeDocument/2006/relationships/hyperlink" Target="https://admin.giaohangtietkiem.vn/admin/api/index/limit:50?alias=229755264%2C+301099633%2C+308676067%2C+310981252%2C+312005878%2C+314292310%2C+322463673%2C+323173486%2C+328227225%2C+361876290%2C+385157563%2C+392081498%2C+416903456%2C+428527952%2C+434050688%2C+436047694%2C+436868688%2C+440414443%2C+454775627%2C+463601144%2C+472870426%2C+535620707%2C+572740868%2C+657894995%2C+668004949%2C+786895397%2C+842776426%2C+951216352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" Type="http://schemas.openxmlformats.org/officeDocument/2006/relationships/hyperlink" Target="https://admin.giaohangtietkiem.vn/admin/api/index/limit:100?alias=201115563%2C+206989021%2C+238745040%2C+241408702%2C+280772964%2C+281647914%2C+292647068%2C+297382340%2C+307169988%2C+317611945%2C+320354532%2C+347936536%2C+360723862%2C+390556288%2C+401851217%2C+401959531%2C+407105153%2C+420739928%2C+424394450%2C+425576080%2C+446016719%2C+448153041%2C+458432018%2C+479324846%2C+485212602%2C+488402145%2C+670895051%2C+788255387%2C+876367671%2C+968204071%2C+245017568%2C+255255115%2C+281118365%2C+305553938%2C+330619933%2C+336811542%2C+350607630%2C+350965675%2C+352595019%2C+356687323%2C+366558914%2C+374227602%2C+384907933%2C+386451248%2C+387289326%2C+387630980%2C+391922664%2C+405348048%2C+410660258%2C+412697164%2C+435782110%2C+443361908%2C+465524163%2C+471245249%2C+657920377%2C+908924323%2C+574949161%2C+499973629%2C+487460916%2C+452387984%2C+416802611%2C+632032214%2C+240024664%2C+278716214%2C+321258028%2C+326048410%2C+326111713%2C+336379663%2C+341598495%2C+354103152%2C+373042284%2C+380825265%2C+394981158%2C+395720036%2C+409172115%2C+470146656%2C+575892962%2C+795982993%2C&amp;package_status_id=&amp;t_stt=&amp;r_stt=&amp;cr_from=2019-09-17+00%3A00%3A00&amp;cr_to=2019-09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5" Type="http://schemas.openxmlformats.org/officeDocument/2006/relationships/hyperlink" Target="https://admin.giaohangtietkiem.vn/admin/api/index/limit:100?alias=203186390%2C+253788051%2C+257280591%2C+258412240%2C+275741379%2C+326440188%2C+330363077%2C+335781163%2C+339921222%2C+341094038%2C+344851124%2C+355435468%2C+357693988%2C+374118995%2C+383377508%2C+384022830%2C+393339658%2C+395816187%2C+415740508%2C+429403588%2C+438666790%2C+441870777%2C+448864424%2C+449261654%2C+453873731%2C+454556646%2C+471329333%2C+472775271%2C+473981225%2C+483669563%2C+493880878%2C+516972818%2C+610708916%2C+800942246%2C+303997300%2C+213104270%2C+249357896%2C+252822959%2C+258738083%2C+283925308%2C+305391408%2C+314604026%2C+332652158%2C+342804395%2C+375131052%2C+380084897%2C+383826551%2C+402334257%2C+429250823%2C+429896125%2C+445655209%2C+448679306%2C+472132910%2C+477314372%2C+487267866%2C+519104747%2C+526686322%2C+579843032%2C+81087779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" Type="http://schemas.openxmlformats.org/officeDocument/2006/relationships/hyperlink" Target="about:blank" TargetMode="External"/><Relationship Id="rId144" Type="http://schemas.openxmlformats.org/officeDocument/2006/relationships/hyperlink" Target="https://admin.giaohangtietkiem.vn/admin?alias=371532499%2C+461981096%2C+467634729%2C+497513169%2C+771159393%2C+343915252%2C+381044783%2C+387951648%2C+334456445%2C+543358657%2C+284244285%2C+255816423%2C+317293285%2C+215562348%2C+313185977%2C+203563084%2C+712544915%2C+278836139%2C+413704889%2C+528676798%2C+888130175%2C+783918274%2C+525089958%2C+225656372%2C+4862450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3" Type="http://schemas.openxmlformats.org/officeDocument/2006/relationships/hyperlink" Target="https://admin.giaohangtietkiem.vn/admin?alias=287414897%2C+332247549%2C+366921758%2C+4756892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2" Type="http://schemas.openxmlformats.org/officeDocument/2006/relationships/hyperlink" Target="https://admin.giaohangtietkiem.vn/admin/api/index/limit:50?alias=206994389%2C+209880544%2C+225524582%2C+268893222%2C+300653960%2C+302772645%2C+303366871%2C+314853579%2C+321143675%2C+325380399%2C+339809788%2C+347773010%2C+353662668%2C+369823577%2C+386582153%2C+392402844%2C+393427125%2C+400517841%2C+410822116%2C+414752830%2C+414975272%2C+423670130%2C+425307458%2C+453681006%2C+455592147%2C+473675612%2C+482249548%2C+483344078%2C+487430989%2C+493540183%2C+498786735%2C+894345139%2C+925702198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5" Type="http://schemas.openxmlformats.org/officeDocument/2006/relationships/hyperlink" Target="https://admin.giaohangtietkiem.vn/admin/api/index/limit:100?alias=255616332%2C+259812677%2C+267828654%2C+286911801%2C+304608761%2C+311087836%2C+316332592%2C+317578492%2C+321779799%2C+334127811%2C+354604534%2C+360145110%2C+360760537%2C+395897178%2C+398763146%2C+417769272%2C+435632392%2C+436930359%2C+437189323%2C+441240249%2C+442764617%2C+445039171%2C+452870347%2C+453495787%2C+457178524%2C+461894678%2C+471104516%2C+471554093%2C+475008345%2C+480692094%2C+489812771%2C+492859098%2C+539530590%2C+694010875%2C+754131132%2C+754898502%2C+842387915%2C+855197182%2C+927035889%2C+949620819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4" Type="http://schemas.openxmlformats.org/officeDocument/2006/relationships/hyperlink" Target="about:blank" TargetMode="External"/><Relationship Id="rId77" Type="http://schemas.openxmlformats.org/officeDocument/2006/relationships/hyperlink" Target="about:blank" TargetMode="External"/><Relationship Id="rId76" Type="http://schemas.openxmlformats.org/officeDocument/2006/relationships/hyperlink" Target="about:blank" TargetMode="External"/><Relationship Id="rId79" Type="http://schemas.openxmlformats.org/officeDocument/2006/relationships/hyperlink" Target="https://admin.giaohangtietkiem.vn/admin/api/index/limit:50?alias=277708239%2C+386824427%2C+395366605%2C+404077970%2C+426259004%2C+489201281%2C+232715763%2C+244257722%2C+274261451%2C+292671115%2C+309447742%2C+314346341%2C+332699637%2C+344894019%2C+360016206%2C+361452174%2C+388680822%2C+392607556%2C+398427729%2C+400292430%2C+404643056%2C+425039849%2C+429222657%2C+430994194%2C+432538210%2C+438474672%2C+440491848%2C+451034610%2C+451966378%2C+454771432%2C+461313571%2C+471960814%2C+478828275%2C+483257260%2C+489194239%2C+490448139%2C+496769183%2C+498991484%2C+566108691%2C+607231901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8" Type="http://schemas.openxmlformats.org/officeDocument/2006/relationships/hyperlink" Target="about:blank" TargetMode="External"/><Relationship Id="rId71" Type="http://schemas.openxmlformats.org/officeDocument/2006/relationships/hyperlink" Target="about:blank" TargetMode="External"/><Relationship Id="rId70" Type="http://schemas.openxmlformats.org/officeDocument/2006/relationships/hyperlink" Target="https://admin.giaohangtietkiem.vn/admin/api/index/limit:100?alias=223559746%2C+242121606%2C+300597902%2C+309483454%2C+315585505%2C+331090391%2C+346619294%2C+359770584%2C+388628716%2C+416370306%2C+423128173%2C+496549952%2C+505335215%2C+535479110%2C+573573820%2C+584883392%2C+643123905%2C+759315992%2C+768499694%2C+845242722%2C+855722195%2C+896167431%2C+907306539%2C+950714721%2C+974915225%2C+204852901%2C+205934146%2C+214059271%2C+243603972%2C+245711129%2C+279084407%2C+292701291%2C+301030365%2C+316622433%2C+324896693%2C+326836730%2C+330020070%2C+332502463%2C+345817221%2C+354746764%2C+355520908%2C+372397792%2C+377465197%2C+384355830%2C+387154931%2C+387495321%2C+393780347%2C+395115591%2C+405390915%2C+411355464%2C+415372765%2C+416987865%2C+426600838%2C+439751295%2C+451367395%2C+465323445%2C+468873662%2C+527392283%2C+537297432%2C+584003407%2C+605993177%2C+745150171%2C+838725659%2C+843022132%2C+868620551%2C+887003099%2C+993704862%2C+337598024%2C+378278949%2C+48044916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9" Type="http://schemas.openxmlformats.org/officeDocument/2006/relationships/hyperlink" Target="about:blank" TargetMode="External"/><Relationship Id="rId138" Type="http://schemas.openxmlformats.org/officeDocument/2006/relationships/hyperlink" Target="https://admin.giaohangtietkiem.vn/admin/api/index/limit:50?alias=206735282%2C+252105108%2C+295243773%2C+299917568%2C+311211756%2C+317620183%2C+329695653%2C+329993587%2C+330643697%2C+334770486%2C+337164662%2C+372893794%2C+373651668%2C+374020074%2C+375553346%2C+384991291%2C+393849321%2C+394906014%2C+395698036%2C+402453792%2C+411648262%2C+419108863%2C+428987892%2C+429092923%2C+430713456%2C+432872072%2C+441445174%2C+461068623%2C+471784804%2C+498532096%2C+772580747%2C+800441190%2C+812639515%2C+837321838%2C+871311816%2C+956942302%2C+965229449%2C+969474918%2C+985989494%2C202401260%2C&amp;package_status_id=&amp;t_stt=&amp;r_stt=&amp;cr_from=2019-10-14+00%3A00%3A00&amp;cr_to=2019-10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7" Type="http://schemas.openxmlformats.org/officeDocument/2006/relationships/hyperlink" Target="https://admin.giaohangtietkiem.vn/admin?alias=412875492%2C+353051376%2C+393222402%2C+941721860%2C+440785976%2C+872701101%2C+3002753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2" Type="http://schemas.openxmlformats.org/officeDocument/2006/relationships/hyperlink" Target="https://admin.giaohangtietkiem.vn/admin/api/index/limit:100?alias=207899620%2C+218843032%2C+235047235%2C+245694600%2C+256731175%2C+275576282%2C+306468415%2C+308604682%2C+315775288%2C+316794482%2C+323112152%2C+355058847%2C+367882399%2C+374354109%2C+387535162%2C+409703435%2C+414396385%2C+417330409%2C+433921769%2C+489681902%2C+490368913%2C+523007972%2C+535211660%2C+585589988%2C+751233550%2C+880205485%2C+890966289%2C+902780717%2C200201281%2C+292269387%2C+297827812%2C+305418235%2C+309499808%2C+323296610%2C+324938059%2C+332660540%2C+391103463%2C+408110725%2C+422791189%2C+460460640%2C+464048585%2C+478363539%2C+596243220%2C+686169069%2C+698554288%2C+742149847%2C+770522496%2C+958151454%2C229197145%2C+249247489%2C+318658944%2C+319328637%2C+319735223%2C+340416852%2C+373301570%2C+381355843%2C+381975950%2C+434724061%2C+444919555%2C+468240177%2C+492392031%2C+747807500%2C+810665907%2C+845937993%2C+896334394%2C+917177744%2C+962444430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1" Type="http://schemas.openxmlformats.org/officeDocument/2006/relationships/hyperlink" Target="https://admin.giaohangtietkiem.vn/admin?alias=595385669%2C759141948%2C30458957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0" Type="http://schemas.openxmlformats.org/officeDocument/2006/relationships/hyperlink" Target="https://admin.giaohangtietkiem.vn/admin/api/index/limit:50?alias=246549424%2C+264097798%2C+271056990%2C+289564046%2C+302572033%2C+322269323%2C+322697370%2C+324246764%2C+331460203%2C+375599926%2C+377674650%2C+380708594%2C+383621279%2C+384690567%2C+400877163%2C+428648039%2C+433867784%2C+434818034%2C+447790733%2C+469101413%2C+476983267%2C+481593634%2C+486035580%2C+501386265%2C+619830990%2C+673764181%2C+729643525%2C+858270070%2C+924125989%2C+928488212%2C+932997522%2C+941335395%2C360204943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6" Type="http://schemas.openxmlformats.org/officeDocument/2006/relationships/hyperlink" Target="https://admin.giaohangtietkiem.vn/admin?alias=251394744%2C+306220398%2C+318257662%2C+351459487%2C+366650335%2C+372045724%2C+476162284%2C+487701514%2C+497408657%2C+988605617%2C+244592276%2C+245313163%2C+287448803%2C+362835622%2C+376458954%2C+393765822%2C+430436430%2C+446653460%2C+457978976%2C+461330806%2C+49039621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5" Type="http://schemas.openxmlformats.org/officeDocument/2006/relationships/hyperlink" Target="https://admin.giaohangtietkiem.vn/admin?alias=246129497%2C+251112041%2C+366545605%2C+396257795%2C+396747099%2C+403180424%2C+435192070%2C+612666613%2C+702372093%2C+7473845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4" Type="http://schemas.openxmlformats.org/officeDocument/2006/relationships/hyperlink" Target="https://admin.giaohangtietkiem.vn/admin?alias=248705091%2C+264598674%2C+357606469%2C+364229910%2C+397379942%2C+411407569%2C+464383223%2C+565344650%2C+580726113%2C+616146617%2C+657037158%2C+676591450%2C+715464751%2C+731509086%2C+765925684%2C+831228092%2C+849814057%2C+956993636%2C+971160730%2C+978082377%2C+990512815%2C+415856993%2C+898465440%2C+4654131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3" Type="http://schemas.openxmlformats.org/officeDocument/2006/relationships/hyperlink" Target="https://admin.giaohangtietkiem.vn/admin/api/index/limit:50?alias=220240850%2C+249527481%2C+281157652%2C+281809582%2C+334023013%2C+343369788%2C+349133925%2C+356789775%2C+375245429%2C+376143046%2C+395707545%2C+399742954%2C+411681765%2C+411884805%2C+412894228%2C+435495290%2C+436990335%2C+443527022%2C+461213541%2C+493637084%2C+499078767%2C+631952694%2C+707863575%2C+713392171%2C+741108609%2C+874491294%2C+886311156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2" Type="http://schemas.openxmlformats.org/officeDocument/2006/relationships/hyperlink" Target="about:blank" TargetMode="External"/><Relationship Id="rId61" Type="http://schemas.openxmlformats.org/officeDocument/2006/relationships/hyperlink" Target="https://admin.giaohangtietkiem.vn/admin/api/index/limit:50?alias=203825463%2C+235198974%2C+257387002%2C+281909069%2C+885341393%2C297416817%2C+306999561%2C+312085994%2C+332865142%2C+335454155%2C+364012326%2C+386609419%2C+405716224%2C+411552447%2C+412456608%2C+428559664%2C+434347648%2C+493135045%2C+496581930%2C+497806107%2C+584721925%2C+632181272%2C+662985644%2C+691076143%2C+746551955%2C+816155612%2C+828853733%2C287813732%2C+294461564%2C+301096081%2C+301639465%2C+320742362%2C+361949487%2C+378323008%2C+382679797%2C+388737262%2C+402417291%2C+455881233%2C+456028868%2C+464157123%2C+477631492%2C+486780364%2C+597220416%2C+619743064%2C+813061657%2C+835633610%2C+981492753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4" Type="http://schemas.openxmlformats.org/officeDocument/2006/relationships/hyperlink" Target="https://admin.giaohangtietkiem.vn/admin/api/index/limit:100?alias=209928434%2C+245487906%2C+278266639%2C+280821930%2C+234744584%2C+304986076%2C+308685913%2C+309998693%2C+365546277%2C+365904545%2C+379857382%2C+385804609%2C+389079266%2C+392430702%2C+410326386%2C+425847275%2C+426910516%2C+434171886%2C+489318016%2C+499329803%2C+504628464%2C+537888242%2C+564935038%2C+585736711%2C+644298764%2C+747428037%2C+831627740%2C+856160205%2C+893291412%2C+903681534%2C+924863244%2C286491087%2C+578154907%2C304881180%2C+305045096%2C+308015835%2C+324741775%2C+357789089%2C+358320573%2C+361848454%2C+367831131%2C+391557599%2C+392931018%2C+393012935%2C+406155189%2C+411425839%2C+418142212%2C+428531650%2C+441591738%2C+469040891%2C+487701172%2C+588152167%2C+782035168%2C+860842687%2C+873081264%2C+873947241%2C+909949020%2C+975279742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3" Type="http://schemas.openxmlformats.org/officeDocument/2006/relationships/hyperlink" Target="https://admin.giaohangtietkiem.vn/admin/api/index/limit:100?alias=282952179%2C+290589578%2C+291068031%2C+308221291%2C266747534%2C+868194586%2C269325716%2C+305912488%2C+316158045%2C+325442488%2C+334460398%2C+335628680%2C+338856586%2C+344758641%2C+380417018%2C+384369964%2C+386721863%2C+408890534%2C+426166568%2C+428687678%2C+436339151%2C+438552805%2C+440299348%2C+452088746%2C+492109111%2C+557810532%2C+588766379%2C+768179294%2C+792657281%2C+952230914%2C+965863548%2C+995973429%2C211773160%2C+225707190%2C+236760169%2C+263899689%2C+280506124%2C+286179862%2C+304167126%2C+335812121%2C+338433404%2C+343427535%2C+361912761%2C+377937805%2C+378162262%2C+380674394%2C+385703404%2C+386604461%2C+405520201%2C+409293889%2C+420781789%2C+432458368%2C+444790256%2C+466786397%2C+470105808%2C+474393492%2C+494012540%2C+536956293%2C+640189722%2C+660327528%2C+709923600%2C+842084561%2C+877782736%2C+895356929%2C+942990640%2C316935212%2C+322764585%2C+344760289%2C+351393731%2C+366337072%2C+376828483%2C+379256021%2C+380080765%2C+382709806%2C+403021657%2C+419525483%2C+421491071%2C+422482740%2C+427009067%2C+468452758%2C+479457279%2C+493071469%2C+525564380%2C+543332558%2C+543862368%2C+616952772%2C+677961714%2C+710116506%2C+755360568%2C+784282921%2C+834449767%2C+902552670%2C+922283376%2C+922782994%2C+966465750%2C+977738467%2C+98529898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6" Type="http://schemas.openxmlformats.org/officeDocument/2006/relationships/hyperlink" Target="https://admin.ghtk.vn/admin?alias=395066421%2C+246531576%2C+288765025%2C+312373518%2C+331299320%2C+340082850%2C+358528945%2C+398419363%2C+416010461%2C+431810170%2C+477329157%2C+658660153%2C+883926019%2C+95804393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2" Type="http://schemas.openxmlformats.org/officeDocument/2006/relationships/hyperlink" Target="https://admin.giaohangtietkiem.vn/admin?alias=256086471%2C+346346826%2C+349811659%2C+398498560%2C+413365819%2C+825346382%2C+9578217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5" Type="http://schemas.openxmlformats.org/officeDocument/2006/relationships/hyperlink" Target="https://admin.ghtk.vn/admin?alias=955429402%2C+317264927%2C238693742%2C+492750358%2C419437345%2C498379581%2C454926754%2C261596300%2C+316267805%2C+380999360%2C+423633146%2C+452015578%2C+469923402%2C+512689650%2C+675147648%2C+751513544%2C+758750380%2C+812018361%2C+8179359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1" Type="http://schemas.openxmlformats.org/officeDocument/2006/relationships/hyperlink" Target="https://admin.giaohangtietkiem.vn/admin?alias=312890717%2C+3417812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8" Type="http://schemas.openxmlformats.org/officeDocument/2006/relationships/hyperlink" Target="https://admin.giaohangtietkiem.vn/admin/api/index/limit:100?alias=205796107%2C+222758961%2C+224967410%2C+273523453%2C+278490653%2C+262985507%2C+289666759%2C+320213171%2C+323531926%2C+330626368%2C+334305963%2C+345593821%2C+349033973%2C+349081866%2C+360353302%2C+363707869%2C+375257815%2C+376880445%2C+420516418%2C+433309175%2C+471529968%2C+489267301%2C+500247731%2C+524901659%2C+579382351%2C+582593700%2C+595165222%2C+596410485%2C+722560118%2C+757167607%2C+771604817%2C+829940016%2C+847417317%2C+862294561%2C302096811%2C+304989668%2C+328557528%2C+328846257%2C+346686758%2C+356675859%2C+358167065%2C+362174732%2C+364423675%2C+364485263%2C+389395000%2C+399466175%2C+411636503%2C+416017122%2C+432581707%2C+434158902%2C+434431077%2C+434874556%2C+452214447%2C+463375833%2C+488364620%2C+496359986%2C+498278170%2C+696130324%2C+837588485%2C+845170463%2C+900998591%2C+929545164%2C+931491472%2C+972638192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0" Type="http://schemas.openxmlformats.org/officeDocument/2006/relationships/hyperlink" Target="https://admin.giaohangtietkiem.vn/admin?alias=213293504%2C+228325317%2C+241981251%2C+271711485%2C+281538429%2C+337885573%2C+349614569%2C+364921884%2C+407723795%2C+414102636%2C+447391361%2C+460871036%2C+469642295%2C+482609763%2C+6322441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7" Type="http://schemas.openxmlformats.org/officeDocument/2006/relationships/hyperlink" Target="https://admin.giaohangtietkiem.vn/admin/api/index/limit:50?alias=247036846%2C+268557969%2C+277977162%2C+286144564%2C+288126263%2C+308556549%2C+311418494%2C+314128804%2C+336408624%2C+348335911%2C+356972743%2C+357165359%2C+385916492%2C+421527605%2C+428355152%2C+431503239%2C+441095867%2C+444550889%2C+450174647%2C+498014133%2C+498362248%2C+530330697%2C+564139465%2C+585624417%2C+812977000%2C+95196306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0" Type="http://schemas.openxmlformats.org/officeDocument/2006/relationships/hyperlink" Target="https://admin.giaohangtietkiem.vn/admin?alias=306854510%2C+387634208%2C+430925139%2C+690931476%2C+695137008%2C+203573409%2C+240552930%2C+299355561%2C+323377589%2C+327157171%2C+331167046%2C+331935593%2C+344447764%2C+345217868%2C+347796163%2C+367908468%2C+396960317%2C+398984467%2C+406601058%2C+419590934%2C+426085849%2C+439942160%2C+466120024%2C+469478313%2C+471476907%2C+495310830%2C+495330863%2C+519901143%2C+575867199%2C+600052093%2C+637373084%2C+797414004%2C+865028554%2C+915841467%2C+930212402%2C+996492374%2C70651730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5" Type="http://schemas.openxmlformats.org/officeDocument/2006/relationships/hyperlink" Target="https://admin.giaohangtietkiem.vn/admin?alias=212473145%2C+259076951%2C+262045696%2C+309229872%2C+311562904%2C+324795584%2C+341096915%2C+343000999%2C+368028985%2C+411139426%2C+450334989%2C+481570424%2C+535514472%2C+775207990%2C+99608714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9" Type="http://schemas.openxmlformats.org/officeDocument/2006/relationships/hyperlink" Target="https://admin.giaohangtietkiem.vn/admin/api/index/limit:50?alias=363655204%2C+315807040%2C+331310697%2C+356503426%2C+455623631%2C+471836295%2C+679017443%2C+745153211%2C+809919014%2C+818187837%2C+849576227%2C+258986016%2C+271275186%2C+282159158%2C+301266354%2C+348627573%2C+348780789%2C+356305895%2C+375586584%2C+377550395%2C+379405722%2C+382649363%2C+395352253%2C+411133342%2C+416230253%2C+425907499%2C+446422576%2C+465465347%2C+468303024%2C+468842503%2C+473399451%2C+478758623%2C+481163989%2C+547065435%2C+555232447%2C+767682741%2C+945130794%2C+949838938%2C+969049561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4" Type="http://schemas.openxmlformats.org/officeDocument/2006/relationships/hyperlink" Target="https://admin.giaohangtietkiem.vn/admin/api/index/limit:100?alias=202505467%2C+274876511%2C+304176966%2C+317898579%2C+329990924%2C+355452160%2C+357945772%2C+407382332%2C+442617105%2C+450528518%2C+459659439%2C+479127539%2C+638818447%2C+746034785%2C+750498260%2C+770029754%2C+826884417%2C+855745601%2C+882079491%2C+926160775%2C+200495089%2C+210159575%2C+220024912%2C+243029849%2C+249327066%2C+257948295%2C+277467647%2C+282734708%2C+298401967%2C+310052629%2C+311097364%2C+315559540%2C+339273754%2C+343488766%2C+351270105%2C+357665224%2C+358132034%2C+374192788%2C+376749717%2C+382972132%2C+383270924%2C+384746063%2C+394364086%2C+402739359%2C+410559345%2C+416031631%2C+420070261%2C+430359892%2C+442778619%2C+442818218%2C+453752206%2C+459272060%2C+465258779%2C+470011563%2C+483423119%2C+485865871%2C+486093293%2C+514476585%2C+572772165%2C+782935431%2C+39304318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3" Type="http://schemas.openxmlformats.org/officeDocument/2006/relationships/hyperlink" Target="https://admin.giaohangtietkiem.vn/admin?alias=498433541%2C+360868441%2C+469662805%2C+329470191%2C+9253485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2" Type="http://schemas.openxmlformats.org/officeDocument/2006/relationships/hyperlink" Target="https://admin.giaohangtietkiem.vn/admin/api/index/limit:50?alias=945233847%2C+210773563%2C+301688727%2C+309392079%2C+309786500%2C+317572467%2C+325330373%2C+333146474%2C+352408001%2C+379650548%2C+385749958%2C+397275900%2C+404144352%2C+404658194%2C+431330439%2C+471819805%2C+491125197%2C+493976345%2C+616225786%2C+775696631%2C+803032613%2C+818363151%2C+914621913%2C+934666438%2C+957459775%2C+971126104%2C+268485817%2C+316861699%2C+322521075%2C+386230877%2C+401665286%2C+428068972%2C+445360063%2C+448759737%2C+459207541%2C+463398172%2C+484611481%2C+491505330%2C+492044536%2C+512360679%2C+643527990%2C+671329335%2C+789301494%2C+828163494%2C+959695476%2C+970252626%2C+428349609%2C+416370930%2C+41611985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9" Type="http://schemas.openxmlformats.org/officeDocument/2006/relationships/hyperlink" Target="https://admin.giaohangtietkiem.vn/admin/api/index/limit:50?alias=291215300%2C+321638908%2C+327399410%2C+334114676%2C+359279200%2C+417905894%2C+444384878%2C+480905470%2C+486910189%2C+491366642%2C+504221823%2C+645782728%2C+702463828%2C+753246387%2C+811611523%2C+847431760%2C+956267665%2C+968160795%2C+421235716%2C+212108946%2C+232013574%2C+248340902%2C+275539410%2C+348870706%2C+381350519%2C+399083794%2C+407538273%2C+410774171%2C+430419843%2C+439095132%2C+445042541%2C+460531357%2C+469216503%2C+488169216%2C+491830729%2C+492402705%2C+494511432%2C+543587527%2C+87807891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8" Type="http://schemas.openxmlformats.org/officeDocument/2006/relationships/hyperlink" Target="about:blank" TargetMode="External"/><Relationship Id="rId167" Type="http://schemas.openxmlformats.org/officeDocument/2006/relationships/hyperlink" Target="https://admin.giaohangtietkiem.vn/admin/api/index/limit:50?alias=334902876%2C+342543755%2C+351699557%2C+357676419%2C+362052840%2C+369205771%2C+419131232%2C+477043743%2C+484694156%2C+488192813%2C+515777791%2C+561113294%2C+644487682%2C+675177699%2C+763201231%2C+764345629%2C+822878027%2C+878120676%2C+298187730%2C+336212986%2C+357593693%2C+396658564%2C+414218078%2C+451158034%2C+472656513%2C+534793823%2C+83322796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6" Type="http://schemas.openxmlformats.org/officeDocument/2006/relationships/hyperlink" Target="https://admin.giaohangtietkiem.vn/admin/api/index/limit:100?alias=293978203%2C+298789483%2C+314585313%2C+315375200%2C+317173486%2C+345982487%2C+411652002%2C+419026564%2C+429793702%2C+434093414%2C+444384666%2C+450245879%2C+492189470%2C+492686487%2C+546031671%2C+549475460%2C+204818466%2C+258198945%2C+314930127%2C+320589268%2C+346242414%2C+348132618%2C+355106469%2C+360135331%2C+373139046%2C+375365739%2C+382964158%2C+387412233%2C+388459837%2C+408891457%2C+420281214%2C+428244766%2C+431297044%2C+436415004%2C+436908803%2C+469611772%2C+495151645%2C+529184477%2C+644594088%2C+247759237%2C+263025769%2C+269276596%2C+283861275%2C+299344588%2C+319974160%2C+327688087%2C+332672630%2C+344773087%2C+359266263%2C+367985655%2C+376166604%2C+378030423%2C+383010605%2C+386164849%2C+406102589%2C+408628863%2C+425680394%2C+427205657%2C+428827112%2C+440210900%2C+442986363%2C+469859496%2C+471668586%2C+518060768%2C+573692263%2C+682444206%2C+684830693%2C+740380265%2C+837358958%2C+840925345%2C+862621886%2C+904148926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1" Type="http://schemas.openxmlformats.org/officeDocument/2006/relationships/hyperlink" Target="https://admin.giaohangtietkiem.vn/admin?alias=278859428%2C+223329518%2C+348686906%2C+351098192%2C+410809867%2C+414147592%2C+418387954%2C+452112839%2C+461917334%2C+483750866%2C+828296533%2C+879062888%2C+89142094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0" Type="http://schemas.openxmlformats.org/officeDocument/2006/relationships/hyperlink" Target="about:blank" TargetMode="External"/><Relationship Id="rId53" Type="http://schemas.openxmlformats.org/officeDocument/2006/relationships/hyperlink" Target="https://admin.giaohangtietkiem.vn/admin/api/index/limit:50?alias=215380983%2C+229720667%2C+281908571%2C+328459420%2C+334537388%2C+338932650%2C+349819728%2C+367436323%2C+378715544%2C+385161587%2C+389945041%2C+402351239%2C+416257674%2C+419800468%2C+435874971%2C+445933535%2C+460072007%2C+460988086%2C+472857173%2C+487248169%2C+560770144%2C+566378207%2C+672060858%2C+675472411%2C+698868581%2C+719059169%2C+743416220%2C+886592847%2C+922892066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2" Type="http://schemas.openxmlformats.org/officeDocument/2006/relationships/hyperlink" Target="https://admin.giaohangtietkiem.vn/admin?alias=264433334%2C+289116302%2C+321199316%2C+323895156%2C+334956128%2C+335299577%2C+364164967%2C+367551082%2C+376979426%2C+409659916%2C+439597552%2C+667636666%2C+796158305%2C+95259541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5" Type="http://schemas.openxmlformats.org/officeDocument/2006/relationships/hyperlink" Target="https://admin.giaohangtietkiem.vn/admin/api/index/limit:100?alias=214527107%2C+263911841%2C+299355741%2C+305243435%2C+353289806%2C+355808778%2C+406625291%2C+452160687%2C+453452219%2C+455806025%2C+458341483%2C+480880035%2C+482966664%2C+498023842%2C+540831308%2C+617218353%2C+683804216%2C+764960807%2C+913281348%2C+967928799%2C+247205996%2C+250934340%2C+275731471%2C+279658376%2C+280544645%2C+312179413%2C+314499803%2C+333138812%2C+342039389%2C+345160069%2C+351010808%2C+365396465%2C+369215100%2C+389785195%2C+399500589%2C+407912491%2C+415052979%2C+420348924%2C+439985145%2C+451009208%2C+454233138%2C+456345172%2C+465996720%2C+488793560%2C+493949724%2C+498794439%2C+506977803%2C+522389260%2C+657918039%2C+667703927%2C+856233906%2C+343040446%2C+403341856%2C+413395357%2C+462095587%2C+802634388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1" Type="http://schemas.openxmlformats.org/officeDocument/2006/relationships/hyperlink" Target="https://admin.giaohangtietkiem.vn/admin/api/index/limit:50?alias=211316225%2C+224751935%2C+230938039%2C+268655448%2C+294327967%2C+297086085%2C+300952100%2C+307600994%2C+308853812%2C+318823133%2C+319729798%2C+329934413%2C+347842858%2C+348030406%2C+394810006%2C+395402810%2C+398467185%2C+399760302%2C+408099558%2C+411718056%2C+412798680%2C+428649517%2C+451027195%2C+453489451%2C+460009222%2C+460015632%2C+462900482%2C+468961320%2C+473684838%2C+484433068%2C+492550798%2C+498406199%2C+544931449%2C+574468091%2C+610675005%2C+615194324%2C+626139275%2C+637718451%2C+638872293%2C+654088277%2C+739888137%2C+746803410%2C+753089958%2C+782687259%2C+794434884%2C+819908352%2C+928540286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4" Type="http://schemas.openxmlformats.org/officeDocument/2006/relationships/hyperlink" Target="https://admin.giaohangtietkiem.vn/admin/api/index/limit:50?alias=447880294%2C+535403902%2C+536644726%2C+668114778%2C+788444341%2C+312156192%2C+319830783%2C+324028269%2C+329378080%2C+341453649%2C+348760657%2C+361560766%2C+370448707%2C+379077919%2C+393562244%2C+404534700%2C+425627485%2C+430806739%2C+444607884%2C+477562648%2C+480104854%2C+521092214%2C+689705292%2C+757617969%2C+803362441%2C+808093776%2C+881133146%2C+892668808%2C+962507903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0" Type="http://schemas.openxmlformats.org/officeDocument/2006/relationships/hyperlink" Target="https://admin.giaohangtietkiem.vn/admin/api/index/limit:50?alias=271980868%2C+296231059%2C+312163897%2C+351395700%2C+405929040%2C+408638161%2C+432911888%2C+462780627%2C+489946241%2C+575202880%2C+212607620%2C+273151679%2C+277098219%2C+277408907%2C+320675288%2C+322913397%2C+336729720%2C+336950198%2C+347063840%2C+351608317%2C+352783698%2C+353910872%2C+363498979%2C+370081442%2C+383066183%2C+386720557%2C+393892284%2C+403292165%2C+408613462%2C+410292023%2C+418987225%2C+423934811%2C+425790381%2C+428543321%2C+441122925%2C+445920171%2C+450174725%2C+454683919%2C+461476358%2C+483850614%2C+858344774%2C+86239579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7" Type="http://schemas.openxmlformats.org/officeDocument/2006/relationships/hyperlink" Target="about:blank" TargetMode="External"/><Relationship Id="rId56" Type="http://schemas.openxmlformats.org/officeDocument/2006/relationships/hyperlink" Target="about:blank" TargetMode="External"/><Relationship Id="rId159" Type="http://schemas.openxmlformats.org/officeDocument/2006/relationships/hyperlink" Target="https://admin.giaohangtietkiem.vn/admin/api/index/limit:100?alias=211357479%2C+225498656%2C+246719886%2C+263003954%2C+317099725%2C+323242589%2C+348723945%2C+358437131%2C+362849013%2C+372163025%2C+402373355%2C+422203703%2C+432493622%2C+453775562%2C+470129839%2C+480803687%2C+480872349%2C+496632062%2C+671930657%2C+729038895%2C+897500224%2C+954587781%2C+266880787%2C+304083399%2C+307766160%2C+307854838%2C+312855475%2C+322750203%2C+334691880%2C+338364833%2C+350798059%2C+360190667%2C+381486300%2C+383975016%2C+400375605%2C+410074619%2C+410998559%2C+420406394%2C+440693634%2C+441520196%2C+447584206%2C+465868593%2C+468386477%2C+472927091%2C+473530280%2C+482245783%2C+493210188%2C+944078410%2C+201183909%2C+214552811%2C+258245745%2C+306213543%2C+341345282%2C+350627766%2C+361960194%2C+369737639%2C+383857118%2C+383875604%2C+431723186%2C+440818227%2C+454417249%2C+467184901%2C+577943531%2C+63570192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9" Type="http://schemas.openxmlformats.org/officeDocument/2006/relationships/hyperlink" Target="https://admin.giaohangtietkiem.vn/admin?alias=231354243%2C+236693197%2C+326492111%2C+418061146%2C+452515443%2C+467927812%2C+504951431%2C+87753417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4" Type="http://schemas.openxmlformats.org/officeDocument/2006/relationships/hyperlink" Target="https://admin.giaohangtietkiem.vn/admin?alias=200795072%2C+202112162%2C+328210325%2C+341824756%2C+359907154%2C+378408823%2C+415833566%2C+433824083%2C+479413260%2C+484956823%2C+487888613%2C+492989759%2C+500524334%2C+522294377%2C+612505701%2C+619393139%2C+624348283%2C+675212566%2C+729438826%2C+729922901%2C+829529666%2C+960494613%2C&amp;package_status_id=&amp;t_stt=&amp;r_stt=&amp;cr_from=2019-10-17+00%3A00%3A00&amp;cr_to=2019-10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8" Type="http://schemas.openxmlformats.org/officeDocument/2006/relationships/hyperlink" Target="https://admin.giaohangtietkiem.vn/admin/api/index/limit:100?alias=226749189%2C+276176528%2C+284550778%2C+290658329%2C+311966385%2C+206225038%2C+241055007%2C+294028239%2C+294470081%2C+372793755%2C+375737856%2C+385113811%2C+422229884%2C+423762161%2C+428214479%2C+496388260%2C+515332082%2C+833959322%2C281408901%2C+387497808%2C+726061716%2C227589988%2C+229861137%2C+233598188%2C+239552695%2C+241472572%2C+260666023%2C+262275325%2C+269640292%2C+281085073%2C+308626064%2C+308635409%2C+312502105%2C+320234889%2C+326603741%2C+328528074%2C+338363357%2C+339970482%2C+341012431%2C+341708741%2C+343089362%2C+355401759%2C+357178936%2C+362485527%2C+386539163%2C+394235698%2C+441705281%2C+449882356%2C+450388391%2C+455009221%2C+460871139%2C+470135776%2C+471227165%2C+473256172%2C+482192492%2C+489303693%2C+499724058%2C+523014867%2C+617029732%2C+666665858%2C+902735909%2C312370437%2C+327308814%2C+334129195%2C+334841962%2C+337459883%2C+354094943%2C+360191625%2C+361031762%2C+365899298%2C+368052108%2C+379337224%2C+391794686%2C+403914911%2C+405028139%2C+421005005%2C+421537810%2C+441983911%2C+447064768%2C+449809270%2C+451805704%2C+463313912%2C+468862314%2C+476073544%2C+479364500%2C+768358195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3" Type="http://schemas.openxmlformats.org/officeDocument/2006/relationships/hyperlink" Target="https://admin.giaohangtietkiem.vn/admin/api/index/limit:50?alias=209232333%2C+238348850%2C+268036459%2C+272069260%2C+307274547%2C+314089338%2C+339700958%2C+340674808%2C+344904950%2C+377103854%2C+396393254%2C+405465181%2C+420710285%2C+423861093%2C+425537255%2C+435017809%2C+438353942%2C+472094494%2C+478898443%2C+483966314%2C+492069058%2C+502328838%2C+672662484%2C+741347407%2C+743893244%2C+773366324%2C+888184735%2C+993859606%2C+994024956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2" Type="http://schemas.openxmlformats.org/officeDocument/2006/relationships/hyperlink" Target="https://admin.giaohangtietkiem.vn/admin?alias=390420060%2C427689884%2C287193709%2C+308398029%2C+349169750%2C+362596460%2C+377052577%2C+383948666%2C+384956311%2C+416979394%2C+436423582%2C+445509921%2C+445534194%2C+462775872%2C+463299134%2C+472534179%2C+573582777%2C+649009944%2C+704780467%2C+851319875%2C43409658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1" Type="http://schemas.openxmlformats.org/officeDocument/2006/relationships/hyperlink" Target="https://admin.giaohangtietkiem.vn/admin/api/index/limit:50?alias=940871659%2C586995153%2C389642299%2C368971229%2C359911123%2C976244682%2C312226266%2C204032311%2C+256075172%2C+266906266%2C+278018898%2C+283305532%2C+284022106%2C+303847933%2C+305907273%2C+308267622%2C+331459016%2C+376569730%2C+381846043%2C+387376691%2C+403488200%2C+408848806%2C+414637069%2C+425913101%2C+429973409%2C+441706694%2C+444619764%2C+449773609%2C+469440659%2C+470779736%2C+484050449%2C+496967218%2C+540023166%2C+548011493%2C+626548040%2C+679794758%2C+731676603%2C+744507973%2C+902749686%2C+904207366%2C+929764723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8" Type="http://schemas.openxmlformats.org/officeDocument/2006/relationships/hyperlink" Target="https://admin.giaohangtietkiem.vn/admin?alias=229177834%2C+241582118%2C+254504684%2C+273774538%2C+274547340%2C+316945083%2C+354297880%2C+357825650%2C+368884127%2C+370925925%2C+379427404%2C+442704397%2C+451458488%2C+457555283%2C+470514237%2C+495011243%2C+647762676%2C+699682481%2C+755021391%2C+777463160%2C+829883461%2C+91335234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7" Type="http://schemas.openxmlformats.org/officeDocument/2006/relationships/hyperlink" Target="https://admin.giaohangtietkiem.vn/admin/api/index/limit:50?alias=205986626%2C+206807302%2C+306627539%2C+354574519%2C+431106399%2C+458863610%2C+470172109%2C+483988103%2C+591289122%2C+596281043%2C+709767205%2C+749256869%2C+887704890%2C+283907707%2C+322179096%2C+323136345%2C+324943919%2C+326739855%2C+339591760%2C+352173469%2C+354926066%2C+395435716%2C+397897679%2C+403010135%2C+412518758%2C+425481597%2C+438326061%2C+456952533%2C+464472197%2C+465309847%2C+484077302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6" Type="http://schemas.openxmlformats.org/officeDocument/2006/relationships/hyperlink" Target="https://admin.giaohangtietkiem.vn/admin?alias=312478357%2C+467344243%2C+445392338%2C+69839849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5" Type="http://schemas.openxmlformats.org/officeDocument/2006/relationships/hyperlink" Target="https://admin.giaohangtietkiem.vn/admin/api/index/limit:100?alias=232377841%2C+299256776%2C+308063974%2C+317161472%2C+208222247%2C412151928%2C+200965241%2C+316552859%2C+317585206%2C+363649037%2C+370331639%2C+370661253%2C+376537928%2C+405978923%2C+440107711%2C+454216339%2C+471448049%2C+487260812%2C+572190134%2C+768885651%2C216716029%2C+242647146%2C+278018898%2C+350667654%2C+370327710%2C+383212327%2C+406125009%2C+425913101%2C+441556481%2C+442881835%2C+444189912%2C+457269952%2C+462416551%2C+463435894%2C+485587557%2C+495629957%2C+506490336%2C+508543278%2C+526980070%2C+613576270%2C+678410812%2C+687965374%2C+710026107%2C+750283299%2C+819470330%2C+941037589%2C324258305%2C+213130726%2C+288394205%2C+316457425%2C+335799616%2C+350614547%2C+351526568%2C+357183049%2C+390846125%2C+406627530%2C+412016375%2C+469678389%2C+490686029%2C+507654372%2C+645952244%2C+741963783%2C+847109196%2C+891748571%2C+987795389%2C+998301794%2C348676666%2C+354002826%2C+400010351%2C+408936508%2C+426404858%2C+432907450%2C+434819542%2C+443021942%2C+457148981%2C+476652541%2C+491805695%2C+493337065%2C+556035614%2C+582470751%2C+646346246%2C+682053180%2C+702747858%2C+708315715%2C+822780708%2C+827591981%2C+917160106%2C&amp;package_status_id=&amp;t_stt=&amp;r_stt=&amp;cr_from=2019-10-17+00%3A00%3A00&amp;cr_to=2019-10-2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7" Type="http://schemas.openxmlformats.org/officeDocument/2006/relationships/hyperlink" Target="https://admin.giaohangtietkiem.vn/admin/api/index/limit:50?alias=217638726%2C+221380846%2C+254094800%2C+302524184%2C+306642800%2C+316103497%2C+326824122%2C+334833607%2C+340103856%2C+341390293%2C+355044447%2C+359255848%2C+362594546%2C+365670579%2C+369247044%2C+390514072%2C+409918420%2C+419093695%2C+422295739%2C+428877124%2C+433406309%2C+440425834%2C+448882211%2C+450022933%2C+455228983%2C+471669878%2C+488880747%2C+492694676%2C+495226951%2C+602835577%2C+673735960%2C+828312695%2C+845971044%2C+84937477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6" Type="http://schemas.openxmlformats.org/officeDocument/2006/relationships/hyperlink" Target="https://admin.giaohangtietkiem.vn/admin/api/index/limit:100?alias=279002291%2C+287070198%2C+292086774%2C+309685048%2C+316651067%2C+347248153%2C+371361298%2C+386033007%2C+392329307%2C+396942214%2C+412948517%2C+418865826%2C+429129821%2C+451894755%2C+454159125%2C+466359789%2C+470663939%2C+471591558%2C+473823136%2C+512715998%2C+525646145%2C+557685276%2C+572089089%2C+605954247%2C+612349904%2C+700733612%2C+764896065%2C+830874634%2C+858029275%2C+887513969%2C+913291450%2C+922767545%2C+201846484%2C+235007047%2C+244188300%2C+252504675%2C+258280720%2C+259359407%2C+261602425%2C+262336644%2C+289524455%2C+302230122%2C+305789472%2C+320918049%2C+333055106%2C+335435730%2C+384562282%2C+399371068%2C+408797218%2C+411880212%2C+431922051%2C+461082318%2C+478043518%2C+481352871%2C+483685385%2C+483998376%2C+486450022%2C+487948376%2C+491903300%2C+533936220%2C+585801642%2C+694218825%2C+747808049%2C+753264643%2C+832150505%2C+859270305%2C+894712841%2C+943552408%2C+960135859%2C+978717913%2C+999945722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5" Type="http://schemas.openxmlformats.org/officeDocument/2006/relationships/hyperlink" Target="https://admin.giaohangtietkiem.vn/admin/api/index/limit:50?alias=229261743%2C+231419349%2C+236709481%2C+243782081%2C+246240511%2C+283983137%2C+290118574%2C+313932095%2C+314536981%2C+314812379%2C+322006238%2C+326248007%2C+331058245%2C+335100558%2C+341466082%2C+346471281%2C+375261277%2C+406218043%2C+425651412%2C+430541918%2C+432826539%2C+442813188%2C+460239450%2C+461161521%2C+462906569%2C+464140274%2C+489695052%2C+493504619%2C+498665293%2C+664438644%2C+392416934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4" Type="http://schemas.openxmlformats.org/officeDocument/2006/relationships/hyperlink" Target="https://admin.giaohangtietkiem.vn/admin/api/index/limit:100?alias=205059327%2C+247981595%2C+278013000%2C+318903654%2C+233812503%2C+235454125%2C+276179743%2C+292161627%2C+315154195%2C+321458405%2C+354896705%2C+369775376%2C+373877962%2C+374666928%2C+391131052%2C+412265593%2C+431606360%2C+438332382%2C+460309980%2C+477973512%2C+486501160%2C+492860750%2C+519508082%2C+521425976%2C+541109322%2C+664223181%2C+690170409%2C+719828891%2C+736084843%2C+800783204%2C+802221909%2C+828018183%2C+879509914%2C+882214240%2C+892157178%2C+923228731%2C+991067805%2C338538784%2C+378342203%2C+414906666%2C+415451240%2C+425517469%2C+457605096%2C+459427334%2C+486352415%2C+573475755%2C+594266532%2C+598266942%2C+644242406%2C+697693253%2C+703408040%2C+712093853%2C+740741124%2C+781000786%2C+846137948%2C+907871050%2C+927870920%2C+956138976%2C+976652766%2C+993897998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9" Type="http://schemas.openxmlformats.org/officeDocument/2006/relationships/hyperlink" Target="https://admin.giaohangtietkiem.vn/admin?alias=256472184%2C+291777780%2C+327723303%2C+363501541%2C+364123952%2C+387006438%2C+406231280%2C+435916453%2C+457021525%2C+46641775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8" Type="http://schemas.openxmlformats.org/officeDocument/2006/relationships/hyperlink" Target="https://admin.giaohangtietkiem.vn/admin/api/index/limit:50?alias=269363503%2C+302881957%2C+309799964%2C+310066763%2C+314161209%2C+316597588%2C+324050079%2C+325870458%2C+328734344%2C+343148476%2C+356000102%2C+360008611%2C+379421353%2C+386003190%2C+397174777%2C+400071874%2C+402370350%2C+402596846%2C+408561464%2C+429969513%2C+462318543%2C+487790542%2C+496954918%2C+498001419%2C+511072325%2C+53379827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3" Type="http://schemas.openxmlformats.org/officeDocument/2006/relationships/hyperlink" Target="https://admin.giaohangtietkiem.vn/admin?alias=212946393%2C+287568555%2C+300378421%2C+329636680%2C+342915039%2C+382520906%2C+387747282%2C+408480908%2C+428146147%2C+468104302%2C+469184307%2C+478728334%2C+484867479%2C+491715821%2C+523165403%2C+562922672%2C+809734594%2C+824589753%2C+841393489%2C+902794041%2C+978332101%2C+99818965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2" Type="http://schemas.openxmlformats.org/officeDocument/2006/relationships/hyperlink" Target="https://admin.ghtk.vn/admin/api/index/limit:50?alias=311367941%2C+370444481%2C+381530951%2C+206936215%2C+231581809%2C+282517149%2C+298828832%2C+310092743%2C+326370261%2C+339671333%2C+341091499%2C+363739203%2C+465942866%2C+474011687%2C+483100683%2C+498583397%2C+545006683%2C+752539784%2C+787587915%2C+851798878%2C+924005957%2C+955630068%2C+388553678%2C341979322%2C+819404054%2C+404442513%2C+416202901%2C+425045332%2C+447891648%2C+452970386%2C+462512546%2C+464697777%2C+477123326%2C+477461140%2C+477871036%2C+501427826%2C+839545567%2C++++881155282%2C+922205911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1" Type="http://schemas.openxmlformats.org/officeDocument/2006/relationships/hyperlink" Target="https://admin.giaohangtietkiem.vn/admin/api/index/limit:50?alias=367361606%2C+369710814%2C+419183247%2C+214090598%2C+218462851%2C+221965580%2C+329016541%2C+331259296%2C+364037677%2C+365313392%2C+370179059%2C+388258496%2C+390148177%2C+395359526%2C+405375409%2C+444253309%2C+447859688%2C+474481045%2C+514061423%2C+638888455%2C+768056535%2C+840027573%2C+883809058%2C+888609018%2C+897705750%2C+902619864%2C+942417742%2C+425041275%2C+467835079%2C+470108385%2C+470199094%2C+474778023%2C+602303004%2C+696864565%2C+703760840%2C+735293244%2C+745240902%2C+842336440%2C+845876317%2C+879139063%2C+922499542%2C+927903047%2C++938476480%2C+95449465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0" Type="http://schemas.openxmlformats.org/officeDocument/2006/relationships/hyperlink" Target="https://admin.giaohangtietkiem.vn/admin?alias=201318903%2C+222723493%2C+253383265%2C+258486717%2C+338039588%2C+352506246%2C+353117006%2C+360532589%2C+369455858%2C+414494128%2C+435532221%2C+454076712%2C+461986899%2C+464765573%2C+486574317%2C+489510838%2C+491409364%2C+527216475%2C+731787670%2C+733708081%2C+756162031%2C+758088141%2C+764503123%2C+997023996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11" Type="http://schemas.openxmlformats.org/officeDocument/2006/relationships/vmlDrawing" Target="../drawings/vmlDrawing5.vml"/><Relationship Id="rId210" Type="http://schemas.openxmlformats.org/officeDocument/2006/relationships/drawing" Target="../drawings/drawing7.xml"/><Relationship Id="rId129" Type="http://schemas.openxmlformats.org/officeDocument/2006/relationships/hyperlink" Target="https://admin.giaohangtietkiem.vn/admin/api/index/limit:100?alias=207015565%2C+280075261%2C+286648040%2C+319921984%2C+343690706%2C+344576451%2C+353686454%2C+359703402%2C+382305295%2C+396626372%2C+415348093%2C+418029269%2C+423950109%2C+432202455%2C+440224344%2C+444255695%2C+454316741%2C+490023256%2C+496481387%2C+558687445%2C+586779020%2C+617287575%2C+667271698%2C+692962402%2C+701256353%2C+743852254%2C+752906227%2C+796571210%2C+797405990%2C+820260024%2C+851932650%2C+870445982%2C+890371277%2C+893189146%2C+894004518%2C+898895048%2C+928959507%2C202721440%2C+232344880%2C+259590429%2C+263380168%2C+270571919%2C+296401711%2C+339367808%2C+345354331%2C+345723612%2C+380513299%2C+400652621%2C+438168559%2C+457314311%2C+495150897%2C+499338748%2C+964294165%2C344458523%2C352029155%2C334664200%2C316215211%2C224379404%2C+237941150%2C+252232685%2C+332596141%2C+369955086%2C+373332119%2C+375786690%2C+379326449%2C+388778734%2C+410102189%2C+424440226%2C+433699846%2C+447619393%2C+457834516%2C+462178613%2C+464321895%2C+473744473%2C+477454273%2C+552415686%2C+552644182%2C+577196156%2C+579752064%2C+605917345%2C+622173126%2C+657613059%2C+675295366%2C+710607243%2C+728237932%2C+735205416%2C+765780188%2C+769188584%2C+820261041%2C+893467823%2C+967678019%2C312755633%2C+326897570%2C+357698664%2C+464410640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8" Type="http://schemas.openxmlformats.org/officeDocument/2006/relationships/hyperlink" Target="https://admin.giaohangtietkiem.vn/admin/api/index/limit:50?alias=228813764%2C+230826266%2C+265463286%2C+304533793%2C+304937941%2C+310081170%2C+322512244%2C+325308307%2C+325566586%2C+331636283%2C+345007452%2C+360848791%2C+361372319%2C+370987333%2C+383049433%2C+392846081%2C+409483610%2C+447236825%2C+448330718%2C+451793154%2C+462773367%2C+462986852%2C+470183361%2C+472073417%2C+473240999%2C+492607657%2C+537177663%2C+549664803%2C+554447885%2C+603955665%2C+608271983%2C+664760716%2C+667889223%2C+693673574%2C+695673615%2C+714925705%2C+722157703%2C+740972186%2C+746580189%2C+779142434%2C+793384748%2C+799781460%2C+805696606%2C+845437572%2C+908397750%2C+933603514%2C+954330717%2C+960394533%2C+971749741%2C+987779374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7" Type="http://schemas.openxmlformats.org/officeDocument/2006/relationships/hyperlink" Target="https://admin.giaohangtietkiem.vn/admin/api/index/limit:50?alias=214320462%2C+223477738%2C+251985296%2C+321449246%2C+365128098%2C+366384124%2C+425681906%2C+426546648%2C+572982504%2C+599765172%2C+620297549%2C+681560069%2C+830829239%2C+926520397%2C+952758256%2C+971650763%2C+215447604%2C+238409818%2C+277146898%2C+283363910%2C+332110750%2C+341615656%2C+343446767%2C+362275112%2C+364734628%2C+377644098%2C+395653563%2C+406135237%2C+419412664%2C+433063255%2C+453644329%2C+454405589%2C+486694484%2C+499712676%2C+500414208%2C+668933512%2C+761246870%2C+888110066%2C+946273025%2C+997293192%2C+233593609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6" Type="http://schemas.openxmlformats.org/officeDocument/2006/relationships/hyperlink" Target="https://admin.giaohangtietkiem.vn/admin/api/index/limit:100?alias=304080031%2C+334412377%2C+337791117%2C+342159961%2C+347147039%2C+350707307%2C+361150035%2C+367614070%2C+372957491%2C+391947369%2C+413458949%2C+443792043%2C+445572672%2C+462423710%2C+471873753%2C+476121527%2C+496692234%2C+533289037%2C+581102309%2C+645557145%2C+671302635%2C+677893695%2C+719116433%2C+719808364%2C+765527585%2C+775616319%2C+952550561%2C+244540394%2C+257822255%2C+286981470%2C+304841318%2C+353587992%2C+363661394%2C+366822635%2C+377177945%2C+382849995%2C+411043656%2C+424068467%2C+428149778%2C+438189385%2C+438417795%2C+451260384%2C+457974345%2C+565923699%2C+654783093%2C+684541471%2C+814586981%2C+821339336%2C+839664964%2C+937676788%2C+968977046%2C+987265255%2C+928961328%2C+245817391%2C+326153443%2C+339793077%2C+349784180%2C+421210829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1" Type="http://schemas.openxmlformats.org/officeDocument/2006/relationships/hyperlink" Target="https://admin.giaohangtietkiem.vn/admin/api/index/limit:50?alias=215354292%2C+216476162%2C+285976388%2C+289995617%2C+317268843%2C+318930234%2C+335857286%2C+336245202%2C+339538161%2C+355223675%2C+379512125%2C+384473028%2C+408916305%2C+466946572%2C+470014062%2C+478659767%2C+481731854%2C+740464421%2C+879917128%2C+999563656%2C+447988361%2C+382750457%2C+495885671%2C+466778758%2C+994574720%2C+801069070%2C+432981418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0" Type="http://schemas.openxmlformats.org/officeDocument/2006/relationships/hyperlink" Target="about:blank" TargetMode="External"/><Relationship Id="rId125" Type="http://schemas.openxmlformats.org/officeDocument/2006/relationships/hyperlink" Target="https://admin.giaohangtietkiem.vn/admin/api/index/limit:50?alias=210942986%2C+215349025%2C+234490697%2C+236350120%2C+251417413%2C+282722358%2C+308633448%2C+336108324%2C+348115907%2C+349230991%2C+372633659%2C+379349445%2C+388267381%2C+400625212%2C+400992265%2C+405207232%2C+418104126%2C+427265603%2C+429322456%2C+442368677%2C+445098634%2C+450841884%2C+453793401%2C+463605014%2C+493471866%2C+509495862%2C+652404617%2C+713420360%2C+759476580%2C+798949817%2C+816182149%2C+848909112%2C+860501689%2C+874720931%2C+909524664%2C+919180956%2C+966746552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4" Type="http://schemas.openxmlformats.org/officeDocument/2006/relationships/hyperlink" Target="https://admin.giaohangtietkiem.vn/admin?alias=417255265%2C+433463266%2C+439219697%2C+524975564%2C+784550514%2C+856389528%2C+921017595%2C+252918924%2C+308327594%2C+336322012%2C+345000513%2C+357128972%2C+412149425%2C+427271149%2C+451680846%2C+469108470%2C+476436501%2C+480046573%2C+501755354%2C+503754597%2C+632363288%2C+653398474%2C+763364872%2C+88763093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3" Type="http://schemas.openxmlformats.org/officeDocument/2006/relationships/hyperlink" Target="https://admin.giaohangtietkiem.vn/admin?alias=225071758%2C+305328805%2C+323978389%2C+339057713%2C+399501690%2C+426008574%2C+449141740%2C+455456072%2C+680951021%2C+783626668%2C+248588614%2C+260118782%2C+261138350%2C+340737849%2C+387199607%2C+454905279%2C+455946692%2C+493926241%2C+499394819%2C+542352266%2C+580537580%2C+625217485%2C+72389282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2" Type="http://schemas.openxmlformats.org/officeDocument/2006/relationships/hyperlink" Target="https://admin.giaohangtietkiem.vn/admin?alias=295647087%2C+346751656%2C+372625566%2C+383633478%2C+394876005%2C+433947191%2C+435059191%2C+446680173%2C+452392431%2C+522459909%2C+710949645%2C+51256664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5" Type="http://schemas.openxmlformats.org/officeDocument/2006/relationships/hyperlink" Target="https://admin.giaohangtietkiem.vn/admin/api/index/limit:100?alias=204273377%2C+213319225%2C+235381439%2C+240714665%2C+243928606%2C+243248106%2C+283346550%2C+294805483%2C+318450857%2C+328156966%2C+364043922%2C+376436742%2C+377636768%2C+419745626%2C+436823813%2C+448022952%2C+494668358%2C+497230226%2C+499655881%2C+508247976%2C+518033589%2C+570115579%2C+676469741%2C+701362199%2C+741898044%2C+797001312%2C+813691514%2C+823355500%2C+858974593%2C+956981202%2C+959075911%2C+972921970%2C264905210%2C+337933442%2C+362086856%2C+380731440%2C+386287211%2C+411092288%2C+414125484%2C+447945450%2C+507968720%2C+529482305%2C+549175704%2C+575261368%2C+622384591%2C+649686999%2C+659909431%2C+715328905%2C+717082229%2C+727972031%2C+787900389%2C+834849760%2C+844533924%2C+845936239%2C+967075228%2C+972539859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4" Type="http://schemas.openxmlformats.org/officeDocument/2006/relationships/hyperlink" Target="https://admin.giaohangtietkiem.vn/admin/api/index/limit:100?alias=212192903%2C+212477240%2C+216167091%2C+978266611%2C218629562%2C+223502421%2C+471449568%2C+567148635%2C+669055252%2C+883573137%2C232996474%2C+243642035%2C+292644163%2C+309130646%2C+325602423%2C+366389432%2C+367094938%2C+369573946%2C+378702574%2C+396553693%2C+418233072%2C+424156070%2C+427319938%2C+447032648%2C+463826459%2C+469889234%2C+470654527%2C+492645543%2C+497209582%2C+623003154%2C+671657599%2C+699750759%2C+738659607%2C+739958239%2C+770915727%2C+808814789%2C+878920552%2C+908499436%2C+927195467%2C226090874%2C+321733348%2C+322530247%2C+328441903%2C+330111375%2C+351295961%2C+377448380%2C+398253249%2C+411744670%2C+440669175%2C+444396948%2C+457712280%2C+495405891%2C+527018292%2C+572012640%2C+640088745%2C+660461522%2C+729270873%2C+774046183%2C+800336283%2C+816408063%2C+818791068%2C+848192808%2C+881380597%2C+902110789%2C+905918700%2C+932414735%2C+968192105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7" Type="http://schemas.openxmlformats.org/officeDocument/2006/relationships/hyperlink" Target="https://admin.giaohangtietkiem.vn/admin/api/index/limit:100?alias=291517691%2C+299117087%2C+205734654%2C+220654031%2C+316532551%2C+327322682%2C+351505959%2C+356063799%2C+365543992%2C+393170729%2C+526743852%2C+594022603%2C+650659495%2C+800532770%2C+823652699%2C+965012899%2C221733852%2C+314264662%2C+359708166%2C+398200485%2C+402233197%2C+412703958%2C+428349463%2C+462420241%2C+488520600%2C+488914774%2C+553045460%2C+560689846%2C+594516037%2C+601643716%2C+629149658%2C+644297151%2C+684121408%2C+688448665%2C+715871482%2C+927333083%2C+958504346%2C+962880619%2C+977774917%2C299700340%2C+204495981%2C+228134104%2C+333523305%2C+348075846%2C+385457344%2C+440078511%2C+594517520%2C+606129354%2C+622045591%2C+628787848%2C+695906557%2C+704940313%2C+730253960%2C+813789045%2C+818918824%2C+818954002%2C+976447292%2C302092608%2C+309567741%2C+316017694%2C+330649876%2C+347460095%2C+353763674%2C+356245488%2C+360784402%2C+367426621%2C+397946787%2C+414849568%2C+481381735%2C+491363897%2C+495622652%2C+572444446%2C+577353621%2C+578169928%2C+611502500%2C+612057631%2C+613566928%2C+655009751%2C+657066484%2C+672915975%2C+673044382%2C+733866163%2C+735345050%2C+739749837%2C+757515007%2C+810241717%2C+818118433%2C+825315339%2C+835575596%2C+853390834%2C+858119080%2C+871607211%2C+904393126%2C+952961761%2C+974133771%2C+983925641%2C+984878593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6" Type="http://schemas.openxmlformats.org/officeDocument/2006/relationships/hyperlink" Target="https://admin.giaohangtietkiem.vn/admin/api/index/limit:100?alias=228391181%2C+252073091%2C+254170985%2C+231297518%2C+326245697%2C+327082441%2C+349967248%2C+377344736%2C+387345001%2C+423656253%2C+461084956%2C+471213924%2C+649626970%2C+697941746%2C+715837824%2C+736365680%2C+878697158%2C+882675099%2C299424240%2C+333674888%2C+341813166%2C+360673930%2C+369868063%2C+381508484%2C+404566523%2C+405720623%2C+408415342%2C+409136133%2C+448591442%2C+469984926%2C+477780064%2C+489315180%2C+536774199%2C+620749790%2C+622398048%2C+632198619%2C+646479149%2C+683359554%2C+687062780%2C+693791040%2C+705739249%2C+706179938%2C+756507924%2C+766683638%2C+783547336%2C+786299686%2C+789435548%2C+837518446%2C+878409706%2C+880786412%2C+889992199%2C+891607169%2C+898203756%2C+916277370%2C+917197357%2C+946963662%2C+950880697%2C+969282022%2C+969498854%2C+998289722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9" Type="http://schemas.openxmlformats.org/officeDocument/2006/relationships/hyperlink" Target="https://admin.ghtk.vn/admin?alias=202413277%2C+209518685%2C+232356637%2C+290350866%2C+293441946%2C+301559856%2C+303064002%2C+368811546%2C+397873854%2C+408811217%2C+412612763%2C+418370640%2C+420007945%2C+436697717%2C+440295770%2C+471262956%2C+596243896%2C+711705613%2C+751098407%2C+791554696%2C+800380225%2C+916558588%2C+934415699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8" Type="http://schemas.openxmlformats.org/officeDocument/2006/relationships/hyperlink" Target="about:blank" TargetMode="External"/><Relationship Id="rId91" Type="http://schemas.openxmlformats.org/officeDocument/2006/relationships/hyperlink" Target="about:blank" TargetMode="External"/><Relationship Id="rId90" Type="http://schemas.openxmlformats.org/officeDocument/2006/relationships/hyperlink" Target="https://admin.giaohangtietkiem.vn/admin/api/index/limit:50?alias=307229693%2C+312748035%2C+314535525%2C+323729796%2C+339473010%2C+351093556%2C+356035581%2C+360259807%2C+373982867%2C+376473539%2C+377319908%2C+377734347%2C+386280024%2C+411133428%2C+412003826%2C+412261435%2C+413585668%2C+414771667%2C+422777558%2C+428688812%2C+437146035%2C+439244606%2C+440214949%2C+516984445%2C+556677913%2C+582704112%2C+615770341%2C+719060924%2C+764988634%2C+773843841%2C+790003792%2C+921908936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3" Type="http://schemas.openxmlformats.org/officeDocument/2006/relationships/hyperlink" Target="https://admin.giaohangtietkiem.vn/admin/api/index/limit:100?alias=232899772%2C+242852819%2C+286868786%2C+207621365%2C+228344487%2C+262294643%2C+274487963%2C+294409598%2C+320311242%2C+344124864%2C+381266853%2C+382081323%2C+437112408%2C+453682275%2C+489267850%2C+509491069%2C+537006946%2C+604601907%2C+607837737%2C+661137240%2C+799345646%2C+893610814%2C+961922855%2C323815612%2C+325820970%2C+352361039%2C+357472318%2C+424816076%2C+431627549%2C+446417991%2C+459310708%2C+468231596%2C+470163915%2C+472726660%2C+485427264%2C+492537670%2C+496482314%2C+534075367%2C+536822745%2C+554621021%2C+565927988%2C+603833685%2C+619551338%2C+626238179%2C+647807233%2C+667890316%2C+674487932%2C+692971418%2C+721522210%2C+732728276%2C+751828698%2C+753395809%2C+754380663%2C+892903560%2C+903764988%2C+93185320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2" Type="http://schemas.openxmlformats.org/officeDocument/2006/relationships/hyperlink" Target="https://admin.giaohangtietkiem.vn/admin/api/index/limit:50?alias=215772219%2C+220966262%2C+255366540%2C+256334051%2C+310783285%2C+318600926%2C+321247773%2C+326642634%2C+329571822%2C+353330553%2C+358200014%2C+361134619%2C+373534272%2C+380941834%2C+395143463%2C+397184276%2C+415875854%2C+710187297%2C+802272398%2C+986397632%2C+987334050%2C293321420%2C280855747%2C+310497026%2C+348476425%2C+348980518%2C+350684812%2C+366858752%2C+366895894%2C+367187194%2C+379716021%2C+381805546%2C+385172086%2C+414854548%2C+415949659%2C+422797900%2C+448223942%2C+456488805%2C+465949727%2C+472635720%2C+481368052%2C+488880812%2C+495789407%2C+78438435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8" Type="http://schemas.openxmlformats.org/officeDocument/2006/relationships/hyperlink" Target="https://admin.giaohangtietkiem.vn/admin/api/index/limit:50?alias=321489109%2C+944758606%2C+242390021%2C+280452391%2C+326321743%2C+337987779%2C+339124377%2C+349163728%2C+369513876%2C+378153816%2C+403239550%2C+427475930%2C+456955905%2C+688772590%2C+688964860%2C+724769682%2C+866385040%2C+216585656%2C+222079166%2C+261930988%2C+262571827%2C+266599644%2C+314550480%2C+336951185%2C+346957037%2C+365179518%2C+366674150%2C+371670404%2C+374991670%2C+375053562%2C+378716035%2C+380867646%2C+392598603%2C+398563650%2C+406823109%2C+422598745%2C+428027710%2C+454212767%2C+478113456%2C+484664269%2C+495647600%2C+542103554%2C+554912524%2C+674773412%2C+739045795%2C+838076270%2C+925486789%2C+957892866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7" Type="http://schemas.openxmlformats.org/officeDocument/2006/relationships/hyperlink" Target="https://admin.giaohangtietkiem.vn/admin/api/index/limit:50?alias=203577233%2C+291965654%2C+311041179%2C+321398371%2C+323977010%2C+333114654%2C+346765875%2C+348046576%2C+349782704%2C+353823443%2C+354183821%2C+362249611%2C+394447364%2C+423975569%2C+429231619%2C+433230142%2C+444305946%2C+448572038%2C+486980259%2C+498435188%2C+714483270%2C+727030223%2C+840791937%2C+943445234%2C+253346181%2C+256390569%2C+315703893%2C+320073186%2C+329419320%2C+352081573%2C+352412087%2C+376646822%2C+378061678%2C+383289666%2C+416683086%2C+418732280%2C+428526171%2C+454940949%2C+469430092%2C+475020520%2C+487074976%2C+503594821%2C+553625664%2C+677350423%2C+767936283%2C+780548415%2C+840878229%2C+902780169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6" Type="http://schemas.openxmlformats.org/officeDocument/2006/relationships/hyperlink" Target="https://admin.giaohangtietkiem.vn/admin?alias=208172734%2C+271351712%2C+285540296%2C+301634499%2C+328260507%2C+337904189%2C+343764490%2C+348539759%2C+355975592%2C+387667280%2C+388483297%2C+448212886%2C+452014687%2C+457180086%2C+459228336%2C+460512759%2C+468967535%2C+511432778%2C+583533605%2C+693349677%2C+70795962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5" Type="http://schemas.openxmlformats.org/officeDocument/2006/relationships/hyperlink" Target="https://admin.giaohangtietkiem.vn/admin/api/index/limit:50?alias=227357891%2C+241468787%2C+313085230%2C+327652341%2C+352077821%2C+366833136%2C+369698920%2C+431324426%2C+442946975%2C+489116146%2C+784797638%2C+302744459%2C+306084516%2C+313142887%2C+321366446%2C+322739444%2C+354976541%2C+356192282%2C+374445231%2C+382540170%2C+384318028%2C+396790065%2C+404061036%2C+412511343%2C+432461007%2C+436607211%2C+439655189%2C+442015655%2C+443174888%2C+455799977%2C+467936020%2C+469317645%2C+493906029%2C+499839340%2C+511277071%2C+645936991%2C+713765790%2C+805794667%2C+806429531%2C+834067574%2C+885354167%2C+903716756%2C+992923615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9" Type="http://schemas.openxmlformats.org/officeDocument/2006/relationships/hyperlink" Target="https://admin.giaohangtietkiem.vn/admin/api/index/limit:50?alias=229345846%2C+235617478%2C+257163795%2C+274880910%2C+289681563%2C+301946478%2C+307859439%2C+308167780%2C+310921012%2C+335839392%2C+338980361%2C+364260576%2C+378758412%2C+416295493%2C+430591605%2C+441566851%2C+448258033%2C+453741040%2C+456588859%2C+474437959%2C+479834447%2C+481230020%2C+491004532%2C+496389352%2C+497754284%2C+513922494%2C+570642485%2C+581716048%2C+603892611%2C+627294973%2C+645636006%2C+679299954%2C+767677297%2C+799292995%2C+821140992%2C+863476806%2C+916911031%2C+921269797%2C+930447486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0" Type="http://schemas.openxmlformats.org/officeDocument/2006/relationships/hyperlink" Target="https://admin.giaohangtietkiem.vn/admin/api/index/limit:100?alias=226838757%2C+264943625%2C+308542298%2C+316230431%2C+319224697%2C+350606081%2C+394677519%2C+400471482%2C+468703068%2C+486952544%2C+558799188%2C+644703039%2C+885378157%2C+904375073%2C+928303206%2C+282213191%2C+301188055%2C+311900684%2C+331187715%2C+338074385%2C+403944599%2C+421898384%2C+444864193%2C+464525276%2C+480245612%2C+481295965%2C+483002957%2C+515274721%2C+769882188%2C+772444694%2C+803725619%2C+821571690%2C+824899199%2C+861868466%2C+925124984%2C+949505152%2C+387269854%2C+482934252%2C+582671415%2C+921571783%2C+305997370%2C+421957227%2C+428870155%2C+480721494%2C+201265248%2C+281636446%2C+449068912%2C+451763399%2C+345194361%2C+565503062%2C+850308111%2C+942253860%2C+201098870%2C+220792470%2C+361942101%2C+384979949%2C+393132604%2C+569733283%2C+996936680%2C+296771198%2C+421480909%2C+460576403%2C+463072585%2C+950019801%2C+257252756%2C+273707469%2C+374021316%2C+352424641%2C+406384040%2C+628254576%2C+712069573%2C+208460347%2C+302427992%2C+337822554%2C+483758646%2C+676633781%2C+744178382%2C+301529985%2C+315053334%2C+317154234%2C+416263650%2C+428313772%2C+461008894%2C+499492581%2C+453712455%2C+478513544%2C+49109956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4" Type="http://schemas.openxmlformats.org/officeDocument/2006/relationships/hyperlink" Target="https://admin.giaohangtietkiem.vn/admin/api/index/limit:100?alias=215953533%2C+228588828%2C+257068439%2C+266466517%2C+306880518%2C+325998872%2C+356792085%2C+370781539%2C+375503631%2C+393299139%2C+395213830%2C+407245156%2C+407990227%2C+418907264%2C+426440828%2C+442169342%2C+472578030%2C+517055920%2C+624418665%2C+674030451%2C+717295230%2C+744864767%2C+767374683%2C+783314723%2C+799728684%2C+800880973%2C+885702495%2C+917505547%2C+255279664%2C+288803013%2C+306981626%2C+320562696%2C+339503971%2C+347319153%2C+360317532%2C+363151863%2C+364805229%2C+367033674%2C+370286458%2C+388861365%2C+397082288%2C+407548423%2C+436315337%2C+437703009%2C+448544204%2C+512726970%2C+538006551%2C+871430476%2C+874562913%2C+879117608%2C+881060258%2C+921987846%2C+927221675%2C+971740834%2C+201166789%2C+226731109%2C+290362717%2C+329149188%2C+354834959%2C+362036383%2C+369306954%2C+409066611%2C+414162665%2C+429034430%2C+431322999%2C+452898454%2C+454693041%2C+462662067%2C+467343889%2C+484005530%2C+488331597%2C+541112103%2C+545891968%2C+615396667%2C+794271550%2C+820380913%2C+872641701%2C+887280647%2C+967271688%2C+982735187%2C+875565213%2C+604298424%2C+226527643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3" Type="http://schemas.openxmlformats.org/officeDocument/2006/relationships/hyperlink" Target="about:blank" TargetMode="External"/><Relationship Id="rId112" Type="http://schemas.openxmlformats.org/officeDocument/2006/relationships/hyperlink" Target="https://admin.giaohangtietkiem.vn/admin?alias=323400537%2C+351944348%2C+361599013%2C+375386860%2C+382656373%2C+384826426%2C+386034409%2C+392586514%2C+404997692%2C+409283785%2C+413461091%2C+434095884%2C+450662499%2C+451759780%2C+452753211%2C+478268715%2C+520395464%2C+633659379%2C+703954417%2C+739620999%2C+783837834%2C+844906872%2C+942869338%2C+36357946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1" Type="http://schemas.openxmlformats.org/officeDocument/2006/relationships/hyperlink" Target="about:blank" TargetMode="External"/><Relationship Id="rId206" Type="http://schemas.openxmlformats.org/officeDocument/2006/relationships/hyperlink" Target="https://admin.giaohangtietkiem.vn/admin/api/index/limit:100?alias=217016300%2C+228443696%2C+237193553%2C+274088393%2C+306658065%2C+312618322%2C+335255951%2C+351416107%2C+393835909%2C+397647413%2C+409698304%2C+416901528%2C+419905543%2C+426447399%2C+431365325%2C+434388040%2C+436392631%2C+471627176%2C+685224660%2C201967904%2C+254999752%2C+327153862%2C+339276551%2C+341921944%2C+347649544%2C+351577216%2C+379082403%2C+382471326%2C+392907676%2C+438615479%2C+453682785%2C+461174414%2C+470733848%2C+496849036%2C+498538422%2C+550102964%2C+714190376%2C+778378761%2C+814480413%2C+858265983%2C+901270303%2C+904136637%2C287424363%2C431575399%2C207960453%2C+225123090%2C+235456458%2C+302816578%2C+331412188%2C+331438255%2C+333240668%2C+342971084%2C+363771562%2C+404424980%2C+408172603%2C+414185954%2C+420380194%2C+427412403%2C+450162163%2C+450584498%2C+477059764%2C+492260665%2C+523641560%2C+536038066%2C+804964906%2C405642117%2C339153947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5" Type="http://schemas.openxmlformats.org/officeDocument/2006/relationships/hyperlink" Target="https://admin.giaohangtietkiem.vn/admin/api/index/limit:100?alias=250613054%2C+293398772%2C+304626970%2C+310564990%2C+322705682%2C+324848462%2C+332150550%2C+345870155%2C+358142505%2C+363879238%2C+378838836%2C+386769699%2C+440212256%2C+465990116%2C+469185717%2C+480315132%2C+485514181%2C+493862753%2C+495860333%2C+535424939%2C+768958580%2C+874788306%2C+970310308%2C343065565%2C429684039%2C287377753%2C204313377%2C+211624420%2C+233939676%2C+241858845%2C+256479814%2C+266333099%2C+304625258%2C+307707843%2C+322373477%2C+331158073%2C+333383538%2C+341101102%2C+358328935%2C+392293304%2C+402497469%2C+409210729%2C+410051290%2C+414684640%2C+419758764%2C+420704354%2C+444497362%2C+454093688%2C+470129348%2C+487268630%2C+493576468%2C+495863113%2C+839198191%2C+905287621%2C211840117%2C+215801557%2C+265870479%2C+267215245%2C+276190864%2C+309756934%2C+335833500%2C+337033613%2C+353254449%2C+375981653%2C+384059183%2C+387865667%2C+396015316%2C+422473383%2C+432892356%2C+439368366%2C+439722925%2C+453889806%2C+455083091%2C+470549606%2C+472374209%2C+719684763%2C+871816858%2C+958090335%2C465178819%2C301306984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4" Type="http://schemas.openxmlformats.org/officeDocument/2006/relationships/hyperlink" Target="https://admin.giaohangtietkiem.vn/admin?alias=350919757%2C+381893371%2C+463558946%2C+493029026%2C+607992159%2C+851136092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3" Type="http://schemas.openxmlformats.org/officeDocument/2006/relationships/hyperlink" Target="https://admin.giaohangtietkiem.vn/admin?alias=440276877%2C521611519%2C898188511%2C391489178%2C96677487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9" Type="http://schemas.openxmlformats.org/officeDocument/2006/relationships/hyperlink" Target="about:blank" TargetMode="External"/><Relationship Id="rId208" Type="http://schemas.openxmlformats.org/officeDocument/2006/relationships/hyperlink" Target="https://admin.giaohangtietkiem.vn/admin/api/index/limit:100?alias=334286870%2C+335483186%2C+339851430%2C+344673829%2C+345095577%2C+378362064%2C+383608487%2C+384821143%2C+389701098%2C+409675323%2C+412706012%2C+420794462%2C+424677820%2C+435310071%2C+437358831%2C+437736400%2C+442912933%2C+449933926%2C+476912798%2C+479262181%2C+483265511%2C+496366430%2C+505733467%2C+587167779%2C+612173924%2C+666421201%2C+851217264%2C+982981739%2C+999617108%2C304424248%2C+317729279%2C+318301105%2C+327124360%2C+327324927%2C+355138733%2C+364663335%2C+366372510%2C+462497645%2C+498823314%2C+599234751%2C+604819783%2C+613825961%2C+627744026%2C+634870154%2C+657005614%2C+970104405%2C+980623488%2C+990263108%2C206299418%2C+259959102%2C+265535042%2C+301348492%2C+302309960%2C+339808218%2C+351832761%2C+356724958%2C+356760833%2C+368424252%2C+385101601%2C+394434274%2C+395470891%2C+406016450%2C+408416782%2C+413026485%2C+415999698%2C+422631074%2C+423594660%2C+429262007%2C+441394263%2C+458853463%2C+466286667%2C+481194862%2C+483315462%2C+484386095%2C+517306299%2C+518624606%2C+545687229%2C+608262192%2C+653499372%2C+654056061%2C+667961136%2C+695507336%2C+745066399%2C+756356606%2C+759565174%2C+797627311%2C+927344906%2C+944392939%2C+947573864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7" Type="http://schemas.openxmlformats.org/officeDocument/2006/relationships/hyperlink" Target="https://admin.giaohangtietkiem.vn/admin?alias=231312912%2C+267616535%2C+302532183%2C+314776790%2C+347278073%2C+376048875%2C+389182601%2C+390775046%2C+419163699%2C+421763341%2C+423375821%2C+439584825%2C+443236830%2C+469845924%2C+558496541%2C+592983736%2C+663569022%2C+940747441%2C+950464968%2C+95758179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2" Type="http://schemas.openxmlformats.org/officeDocument/2006/relationships/hyperlink" Target="about:blank" TargetMode="External"/><Relationship Id="rId201" Type="http://schemas.openxmlformats.org/officeDocument/2006/relationships/hyperlink" Target="https://admin.giaohangtietkiem.vn/admin/api/index/limit:100?alias=224783508%2C+225834701%2C+229032057%2C+277152694%2C+321508842%2C+349035018%2C+349846950%2C+376758563%2C+384659803%2C+453021930%2C+453065994%2C+471338632%2C+490955804%2C+863416341%2C+883348162%2C+909198156%2C+916420261%2C+962684932%2C207451756%2C+211022979%2C+285882804%2C+309798358%2C+315211346%2C+319553148%2C+321019010%2C+342693809%2C+373600047%2C+375825493%2C+378318737%2C+395815083%2C+400435948%2C+411093058%2C+433259269%2C+433981277%2C+440250188%2C+450925777%2C+594586110%2C+648808875%2C+678293126%2C+694480579%2C+735940397%2C+840380664%2C+877762784%2C+925223962%2C+932567497%2C+954242441%2C287698500%2C+310245801%2C+313582973%2C+317435682%2C+322571946%2C+342390770%2C+346304452%2C+357487143%2C+359344359%2C+383843093%2C+393564301%2C+395168282%2C+404952333%2C+409792541%2C+410019666%2C+425705452%2C+431962603%2C+437209908%2C+440615938%2C+455247936%2C+459027331%2C+474000975%2C+581991388%2C+603687627%2C+767156433%2C+777827299%2C+920406557%2C+946582336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0" Type="http://schemas.openxmlformats.org/officeDocument/2006/relationships/hyperlink" Target="https://admin.giaohangtietkiem.vn/admin/api/index/limit:100?alias=261681039%2C+312788617%2C+315092477%2C+317705578%2C+318693928%2C+356947778%2C+390344022%2C+426636815%2C+481389224%2C+536342399%2C211496719%2C+215014262%2C+241866969%2C+260393175%2C+263727732%2C+305483451%2C+309852599%2C+316965569%2C+317489590%2C+328777107%2C+331836860%2C+337348913%2C+346079444%2C+370676043%2C+385726498%2C+386500120%2C+386956105%2C+389917054%2C+392426045%2C+394345876%2C+407303966%2C+415311454%2C+417722055%2C+417985863%2C+431824180%2C+447213239%2C+463112307%2C+470485011%2C+476622616%2C+481800878%2C+485856482%2C+487572490%2C+491589782%2C+506019119%2C+657648013%2C+702047652%2C+737401416%2C+935541949%2C271437910%2C+274969604%2C+281397780%2C+328113809%2C+340999077%2C+355778076%2C+364986263%2C+371477032%2C+391408860%2C+396469544%2C+409094042%2C+424961432%2C+431659007%2C+440284109%2C+448649699%2C+461325335%2C+472718081%2C+483998490%2C+484670876%2C+490812735%2C+647106512%2C+701190140%2C+736633997%2C+990719906%2C275213678%2C+315883454%2C+332469367%2C+354288703%2C+390890359%2C+404062328%2C+430065235%2C+454604290%2C+455078679%2C+481612591%2C+830071552%2C725760412%2C209881877%2C+407319456%2C+442751065%2C+481706245%2C+508671638%2C+721590106%2C+856028991%2C&amp;package_status_id=&amp;t_stt=&amp;r_stt=&amp;cr_from=2019-10-26+00%3A00%3A00&amp;cr_to=2019-11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admin.giaohangtietkiem.vn/admin/api/index/limit:100?alias=288968085%2C336373546%2C873092247%2C282224921%2C+294846843%2C+447761497%2C213128771%2C+261935892%2C+275391744%2C+394912063%2C+394967289%2C+485896409%2C+542533820%2C213816780%2C+262708819%2C+263864886%2C+264704941%2C+275803977%2C+289829970%2C+293441255%2C+308119463%2C+312082395%2C+323818770%2C+324808019%2C+329617127%2C+347638893%2C+348571574%2C+350596692%2C+355035531%2C+360164181%2C+360491316%2C+364498384%2C+365511679%2C+367860087%2C+369786343%2C+373380453%2C+373992537%2C+378097241%2C+387175677%2C+392671300%2C+398200866%2C+411371972%2C+413056287%2C+421511762%2C+424201421%2C+426631363%2C+434739445%2C+436885397%2C+441137029%2C+442181262%2C+444102594%2C+456886489%2C+464263218%2C+466635468%2C+475370587%2C+478454139%2C+483203116%2C+483242528%2C+490418590%2C+494161154%2C+500349291%2C+512533326%2C+598769319%2C+661559719%2C+756078877%2C+758989496%2C+919474304%2C+923281405%2C+999360026%2C295463084%2C+324815834%2C+337585080%2C+351304947%2C+365963301%2C+400808493%2C+412260918%2C+415265808%2C+436522565%2C+445051463%2C+458571776%2C+476086793%2C+483118498%2C+486647505%2C+488858685%2C+547462482%2C+752791210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0" Type="http://schemas.openxmlformats.org/officeDocument/2006/relationships/hyperlink" Target="https://admin.ghtk.vn/admin?alias=+396148521%2C257216405%2C734876947%2C489649093%2C502205548%2C+327354104%2C252000859%2C++220014621%2C+243403216%2C+269680252%2C+270096765%2C+302353978%2C+311691779%2C+320176908%2C+342866348%2C+355041491%2C+363992867%2C+370215716%2C+380615357%2C+409518033%2C+415362087%2C+422213526%2C+428471480%2C+436800853%2C+450723530%2C+454172724%2C+458908353%2C+463563195%2C+495723021%2C+499747998%2C+523297128%2C+542291570%2C+567545495%2C+672954993%2C+873517195%2C+882410509%2C+887265352%2C263450799%2C+264452792%2C+281485006%2C+285270952%2C+308031177%2C+314693589%2C+324940715%2C+337242344%2C+337448370%2C+340192904%2C+358732003%2C+366250502%2C+396046649%2C+416540425%2C+424671285%2C+432923618%2C+445215307%2C+452381230%2C+452706091%2C+469994398%2C+590971568%2C+617925898%2C+638224778%2C+640501354%2C+833943657%2C+839042594%2C267085487%2C&amp;package_status_id=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42" Type="http://schemas.openxmlformats.org/officeDocument/2006/relationships/hyperlink" Target="https://admin.giaohangtietkiem.vn/admin?alias=498983233%2C+260870983%2C+292991982%2C+314822766%2C+338852621%2C+342763552%2C+371290894%2C+384914610%2C+398557638%2C+458199788%2C+479329410%2C+594987699%2C+700897271%2C+873478987%2C&amp;package_status_id=&amp;t_stt=&amp;r_stt=&amp;cr_from=2019-10-03+17%3A21%3A07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1" Type="http://schemas.openxmlformats.org/officeDocument/2006/relationships/hyperlink" Target="https://admin.giaohangtietkiem.vn/admin?alias=200139925%2C+241061761%2C+275144366%2C+294462519%2C+306722932%2C+394891710%2C+407673281%2C+419973564%2C+431803672%2C+482284349%2C+482893725%2C+587800990%2C+647247902%2C+823021296%2C+845544028%2C&amp;package_status_id=&amp;t_stt=&amp;r_stt=&amp;cr_from=2019-10-03+17%3A21%3A07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4" Type="http://schemas.openxmlformats.org/officeDocument/2006/relationships/hyperlink" Target="https://admin.giaohangtietkiem.vn/admin/api/index/limit:100?alias=452426305%2C265339759%2C+327040088%2C+456604371%2C297159033%2C+330289747%2C+332891483%2C+388947937%2C+439429397%2C+834615504%2C389779410%2C357498072%2C288365535%2C+293844801%2C+311376896%2C+314914795%2C+316328878%2C+319721645%2C+352975790%2C+377561594%2C+412003336%2C+438665517%2C+448865036%2C+454433466%2C+468619980%2C+528802513%2C+600260674%2C+624878918%2C+626577090%2C+746721346%2C344735961%2C+353478014%2C+370918965%2C+381856327%2C+399182122%2C+417380761%2C+435741146%2C+436435521%2C+438367003%2C+440839124%2C+448758967%2C+453905100%2C+458180150%2C+464734660%2C+468150212%2C+469528910%2C+471789292%2C+479908090%2C+483776285%2C+487228831%2C+526243266%2C+530794737%2C+634896545%2C+659591060%2C+681344146%2C+695099660%2C+790887818%2C+821639038%2C+827244693%2C+889351784%2C+97999228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4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193" Type="http://schemas.openxmlformats.org/officeDocument/2006/relationships/hyperlink" Target="https://admin.ghtk.vn/admin?alias=200199482%2C+226968836%2C+228547511%2C+257009971%2C333162981%2C+349199396%2C672628370%2C239838493%2C391247015%2C258029119457504879%2C437240433%2C+316599101%2C+334447089%2C+338061678%2C+348292402%2C+356334937%2C+357636783%2C+357823405%2C+372947309%2C+390137782%2C+390675495%2C+394936324%2C+408513685%2C+420711000%2C+425249338%2C+430181825%2C+435325295%2C+438216375%2C+445959752%2C+453663025%2C+458642453%2C+463344996%2C+468269070%2C+480831091%2C+481103080%2C+481500203%2C+486762031%2C+555738402%2C+820232037%2C+864279470%2C&amp;package_status_id=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46" Type="http://schemas.openxmlformats.org/officeDocument/2006/relationships/hyperlink" Target="https://admin.giaohangtietkiem.vn/admin/api/index/limit:50?alias=835192723%2C465962540%2C361957029%2C469672836%2C219707115%2C+240650652%2C+240697417%2C+266096747%2C+302792757%2C+307924269%2C+309244182%2C+325502688%2C+347100183%2C+347510162%2C+383739301%2C+398494943%2C+415168817%2C+428571272%2C+628270879%2C+722187002%2C+796918423%2C+952457764%2C353505679%2C257990406%2C+273853380%2C+329607631%2C+329909945%2C+331972094%2C+335444096%2C+350202455%2C+366503454%2C+378417241%2C+394110697%2C+401709366%2C+402966583%2C+412099002%2C+416690539%2C+421155153%2C+435971301%2C+438070383%2C+441457299%2C+459666979%2C+468648231%2C+473307037%2C+495133499%2C+549663427%2C+623318152%2C+64525560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2" Type="http://schemas.openxmlformats.org/officeDocument/2006/relationships/hyperlink" Target="https://admin.ghtk.vn/admin?alias=310611115%2C+317558681%2C+321044142%2C+335431728%2C+360036058%2C+363665699%2C+368199249%2C+417307463%2C+424913518%2C+442168229%2C+461321390%2C+478912463%2C+482564344%2C+494363929%2C+504587781%2C+590386202%2C+627932571%2C+782639512%2C+867878882%2C+904930080%2C+997047710%2C572939680%2C+377852494%2C376526528%2C202342140%2C+223676374%2C+246346357%2C+248839758%2C+253877201%2C+263664548%2C+283312624%2C+299943026%2C+315419623%2C+320559722%2C+341640495%2C+341916854%2C+343931017%2C+344037710%2C+362039303%2C+368277105%2C+369519805%2C+371053960%2C+371777438%2C+376434663%2C+397402494%2C+400011875%2C+415907432%2C+416203225%2C+418649777%2C+422924106%2C+426897763%2C+432780106%2C+434400832%2C+445137657%2C+446190716%2C+480082392%2C+485834639%2C+485857990%2C+491779314%2C+491831901%2C+492079166%2C+495753012%2C+599137817%2C+675549188%2C+742400362%2C+856918789%2C+911797728%2C+957360896%2C+962152159%2C490846260%2C+314859872%2C+322684770%2C+373009462%2C+489489409%2C356950711%2C&amp;package_status_id=&amp;package_status_id%5B%5D=3&amp;t_stt=&amp;r_stt=&amp;cr_from=2019-11-16+00%3A00%3A00&amp;cr_to=2019-11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45" Type="http://schemas.openxmlformats.org/officeDocument/2006/relationships/hyperlink" Target="https://admin.giaohangtietkiem.vn/admin/api/index/limit:100?alias=248528267%2C+294401587%2C+227376392%2C+307399180%2C+321890306%2C+354865600%2C+382759504%2C+420054299%2C+426347006%2C+442238486%2C+451100792%2C+457608410%2C+462411522%2C+493260811%2C+568041623%2C+591375384%2C+600251144%2C+619535804%2C+793878694%2C+811418629%2C+907586897%2C+934874757%2C+944033563%2C301463806%2C+305293465%2C+309949339%2C+334319775%2C+407318661%2C+412154976%2C+414306995%2C+440691214%2C+443889592%2C+455378389%2C+480454765%2C+484347493%2C+491684259%2C+514544045%2C+532872286%2C+536482711%2C+580877032%2C+642913297%2C+667608869%2C+861592409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1" Type="http://schemas.openxmlformats.org/officeDocument/2006/relationships/hyperlink" Target="https://admin.ghtk.vn/admin?alias=242242492%2C+263719494%2C+311980011%2C+349353607%2C+352221103%2C+385947725%2C+322398042%2C356592796%2C213153161%2C+451528274%2C+672160561%2C495510043%2C798195401%2C339439460%2C+358322645%2C401883323%2C258853039%2C+297741992%2C+323341840%2C+390330490%2C+448899246%2C+454417846%2C+455875484%2C+665838332%2C+818380921%2C+922534618%2C342719346%2C235168056%2C+278658813%2C+278856733%2C+318372450%2C+323696628%2C+341901901%2C+369544610%2C+380402475%2C+411907183%2C+416817902%2C+436112734%2C+471568038%2C426837402%2C+437374502%2C+455059121%2C+550584391%2C+801390730%2C+904613169%2C+248651549%2C211839995%2C+222602949%2C+229534551%2C+231914589%2C+231917647%2C+256391898%2C+268743681%2C+282449170%2C+309494963%2C+310357783%2C+325033148%2C+330615416%2C+338494479%2C+343760383%2C+348318410%2C+349383110%2C+350311813%2C+358206646%2C+371319937%2C+378854036%2C+401578578%2C+433429899%2C+439512130%2C+443199701%2C+443349698%2C+448961168%2C+462496680%2C+482043045%2C+670701810%2C+772863186%2C+790876076%2C+888403909%2C484069196%2C498879024%2C+474917871%2C+767517748%2C467385908%2C440105145%2C828279927%2C816207536%2C322398042%2C&amp;package_status_id=&amp;t_stt=&amp;r_stt=&amp;cr_from=2019-11-16+00%3A00%3A00&amp;cr_to=2019-11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48" Type="http://schemas.openxmlformats.org/officeDocument/2006/relationships/hyperlink" Target="https://admin.giaohangtietkiem.vn/admin/api/index/limit:100?alias=223559746%2C+242121606%2C+300597902%2C+309483454%2C+315585505%2C+331090391%2C+346619294%2C+359770584%2C+388628716%2C+416370306%2C+423128173%2C+496549952%2C+505335215%2C+535479110%2C+573573820%2C+584883392%2C+643123905%2C+759315992%2C+768499694%2C+845242722%2C+855722195%2C+896167431%2C+907306539%2C+950714721%2C+974915225%2C+204852901%2C+205934146%2C+214059271%2C+243603972%2C+245711129%2C+279084407%2C+292701291%2C+301030365%2C+316622433%2C+324896693%2C+326836730%2C+330020070%2C+332502463%2C+345817221%2C+354746764%2C+355520908%2C+372397792%2C+377465197%2C+384355830%2C+387154931%2C+387495321%2C+393780347%2C+395115591%2C+405390915%2C+411355464%2C+415372765%2C+416987865%2C+426600838%2C+439751295%2C+451367395%2C+465323445%2C+468873662%2C+527392283%2C+537297432%2C+584003407%2C+605993177%2C+745150171%2C+838725659%2C+843022132%2C+868620551%2C+887003099%2C+993704862%2C+337598024%2C+378278949%2C+48044916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7" Type="http://schemas.openxmlformats.org/officeDocument/2006/relationships/hyperlink" Target="https://admin.ghtk.vn/admin?alias=+299257191%2C+316023031%2C+365601894%2C+381409369%2C220060413%2C223251081%2C+231463265%2C+233358970%2C+315040715%2C+337411688%2C+344179095%2C+359092253%2C+384713918%2C+389292027%2C+392115892%2C+420169408%2C+435265794%2C+474511275%2C+635430007%2C+769471893%2C+783309929%2C+923158516%2C+224885219%2C+302160189%2C+302443468%2C+326280067%2C+338172341%2C+340589755%2C+341023064%2C+345335562%2C+370826135%2C+378135700%2C+414697387%2C+435600707%2C+456296558%2C+464587382%2C+483406883%2C+484508820%2C+493228070%2C+587751786%2C+726893336%2C+736198981%2C+752677612%2C+788660908%2C+793496173%2C+817288724%2C+984583196%2C+399765654%2C+412877015%2C+422624710%2C+453022327%2C+472450601%2C+476855905%2C+508952555%2C+509661717%2C+524158345%2C+544654678%2C+559033731%2C+675273493%2C+680069518%2C+742120746%2C+756178928%2C+771659173%2C+797412307%2C+814174004%2C+815717433%2C+828620774%2C+862859296%2C+870214291%2C+885377721%2C+913100813%2C&amp;package_status_id=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47" Type="http://schemas.openxmlformats.org/officeDocument/2006/relationships/hyperlink" Target="https://admin.giaohangtietkiem.vn/admin/api/index/limit:100?alias=201134546%2C+203896625%2C+204534599%2C+215506830%2C+218967753%2C+235374901%2C+322551136%2C+326018172%2C+338904355%2C+369583301%2C+384589920%2C+414709247%2C+427621264%2C+439476634%2C+485466948%2C+491384212%2C+555430616%2C+560557397%2C+573376592%2C+593023967%2C+620136507%2C+736788264%2C+775882502%2C+808674442%2C+871514110%2C+908480598%2C+213138808%2C+220598940%2C+294307527%2C+314736812%2C+319402912%2C+347128442%2C+352206330%2C+360635283%2C+401293305%2C+415837674%2C+461731545%2C+462123287%2C+493886826%2C+494515979%2C+559464117%2C+577462703%2C+641380263%2C+688468859%2C+700806584%2C+780256406%2C+796096335%2C+834404886%2C+931916657%2C+974550998%2C+977970452%2C+228018878%2C+257939307%2C+302947457%2C+309352642%2C+316464717%2C+327493701%2C+337940951%2C+363148191%2C+378074740%2C+384859565%2C+414731035%2C+420982564%2C+421191191%2C+422752405%2C+435093727%2C+440830888%2C+453477281%2C+459160849%2C+465000500%2C+468979481%2C+469386496%2C+483818372%2C+489683818%2C+490936468%2C+517828460%2C+580044903%2C+621374705%2C+655133576%2C+792546875%2C+970373943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6" Type="http://schemas.openxmlformats.org/officeDocument/2006/relationships/hyperlink" Target="about:blank" TargetMode="External"/><Relationship Id="rId185" Type="http://schemas.openxmlformats.org/officeDocument/2006/relationships/hyperlink" Target="https://admin.ghtk.vn/admin?alias=497243491%2C245069596%2C+254703143%2C+259221493%2C+263104934%2C+724520217%2C+441037834%2C574948951%2C847693063%2C344600754%2C+270119945%2C+300090830%2C+313029274%2C+324586084%2C+333921122%2C+335216068%2C+338374935%2C+347249248%2C+360374149%2C+363001591%2C+364353119%2C+378177044%2C+383301995%2C+395512510%2C+395646677%2C+407101431%2C+408845270%2C+414520510%2C+428679870%2C+453219905%2C+461379172%2C+462510236%2C+470433767%2C+475786417%2C+486967006%2C+497533930%2C+498380701%2C+500597465%2C+526240957%2C+652828784%2C+748343574%2C+791204408%2C+812744587%2C+926209445%2C+953823257%2C+991248011%2C&amp;package_status_id=&amp;package_status_id%5B%5D=19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49" Type="http://schemas.openxmlformats.org/officeDocument/2006/relationships/hyperlink" Target="https://admin.giaohangtietkiem.vn/admin?alias=235142922%2C+264210019%2C+274417483%2C+280733458%2C+288968421%2C+292340173%2C+316633325%2C+319290122%2C+327468559%2C+335554325%2C+337637834%2C+338359287%2C+340507434%2C+357916969%2C+390485868%2C+392594595%2C+403887782%2C+413176698%2C+453375834%2C+493855668%2C+563387273%2C+818677329%2C+85556153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4" Type="http://schemas.openxmlformats.org/officeDocument/2006/relationships/hyperlink" Target="https://admin.ghtk.vn/admin?alias=+378800108%2C+478243161%2C+494673049%2C+679153774%2C216012314%2C794169324%2C212625009%2C+213622837%2C+242797305%2C+278076810%2C+342163736%2C+363079857%2C+370946096%2C+394790405%2C+409197555%2C+413288852%2C+415193860%2C+423301059%2C+430551245%2C+435635054%2C+440426241%2C+450952974%2C+451182795%2C+479508143%2C+493473842%2C+527911691%2C+750845586%2C+757340388%2C+788929783%2C+790640363%2C+823769027%2C+864908948%2C+899059959%2C+949528750%2C220743483%2C+259099947%2C+259636414%2C+311111936%2C+335885674%2C+336842403%2C+338307711%2C+351376221%2C+380017264%2C+395077997%2C+410852919%2C+422509003%2C+434835192%2C+447055494%2C+461623881%2C+472727647%2C+485292795%2C+488601934%2C+491529572%2C+584411197%2C+629837664%2C+643459329%2C+698152873%2C+472390464%2C200259004%2C+221077536%2C+237653055%2C+257264103%2C+270598284%2C+306268253%2C+312445441%2C+343226103%2C+346638075%2C+355765583%2C+362308925%2C+369544610%2C+394780247%2C+395269244%2C+402136068%2C+404001278%2C+404963678%2C+415761252%2C+432497159%2C+443099013%2C+450163686%2C+450516602%2C+456413586%2C+463478061%2C+487531456%2C+488731514%2C+491137946%2C+495082487%2C+517236677%2C+794007191%2C+797686988%2C493462467%2C470034101%2C&amp;package_status_id=&amp;t_stt=&amp;r_stt=&amp;cr_from=2019-11-14+00%3A00%3A00&amp;cr_to=2019-11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89" Type="http://schemas.openxmlformats.org/officeDocument/2006/relationships/hyperlink" Target="about:blank" TargetMode="External"/><Relationship Id="rId188" Type="http://schemas.openxmlformats.org/officeDocument/2006/relationships/hyperlink" Target="https://admin.ghtk.vn/admin?alias=209578041%2C+219335468%2C+235168056%2C+255452653%2C+258877379%2C+265741464%2C+267462971%2C+270997923%2C+276770380%2C+298276646%2C+321995405%2C+344556559%2C+350158456%2C+351111941%2C+365953189%2C+369544610%2C+373806466%2C+375250477%2C+404001278%2C+404234047%2C+405326532%2C+414192030%2C+419974172%2C+424203968%2C+427667942%2C+432900919%2C+436112734%2C+443017284%2C+453544275%2C+459961233%2C+469039637%2C+470101620%2C+472721839%2C+478908349%2C+479746011%2C+484415463%2C+485292795%2C+487531456%2C+496463800%2C+549199741%2C+685289795%2C+841915905%2C+901757449%2C&amp;package_status_id=&amp;t_stt=&amp;r_stt=&amp;cr_from=2019-11-15+00%3A00%3A00&amp;cr_to=2019-11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1" Type="http://schemas.openxmlformats.org/officeDocument/2006/relationships/hyperlink" Target="https://admin.giaohangtietkiem.vn/admin/api/index/limit:100?alias=250559667%2C+324360101%2C+339054003%2C+348014719%2C+348777145%2C+352531727%2C+379148549%2C+407973437%2C+418841643%2C+419784056%2C+424414863%2C+433977413%2C+461249980%2C+468411742%2C+476936383%2C+480747833%2C+481896227%2C+486254449%2C+495986030%2C+498587018%2C+616941574%2C+720798005%2C+773179476%2C+810332977%2C+902482237%2C+808259826%2C+311480796%2C+320138010%2C+340232175%2C+349997900%2C+390053851%2C+438961812%2C+448110230%2C+469993162%2C+481511300%2C+623876861%2C+643964578%2C+695308715%2C+788305582%2C+232055200%2C+236701842%2C+239641762%2C+255867493%2C+267676419%2C+271653443%2C+298532413%2C+304074112%2C+305415834%2C+307211199%2C+343018324%2C+367275139%2C+382160506%2C+419564621%2C+420238903%2C+426420546%2C+435251366%2C+441998048%2C+458439099%2C+462847977%2C+494692798%2C+496775747%2C+686936003%2C+715397055%2C+729859009%2C+744175083%2C+861556866%2C+943910069%2C+966521763%2C+988001806%2C+719432328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0" Type="http://schemas.openxmlformats.org/officeDocument/2006/relationships/hyperlink" Target="https://admin.giaohangtietkiem.vn/admin/api/index/limit:50?alias=766044994%2C+222066592%2C+249959340%2C+250890699%2C+300602049%2C+300967069%2C+304271632%2C+305321657%2C+305472136%2C+312566996%2C+313449068%2C+315082532%2C+323357966%2C+332754062%2C+337222188%2C+342082924%2C+342634277%2C+350282175%2C+356372484%2C+356888652%2C+383869013%2C+385666325%2C+386826103%2C+398162973%2C+415002945%2C+427134070%2C+439445826%2C+453517624%2C+459034410%2C+463155034%2C+484684726%2C+485651989%2C+540926288%2C+613805831%2C+686008509%2C+708196365%2C+719502835%2C+877684718%2C+901701588%2C+920103331%2C+984030662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3" Type="http://schemas.openxmlformats.org/officeDocument/2006/relationships/hyperlink" Target="https://admin.giaohangtietkiem.vn/admin/api/index/limit:50?alias=315230161%2C+318357472%2C+334391654%2C+351368831%2C+355535113%2C+367170925%2C+412446590%2C+483711583%2C+549947837%2C+828647386%2C+367833979%2C+320107671%2C+258630502%2C+279844372%2C+309603906%2C+315550770%2C+329725993%2C+336686657%2C+339096203%2C+339649286%2C+349773187%2C+353968998%2C+358663721%2C+371422144%2C+374100543%2C+376875900%2C+380825605%2C+388536037%2C+394590575%2C+402911368%2C+421008988%2C+444066536%2C+450747537%2C+466025380%2C+467498816%2C+482980324%2C+492184938%2C+528253664%2C+582738719%2C+656284747%2C+711739897%2C+738470501%2C+833640582%2C+871688860%2C+881215407%2C+896899549%2C+964895883%2C+975321235%2C+975942418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3" Type="http://schemas.openxmlformats.org/officeDocument/2006/relationships/hyperlink" Target="https://admin.ghtk.vn/admin?alias=386396986%2C209278723%2C+268561836%2C+315203344%2C+319947683%2C+326208192%2C+327654229%2C+333156122%2C+340579801%2C+349168812%2C+354908404%2C+365043755%2C+382507535%2C+387963294%2C+390382859%2C+427436705%2C+429593722%2C+433473866%2C+453769991%2C+478619900%2C+485312475%2C+532896856%2C+548103224%2C+724950818%2C+895276636%2C+914223193%2C+923434407%2C&amp;package_status_id=&amp;t_stt=&amp;r_stt=&amp;cr_from=2019-11-14+00%3A00%3A00&amp;cr_to=2019-11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2" Type="http://schemas.openxmlformats.org/officeDocument/2006/relationships/hyperlink" Target="about:blank" TargetMode="External"/><Relationship Id="rId182" Type="http://schemas.openxmlformats.org/officeDocument/2006/relationships/hyperlink" Target="https://admin.ghtk.vn/admin?alias=386396986%2C209278723%2C+268561836%2C+315203344%2C+319947683%2C+326208192%2C+327654229%2C+333156122%2C+340579801%2C+349168812%2C+354908404%2C+365043755%2C+382507535%2C+387963294%2C+390382859%2C+427436705%2C+429593722%2C+433473866%2C+453769991%2C+478619900%2C+485312475%2C+532896856%2C+548103224%2C+724950818%2C+895276636%2C+914223193%2C+923434407%2C&amp;package_status_id=&amp;t_stt=&amp;r_stt=&amp;cr_from=2019-11-14+00%3A00%3A00&amp;cr_to=2019-11-2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5" Type="http://schemas.openxmlformats.org/officeDocument/2006/relationships/hyperlink" Target="https://admin.giaohangtietkiem.vn/admin?alias=230566194%2C+246220867%2C+247259852%2C+258351000%2C+267802611%2C+298422475%2C+298478222%2C+334886037%2C+341924808%2C+364250143%2C+383759535%2C+388675832%2C+410981832%2C+415665590%2C+424851918%2C+445544035%2C+491678769%2C+516954316%2C+584128144%2C+604185266%2C+640372276%2C+705046139%2C+723070956%2C+854260761%2C+88691689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1" Type="http://schemas.openxmlformats.org/officeDocument/2006/relationships/hyperlink" Target="about:blank" TargetMode="External"/><Relationship Id="rId34" Type="http://schemas.openxmlformats.org/officeDocument/2006/relationships/hyperlink" Target="https://admin.giaohangtietkiem.vn/admin?alias=356294759%2C+477474249%2C+695635737%2C+89570325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0" Type="http://schemas.openxmlformats.org/officeDocument/2006/relationships/hyperlink" Target="about:blank" TargetMode="External"/><Relationship Id="rId37" Type="http://schemas.openxmlformats.org/officeDocument/2006/relationships/hyperlink" Target="https://admin.giaohangtietkiem.vn/admin/api/index/limit:100?alias=215584932%2C+220516318%2C+334155134%2C+351795880%2C+354985062%2C+372709324%2C+386282985%2C+398526218%2C+405515336%2C+426622691%2C+431139101%2C+450963121%2C+463696344%2C+490325619%2C+575311616%2C+828109977%2C+955183354%2C+834423221%2C+201047358%2C+220184311%2C+237754901%2C+270141248%2C+301599396%2C+309873632%2C+314828607%2C+320931021%2C+321725107%2C+323783647%2C+338518968%2C+381054436%2C+401188820%2C+402418982%2C+437175106%2C+439730646%2C+440457953%2C+447386484%2C+450994852%2C+458431373%2C+460150996%2C+460823184%2C+497250559%2C+526037629%2C+557415402%2C+678101492%2C+725175362%2C+734957671%2C+758135535%2C+759004260%2C+809028523%2C+868480077%2C+898457689%2C+923975170%2C+929758242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6" Type="http://schemas.openxmlformats.org/officeDocument/2006/relationships/hyperlink" Target="about:blank" TargetMode="External"/><Relationship Id="rId36" Type="http://schemas.openxmlformats.org/officeDocument/2006/relationships/hyperlink" Target="https://admin.giaohangtietkiem.vn/admin/api/index/limit:50?alias=327456739%2C+363079929%2C+390853102%2C+404618336%2C+428432868%2C+459501704%2C+653522204%2C+672257111%2C+678460985%2C+889128252%2C+909870383%2C+214913817%2C+249698152%2C+288882381%2C+326540460%2C+337023081%2C+348128581%2C+356406498%2C+364808134%2C+368134396%2C+369413999%2C+373074477%2C+374121318%2C+380005907%2C+384230398%2C+387125375%2C+395730710%2C+401114976%2C+415775367%2C+416381500%2C+416398104%2C+467516262%2C+480914324%2C+554013862%2C+665461774%2C+673202278%2C+688877886%2C+714917797%2C+859761004%2C+906704997%2C+934688707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5" Type="http://schemas.openxmlformats.org/officeDocument/2006/relationships/hyperlink" Target="about:blank" TargetMode="External"/><Relationship Id="rId39" Type="http://schemas.openxmlformats.org/officeDocument/2006/relationships/hyperlink" Target="https://admin.giaohangtietkiem.vn/admin/api/index/limit:100?alias=261442317%2C+291490772%2C+325083269%2C+332746406%2C+334892697%2C+353066437%2C+356968921%2C+360955060%2C+368141644%2C+373205349%2C+381953914%2C+387211114%2C+431906540%2C+442393714%2C+443174434%2C+443209975%2C+445067643%2C+486862115%2C+492398477%2C+544530207%2C+565662804%2C+660392897%2C+675051850%2C+746313067%2C+797280972%2C+821415680%2C+931158380%2C+948139701%2C+956143585%2C+995039026%2C+274061099%2C+326292999%2C+369408334%2C+377266300%2C+381306840%2C+392774848%2C+398255021%2C+404017833%2C+404148881%2C+405850357%2C+418020465%2C+418737074%2C+449646985%2C+453586370%2C+454996205%2C+460322305%2C+468918770%2C+469801213%2C+491124331%2C+495347274%2C+499948622%2C+527457446%2C+555028495%2C+567469820%2C+585310001%2C+592016273%2C+610048928%2C+674054988%2C+704262702%2C+726963291%2C+770590111%2C+831553821%2C+858198336%2C+916406302%2C+954972271%2C+289835907%2C+293923829%2C+309282208%2C+321130063%2C+360642014%2C+361137823%2C+361178314%2C+364341797%2C+398205447%2C+411682940%2C+490543449%2C+496362867%2C+532294102%2C+585396350%2C+590331768%2C+659708759%2C+714551594%2C+744360506%2C+748154425%2C+884825933%2C+203079897%2C+567732088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4" Type="http://schemas.openxmlformats.org/officeDocument/2006/relationships/hyperlink" Target="https://admin.ghtk.vn/admin?alias=218544218%2C+256832315%2C+302896309%2C+327523971%2C+333295438%2C+290500467%2C+253322338%2C+285083280%2C+293966826%2C+299155776%2C+308248957%2C+361578630%2C+362454623%2C+364628294%2C+378470051%2C+379837643%2C+391595410%2C+436367708%2C+463139993%2C+484778096%2C+489444851%2C+494419568%2C+505657183%2C+526931098%2C+591495974%2C+808437709%2C234003770%2C+284061182%2C+294900802%2C+298559558%2C+314848733%2C+335651623%2C+338813954%2C+346627789%2C+381354332%2C+391152136%2C+399162959%2C+439304945%2C+441359445%2C+447228953%2C+474558732%2C+484224218%2C+489716234%2C+492861064%2C+535528201%2C+685507710%2C+739535077%2C+818096848%2C+968067406%2C+994526741%2C+223648990%2C836403541%2C+431090800%2C465583001%2C548401133%2C470821862%2C308963366%2C+313152765%2C+373824544%2C+374692946%2C+378391671%2C+400011875%2C+410066771%2C+413034543%2C+414982110%2C+417741501%2C+431449598%2C+437604707%2C+462809675%2C+472721839%2C+634702885%2C+676137373%2C+775662157%2C+781710058%2C+966670088%2C+342085664%2C+347866934%2C+381720881%2C+415705993%2C+484010845%2C+501130765%2C+510753315%2C+547729046%2C+713273262%2C+909376564%2C+992513473%2C&amp;package_status_id=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38" Type="http://schemas.openxmlformats.org/officeDocument/2006/relationships/hyperlink" Target="about:blank" TargetMode="External"/><Relationship Id="rId173" Type="http://schemas.openxmlformats.org/officeDocument/2006/relationships/hyperlink" Target="https://admin.ghtk.vn/admin?alias=231861928%2C+237819505%2C+285708288%2C+289690237%2C+301363475%2C+303803380%2C+231250425%2C+260476224%2C+309271367%2C+355993136%2C+408633866%2C+421185656%2C+471027319%2C+523126985%2C+744057170%2C++719725409%2C202744453%2C+205182363%2C+287082771%2C+303389955%2C+325638775%2C+329447111%2C+337531110%2C+342712780%2C+351799016%2C+357336756%2C+359521120%2C+365666784%2C+376905558%2C+393009669%2C+393713461%2C+471759260%2C+478799471%2C+480380064%2C+545799487%2C+697461173%2C308153265%2C+315925224%2C+359511860%2C+378527101%2C+383160577%2C+394997305%2C+399026986%2C+403757515%2C+423098406%2C+430302443%2C+439671169%2C+479599239%2C+480991846%2C+555808658%2C+639819457%2C+816654739%2C&amp;package_status_id=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https://admin.ghtk.vn/admin?alias=220557098%2C+220619464%2C+239969746%2C+241635921%2C+369082697%2C304518487%2C+++679804118%2C239175695%2C+269930543%2C+342106776%2C+401812130%2C+402656009%2C+434888184%2C+444344119%2C+583607495%2C+969881362+421131735%2C423172277%2C472920746%2C416205444%2C319418339%2C214279052%2C+216312235%2C+361653603%2C+398002893%2C+405137650%2C+423098406%2C+426284629%2C+432372052%2C+438554981%2C+440526062%2C+441094073%2C+484653453%2C+493968672%2C+495430837%2C+497678837%2C+670787630%2C+758459874%2C+817640670%2C+327048587%2C+344229785%2C+394605904%2C+400370946%2C+419894864%2C+420644138%2C+431557699%2C+495217940%2C+496106543%2C+498256076%2C+866899217&amp;package_status_id=&amp;package_status_id%5B%5D=3&amp;t_stt=&amp;r_stt=&amp;cr_from=2019-11-13+00%3A00%3A00&amp;cr_to=2019-11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77" Type="http://schemas.openxmlformats.org/officeDocument/2006/relationships/hyperlink" Target="https://admin.ghtk.vn/admin?alias=231552209%2C+353555762%2C+360955898%2C+371504369%2C+401935332%2C+422157238%2C+422590885%2C+445985024%2C+449845579%2C+487651713%2C+489009918%2C+495190714%2C+579451993%2C+631419460%2C+665174918%2C&amp;package_status_id=&amp;package_status_id%5B%5D=3&amp;t_stt=&amp;r_stt=&amp;cr_from=2019-11-12+00%3A00%3A00&amp;cr_to=2019-11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20" Type="http://schemas.openxmlformats.org/officeDocument/2006/relationships/hyperlink" Target="https://admin.giaohangtietkiem.vn/admin/api/index/limit:100?alias=203353866%2C+245395588%2C+247554779%2C+269201723%2C+298883011%2C+306301307%2C+321328055%2C+328055009%2C+334922101%2C+335449538%2C+371613750%2C+373537661%2C+383349609%2C+396522524%2C+402780703%2C+405294477%2C+413358762%2C+420187961%2C+437956850%2C+455542659%2C+462800923%2C+465161926%2C+469278065%2C+474738827%2C+474832784%2C+478486702%2C+482878206%2C+534071250%2C+566578938%2C+568233308%2C+657594999%2C+842574495%2C+851556991%2C+964714993%2C+973555927%2C+975090201%2C+216757941%2C+294065907%2C+303520677%2C+325262724%2C+350277060%2C+355249883%2C+379004864%2C+387902098%2C+400442766%2C+402315416%2C+414678178%2C+423152608%2C+423418197%2C+430683296%2C+471596005%2C+478831182%2C+496712130%2C+530842940%2C+586678635%2C+636214317%2C+659275650%2C+224360557%2C+266250043%2C+319008030%2C+335376852%2C+360994330%2C+391702233%2C+413169111%2C+422555669%2C+462594401%2C+476926420%2C+483221476%2C+493265610%2C+622653723%2C+673513675%2C+948303590%2C+948524212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2" Type="http://schemas.openxmlformats.org/officeDocument/2006/relationships/hyperlink" Target="about:blank" TargetMode="External"/><Relationship Id="rId21" Type="http://schemas.openxmlformats.org/officeDocument/2006/relationships/hyperlink" Target="https://admin.giaohangtietkiem.vn/admin/api/index/limit:50?alias=229234295%2C+301421174%2C+304838554%2C+310350596%2C+321931080%2C+335161608%2C+349428586%2C+353019398%2C+375980776%2C+382907208%2C+434261858%2C+438750590%2C+448793574%2C+463516870%2C+473155293%2C+492011506%2C+510156461%2C+679560104%2C+878790933%2C+939531539%2C+247032070%2C+274856256%2C+305374787%2C+329814336%2C+332485376%2C+357622920%2C+364338011%2C+364896315%2C+385493398%2C+388758189%2C+388805692%2C+427291158%2C+429936486%2C+430374609%2C+431227015%2C+441105767%2C+464072341%2C+475298011%2C+483495157%2C+487765966%2C+488924734%2C+491036477%2C+513104179%2C+551394303%2C+570609724%2C+632063918%2C+672279237%2C+738040620%2C+793806931%2C+880298579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4" Type="http://schemas.openxmlformats.org/officeDocument/2006/relationships/hyperlink" Target="https://admin.giaohangtietkiem.vn/admin/api/index/limit:100?alias=201033431%2C+276600440%2C+279030255%2C+295470565%2C+299329167%2C+301107610%2C+303009181%2C+307170202%2C+313894794%2C+325410428%2C+329288885%2C+347382731%2C+360654033%2C+361878756%2C+373103402%2C+386931978%2C+387176655%2C+394742192%2C+411372634%2C+422492514%2C+431098564%2C+446954184%2C+447774396%2C+467488232%2C+487262922%2C+490787598%2C+658674848%2C+820010720%2C+868702375%2C+907511923%2C+910681113%2C+961402413%2C+982078498%2C+314655879%2C+315667426%2C+337787374%2C+339834483%2C+342332066%2C+346967665%2C+401956431%2C+426518183%2C+447682127%2C+468231594%2C+476580775%2C+476724302%2C+480860520%2C+500991257%2C+747867952%2C+840930997%2C+854222955%2C+915748806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3" Type="http://schemas.openxmlformats.org/officeDocument/2006/relationships/hyperlink" Target="https://admin.giaohangtietkiem.vn/admin?alias=681106598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6" Type="http://schemas.openxmlformats.org/officeDocument/2006/relationships/hyperlink" Target="about:blank" TargetMode="External"/><Relationship Id="rId25" Type="http://schemas.openxmlformats.org/officeDocument/2006/relationships/hyperlink" Target="https://admin.giaohangtietkiem.vn/admin/api/index/limit:50?alias=257031758%2C+264357375%2C+264580485%2C+286074289%2C+299289822%2C+311604650%2C+350155783%2C+360601298%2C+387669183%2C+402031139%2C+404207825%2C+408096095%2C+419836847%2C+461038229%2C+461117011%2C+464863793%2C+476588628%2C+691756496%2C+778087148%2C+890737776%2C+938448897%2C+994316717%2C+234326713%2C+314612420%2C+354606644%2C+389842361%2C+396642824%2C+414584559%2C+416542069%2C+445846320%2C+446811862%2C+484441870%2C+533075931%2C+590172841%2C+671475758%2C+735759657%2C+807316570%2C+808062210%2C+985613719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8" Type="http://schemas.openxmlformats.org/officeDocument/2006/relationships/hyperlink" Target="https://admin.giaohangtietkiem.vn/admin/api/index/limit:50?alias=207780162%2C+256069573%2C+266627884%2C+275623534%2C+288836928%2C+299252438%2C+313387101%2C+315697576%2C+320432563%2C+321278391%2C+349627343%2C+357158816%2C+371941999%2C+376442554%2C+380896209%2C+381841650%2C+384475172%2C+388696910%2C+409024979%2C+423385072%2C+434208931%2C+482349969%2C+483820554%2C+426578625%2C+312651192%2C+448054067%2C+318301642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7" Type="http://schemas.openxmlformats.org/officeDocument/2006/relationships/hyperlink" Target="https://admin.giaohangtietkiem.vn/admin/api/index/limit:100?alias=273512816%2C+309950893%2C+340704931%2C+384452267%2C+405085000%2C+424039142%2C+473285296%2C+508499672%2C+525266063%2C+611345907%2C+713380951%2C+987830705%2C+237776137%2C+239372266%2C+246103442%2C+284443746%2C+288159714%2C+295319296%2C+300707543%2C+314063463%2C+314109325%2C+316476381%2C+327143803%2C+336070809%2C+337752062%2C+338814501%2C+339527209%2C+343588286%2C+349134462%2C+362294045%2C+367440739%2C+370019508%2C+372242566%2C+383285968%2C+388522403%2C+420552066%2C+424672039%2C+482383615%2C+488550308%2C+520298727%2C+573472529%2C+637309231%2C+642233362%2C+658852528%2C+689943284%2C+699737443%2C+783797520%2C+836722170%2C+856232789%2C+889339263%2C+928387196%2C+997348684%2C+239609229%2C+240616704%2C+258680919%2C+302226748%2C+311018168%2C+478613103%2C+573487154%2C+860126223%2C+88235202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9" Type="http://schemas.openxmlformats.org/officeDocument/2006/relationships/hyperlink" Target="https://admin.giaohangtietkiem.vn/admin?alias=331154205%2C+352482935%2C+357424427%2C+377255197%2C+395763622%2C+405599588%2C+406460748%2C+91721302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" Type="http://schemas.openxmlformats.org/officeDocument/2006/relationships/hyperlink" Target="https://admin.giaohangtietkiem.vn/admin?alias=348652499%2C+351673727%2C+399406956%2C+4231804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" Type="http://schemas.openxmlformats.org/officeDocument/2006/relationships/hyperlink" Target="about:blank" TargetMode="External"/><Relationship Id="rId13" Type="http://schemas.openxmlformats.org/officeDocument/2006/relationships/hyperlink" Target="https://admin.giaohangtietkiem.vn/admin/api/index/limit:50?alias=243392225%2C+884976141%2C+323770748%2C+358068605%2C+383613370%2C+386409459%2C+403584680%2C+438864759%2C+457568514%2C+464148199%2C+472925306%2C+478380724%2C+484460149%2C+487562437%2C+491732940%2C+492960892%2C+543898543%2C+561170770%2C+571701458%2C+673284705%2C+688905583%2C+756869574%2C+850895353%2C+921017486%2C+935104607%2C+995038348%2C+977180130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" Type="http://schemas.openxmlformats.org/officeDocument/2006/relationships/hyperlink" Target="https://admin.giaohangtietkiem.vn/admin?alias=258682202%2C+326067558%2C+352423697%2C+374408183%2C+451706019%2C+474178874%2C+484226225%2C+68331129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" Type="http://schemas.openxmlformats.org/officeDocument/2006/relationships/hyperlink" Target="https://admin.giaohangtietkiem.vn/admin/api/index/limit:100?alias=236476491%2C+268177698%2C+283750867%2C+292364128%2C+297474817%2C+302966306%2C+306620580%2C+318438551%2C+325935176%2C+335723099%2C+337735309%2C+343031397%2C+349938073%2C+353941642%2C+364058366%2C+370307658%2C+376607911%2C+382464609%2C+386477649%2C+399374392%2C+432570365%2C+459745928%2C+467181622%2C+467272342%2C+469829353%2C+478624097%2C+486800235%2C+546563958%2C+755590991%2C+960869038%2C+203963848%2C+237446347%2C+248025818%2C+314675462%2C+315589514%2C+329887869%2C+331798668%2C+333354014%2C+339660981%2C+340114050%2C+360482021%2C+375793553%2C+377392950%2C+404420886%2C+412827422%2C+415015777%2C+425965004%2C+432149130%2C+449145082%2C+690131437%2C+772996220%2C+816280341%2C+880325193%2C+886299989%2C+209810522%2C+305588461%2C+306490534%2C+309487185%2C+400738339%2C+430742558%2C+450385324%2C+453642954%2C+459239121%2C+462716723%2C+467055439%2C+538637936%2C+580477353%2C+729502939%2C+775035388%2C+870489098%2C+999978890%2C+549647066%2C+399903293%2C+323325741%2C+366157403%2C+439533052%2C+446270846%2C+455845434%2C+490619392%2C+496424952%2C+530608968%2C+564115336%2C+721164924%2C+788732089%2C+891149845%2C+899517814%2C+932409896%2C+988303357%2C+341636392%2C+369944086%2C+428864317%2C+430981164%2C+443270488%2C+446448631%2C+463389899%2C+495970221%2C+633584606%2C+664775436%2C+702903113%2C+727194121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8" Type="http://schemas.openxmlformats.org/officeDocument/2006/relationships/hyperlink" Target="https://admin.ghtk.vn/admin?alias=358006672%2C469586414%2C+291417079%2C304044812%2C407598495%2C&amp;package_status_id=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4" Type="http://schemas.openxmlformats.org/officeDocument/2006/relationships/hyperlink" Target="https://admin.giaohangtietkiem.vn/admin/api/index/limit:50?alias=286795052%2C+332458848%2C+335736133%2C+664283155%2C+992335953%2C+222279772%2C+307290111%2C+315883435%2C+322503008%2C+354578756%2C+369864480%2C+373189851%2C+376920472%2C+389906936%2C+391208859%2C+421163327%2C+424446125%2C+427982127%2C+435697898%2C+450318813%2C+485538478%2C+492442904%2C+494839346%2C+519351913%2C+566371501%2C+773040888%2C+915332882%2C+947095289%2C+954868562%2C+212546310%2C+311054147%2C+315029456%2C+357770455%2C+373780628%2C+385804283%2C+398751261%2C+410373085%2C+428463542%2C+513891128%2C+575941885%2C+588398685%2C+806211581%2C+931089796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7" Type="http://schemas.openxmlformats.org/officeDocument/2006/relationships/hyperlink" Target="about:blank" TargetMode="External"/><Relationship Id="rId17" Type="http://schemas.openxmlformats.org/officeDocument/2006/relationships/hyperlink" Target="https://admin.giaohangtietkiem.vn/admin/api/index/limit:50?alias=217430137%2C+222130196%2C+228331592%2C+244746899%2C+249285566%2C+250694966%2C+295037832%2C+295335214%2C+306263989%2C+311458871%2C+313982515%2C+323634225%2C+329715783%2C+346877578%2C+363988368%2C+377464575%2C+383621948%2C+396636814%2C+400130625%2C+404488246%2C+411742725%2C+424004562%2C+424644598%2C+424939009%2C+446193041%2C+449544942%2C+534048073%2C+933439426%2C+284098584%2C+327270715%2C+342975973%2C+453540001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6" Type="http://schemas.openxmlformats.org/officeDocument/2006/relationships/hyperlink" Target="about:blank" TargetMode="External"/><Relationship Id="rId16" Type="http://schemas.openxmlformats.org/officeDocument/2006/relationships/hyperlink" Target="https://admin.giaohangtietkiem.vn/admin/api/index/limit:50?alias=+213438380%2C+214432501%2C+224562960%2C+232791099%2C+238502818%2C+242292090%2C+243156894%2C+267327924%2C+272442966%2C+281711244%2C+301676008%2C+303794571%2C+308153536%2C+308954422%2C+312163696%2C+318773744%2C+319610633%2C+325875631%2C+328552765%2C+340438228%2C+352649292%2C+356038587%2C+357511754%2C+361727703%2C+386964397%2C+389514708%2C+399228283%2C+400275855%2C+402755996%2C+438875731%2C+444017826%2C+455110621%2C+462597845%2C+469567735%2C+470851149%2C+486111550%2C+497535992%2C+534306645%2C+558088152%2C+580539532%2C+685163800%2C+735264652%2C+924764412%2C+932845267%2C&amp;package_status_id=&amp;t_stt=&amp;r_stt=&amp;cr_from=2019-09-19+00%3A00%3A00&amp;cr_to=2019-09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5" Type="http://schemas.openxmlformats.org/officeDocument/2006/relationships/hyperlink" Target="https://admin.ghtk.vn/admin?alias=225987554%2C+263882180%2C+280966434%2C+294761647%2C+300073080%2C329166375%2C464470087%2C245681231%2C+302443468%2C+201634443%2C+244771722%2C+309494963%2C+317779861%2C+317835419%2C+321376084%2C+333171828%2C+338775514%2C+344122029%2C+350311813%2C+376434663%2C+380111140%2C+424913518%2C+439348099%2C+448961168%2C+465778102%2C+473021724%2C+478912463%2C+823152713%2C+962152159%2C+306729406%2C+309495937%2C+309969306%2C+320397670%2C+328162941%2C+329423734%2C+337172270%2C+341494974%2C+342994634%2C+345869187%2C+346213414%2C+363479758%2C+373397529%2C+383686083%2C+386643390%2C+386665462%2C+397402494%2C+425490299%2C+425984268%2C+431306649%2C+437222117%2C+437573828%2C+444499305%2C+446983993%2C+449434807%2C+450622278%2C+459406999%2C+462754686%2C+466013846%2C+466612935%2C+468510497%2C+479236845%2C+485857990%2C+490255486%2C+490572774%2C+493287804%2C+531372700%2C+737269903%2C+767184944%2C+825098286%2C+865386120%2C+977881591%2C388237400%2C+369598955%2C410889294%2C220671651%2C434249064229%2C356592796%2C392460110%2C555353%2C&amp;package_status_id=&amp;t_stt=&amp;r_stt=&amp;cr_from=2019-11-18+00%3A00%3A00&amp;cr_to=2019-11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9" Type="http://schemas.openxmlformats.org/officeDocument/2006/relationships/hyperlink" Target="https://admin.giaohangtietkiem.vn/admin/api/index/limit:50?alias=208627009%2C+308315768%2C+318459336%2C+322797272%2C+378120091%2C+385219118%2C+414073181%2C+417585385%2C+427171110%2C+428876225%2C+448075644%2C+459653384%2C+496807689%2C+499920689%2C+532552250%2C+642439234%2C+702030423%2C+708106247%2C+828941253%2C+877291207%2C+947156463%2C+218080665%2C+273008292%2C+322329576%2C+323532491%2C+326786839%2C+388149973%2C+388513248%2C+403176348%2C+418710157%2C+420620330%2C+424596142%2C+431048758%2C+471715789%2C+474872958%2C+485820304%2C+499723572%2C+541930281%2C+824856421%2C+884328033%2C&amp;package_status_id=&amp;t_stt=&amp;r_stt=&amp;cr_from=2019-09-23+00%3A00%3A00&amp;cr_to=2019-09-3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" Type="http://schemas.openxmlformats.org/officeDocument/2006/relationships/hyperlink" Target="https://admin.giaohangtietkiem.vn/admin?alias=200624516%2C+249800604%2C+288741607%2C+411819816%2C+454228847%2C+471746475%2C+472351993%2C+553138771%2C+617400654%2C+648798986%2C+722321097%2C+773472526%2C+86358978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9" Type="http://schemas.openxmlformats.org/officeDocument/2006/relationships/hyperlink" Target="https://admin.ghtk.vn/admin?alias=220483161%2C+228716885%2C+254257834%2C+255848799%2C+284858073%2C+287395932%2C+301774778%2C+310455156%2C+312548708%2C+314489230%2C+336962423%2C+346980377%2C+371046369%2C+410672608%2C+413432702%2C+447269183%2C+452643769%2C+458847665%2C+476506915%2C+487794911%2C+498155903%2C+518258343%2C+758554028%2C+915695990%2C+957812305415113602%2C251977316%2C361932844%2C377852494%2C+440105145%2C403095229%2C&amp;package_status_id=&amp;package_status_id%5B%5D=3&amp;t_stt=&amp;r_stt=&amp;cr_from=2019-11-19+00%3A00%3A00&amp;cr_to=2019-11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84" Type="http://schemas.openxmlformats.org/officeDocument/2006/relationships/hyperlink" Target="https://admin.giaohangtietkiem.vn/admin?alias=260625921%2C+282070051%2C+296826079%2C+303070594%2C+308913425%2C+313392777%2C+313515617%2C+325236732%2C+362187202%2C+417250443%2C+419609444%2C+486271224%2C+511427931%2C+682678033%2C&amp;package_status_id=&amp;package_status_id%5B%5D=4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3" Type="http://schemas.openxmlformats.org/officeDocument/2006/relationships/hyperlink" Target="https://admin.giaohangtietkiem.vn/admin?alias=630801964%2C411844703%2C221473188%2C+227404839%2C+235715776%2C+267087347%2C+267520534%2C+299933656%2C+302468427%2C+322211797%2C+331790303%2C+336960628%2C+353596181%2C+354666713%2C+380803787%2C+393572412%2C+397036114%2C+397647214%2C+404375226%2C+422335356%2C+425691350%2C+457655429%2C+467330627%2C+486830364%2C+528573959%2C+998311336%2C&amp;package_status_id=&amp;package_status_id%5B%5D=4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6" Type="http://schemas.openxmlformats.org/officeDocument/2006/relationships/hyperlink" Target="https://admin.giaohangtietkiem.vn/admin?alias=+255028245%2C+263070502%2C+310053081%2C+314181681%2C+336374962%2C+341300278%2C+354537063%2C+356505510%2C+363231295%2C+364206367%2C+394352718%2C+398500732%2C+406276245%2C+406631254%2C+418357372%2C+420234256%2C+428675390%2C+447230508%2C+453661847%2C+456232801%2C+475815812%2C+479376961%2C+479936350%2C+495749937%2C+605497898%2C+613855929%2C+642800877%2C+865939194%2C+874180851%2C+907467804%2C+979339533%2C&amp;package_status_id=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5" Type="http://schemas.openxmlformats.org/officeDocument/2006/relationships/hyperlink" Target="https://admin.giaohangtietkiem.vn/admin?alias=+209689202%2C+246068932%2C+278993594%2C+285734214%2C+298814915%2C+303042466%2C+321346260%2C+322559296%2C+326907269%2C+332079255%2C+343010898%2C+355567507%2C+389491928%2C+407480212%2C+415389250%2C+417598313%2C+421273029%2C+437074834%2C+437216721%2C+440808450%2C+453995209%2C+489051154%2C+573345067%2C+755852337%2C+848148611%2C+857472683%2C+885255220%2C+988478920%2C&amp;package_status_id=&amp;package_status_id%5B%5D=4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8" Type="http://schemas.openxmlformats.org/officeDocument/2006/relationships/hyperlink" Target="https://admin.giaohangtietkiem.vn/admin?alias=219973107%2C+230850422%2C+254612291%2C+264449176%2C+267371605%2C+251288668%2C+328786646%2C+346334810%2C+381928981%2C+427164082%2C+478988999%2C+481714616%2C+585681055%2C+587281893%2C+637694723%2C+732742406%2C+928439081%2C+950571062%2C+982505257%2C768073086%2C281242466%2C+569429236%2C304180877%2C+306043558%2C+313882770%2C+321708385%2C+323750396%2C+327055884%2C+340048036%2C+350073593%2C+357863663%2C+385094261%2C+415368350%2C+418373690%2C+419653341%2C+426951342%2C+430733831%2C+447332804%2C+487111540%2C+487152663%2C+540734292%2C+689974735%2C+697828518%2C+829278065%2C+894883563%2C+987992462%2C&amp;package_status_id=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0" Type="http://schemas.openxmlformats.org/officeDocument/2006/relationships/hyperlink" Target="about:blank" TargetMode="External"/><Relationship Id="rId87" Type="http://schemas.openxmlformats.org/officeDocument/2006/relationships/hyperlink" Target="https://admin.giaohangtietkiem.vn/admin?alias=298197568%2C+316570305%2C+356054947%2C+412489765%2C+214487502%2C+238898029%2C435849540%2C+460424574%2C+470891552%2C+473925193%2C+516990879%2C+649613519%2C+979802679%2C+985136109%2C&amp;package_status_id=&amp;t_stt=&amp;r_stt=&amp;cr_from=2019-10-10+00%3A00%3A00&amp;cr_to=2019-10-17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9" Type="http://schemas.openxmlformats.org/officeDocument/2006/relationships/hyperlink" Target="about:blank" TargetMode="External"/><Relationship Id="rId80" Type="http://schemas.openxmlformats.org/officeDocument/2006/relationships/hyperlink" Target="https://admin.giaohangtietkiem.vn/admin/api/index/limit:50?alias=212460856%2C+217160551%2C+237282221%2C+287264246%2C+310064323%2C+321219825%2C+328229282%2C+358008633%2C+371774238%2C+372933536%2C+385371811%2C+397760822%2C+398248846%2C+421611076%2C+428158204%2C+437401616%2C+446829401%2C+448756541%2C+457791040%2C+463987917%2C+475527665%2C+483758646%2C+508775360%2C+512867388%2C+524870844%2C+550360500%2C+624865206%2C+629193145%2C+744878323%2C+833360317%2C+862332938%2C+862928371%2C+936406864%2C+946447593%2C+985149057%2C+99353104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2" Type="http://schemas.openxmlformats.org/officeDocument/2006/relationships/hyperlink" Target="https://admin.giaohangtietkiem.vn/admin/api/index/limit:100?alias=319746197%2C+375378100%2C+397873881%2C+453390810%2C+542530608%2C205297822%2C+222056543%2C+226969899%2C+240145742%2C+247686148%2C+278605470%2C+285611166%2C+289080130%2C+298133815%2C+299288992%2C+301724624%2C+305841487%2C+310404890%2C+310459523%2C+319929787%2C+332704733%2C+339767601%2C+361108707%2C+361257395%2C+362949929%2C+371110332%2C+383528229%2C+383946473%2C+393829398%2C+414417920%2C+423160724%2C+431118420%2C+435375835%2C+439684618%2C+454334617%2C+459435992%2C+466229503%2C+469638156%2C+475107762%2C+475972625%2C+477014784%2C+478619557%2C+487739436%2C+491459919%2C+492690421%2C+492892340%2C+494351289%2C+494773727%2C+497238142%2C+498741604%2C+522760138%2C+642787947%2C+652451892%2C+678433100%2C+716627765%2C+738334723%2C+754571589%2C+830176309%2C+847378653%2C+853784556%2C+855905684%2C+871931212%2C+971855222%2C+975520734%2C+994555976%2C215415747%2C+280338396%2C+281294104%2C+289401350%2C+300189298%2C+317632085%2C+321261838%2C+328232480%2C+383291924%2C+384923700%2C+389373548%2C+395076106%2C+405252507%2C+424248815%2C+517719851%2C+530334820%2C+627679806%2C+627683306%2C+732566832%2C+802099913%2C+970947310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1" Type="http://schemas.openxmlformats.org/officeDocument/2006/relationships/hyperlink" Target="https://admin.giaohangtietkiem.vn/admin/api/index/limit:50?alias=274368406%2C+283027784%2C+303142589%2C+314204346%2C+317702619%2C+332329097%2C+335409305%2C+357141277%2C+357363966%2C+375627104%2C+384703668%2C+438706537%2C+442889539%2C+451660306%2C+455055682%2C+468130733%2C+473755060%2C+496247851%2C+496834005%2C+506992331%2C+552435902%2C+618108998%2C+657081582%2C+869310583%2C+889391077%2C+945496508%2C+972205059%2C+983224898%2C+99756437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" Type="http://schemas.openxmlformats.org/officeDocument/2006/relationships/comments" Target="../comments6.xml"/><Relationship Id="rId2" Type="http://schemas.openxmlformats.org/officeDocument/2006/relationships/hyperlink" Target="https://admin.giaohangtietkiem.vn/admin/api/index/limit:50?alias=218404909%2C+254589695%2C+261727590%2C+311167828%2C+322754648%2C+335046910%2C+345431173%2C+351881185%2C+353446094%2C+356433529%2C+358767402%2C+363447220%2C+372287620%2C+384990600%2C+409360109%2C+424166303%2C+440577659%2C+459144233%2C+469705753%2C+476533111%2C+480603215%2C+489556513%2C+497997128%2C+498701427%2C+592117793%2C+812472260%2C+927339413%2C&amp;package_status_id=&amp;t_stt=&amp;r_stt=&amp;cr_from=2019-09-16+00%3A00%3A00&amp;cr_to=2019-09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" Type="http://schemas.openxmlformats.org/officeDocument/2006/relationships/hyperlink" Target="https://admin.giaohangtietkiem.vn/admin/api/index/limit:100?alias=420110638%2C+490441965%2C+833190593%2C+419154410%2C+939904052%2C+462186304%2C+473512270%2C+475487476%2C+779505120%2C+810174606%2C+245576983%2C+343647576%2C+397754775%2C+230806305%2C+755032348%2C+372780710%2C+487313355%2C+214430376%2C+249330014%2C+263812542%2C+264519394%2C+271571147%2C+303068007%2C+319174124%2C+329625641%2C+347571675%2C+354652073%2C+360285131%2C+360434976%2C+371077796%2C+371785471%2C+376764759%2C+395919541%2C+403856121%2C+405137854%2C+407669041%2C+410979399%2C+418167142%2C+419863246%2C+475355869%2C+486341198%2C+489451369%2C+519811826%2C+535668727%2C+673085563%2C+752238084%2C+955916089%2C+977388249%2C+245586530%2C+270713610%2C+308386277%2C+319189151%2C+350518173%2C+350525649%2C+376547478%2C+385303096%2C+459714504%2C+460349981%2C+636546297%2C+745003436%2C+824661820%2C+200232301%2C+206240069%2C+212158649%2C+226286680%2C+258465571%2C+280691714%2C+302403799%2C+314998377%2C+319308455%2C+321066882%2C+323425666%2C+329541911%2C+330146629%2C+347492346%2C+361081380%2C+376198226%2C+399208301%2C+403122470%2C+407534398%2C+407871758%2C+471065532%2C+487763176%2C+490762698%2C+493553073%2C+710227057%2C+450195529%2C&amp;package_status_id=&amp;t_stt=&amp;r_stt=&amp;cr_from=2019-09-16+00%3A00%3A00&amp;cr_to=2019-09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9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148" Type="http://schemas.openxmlformats.org/officeDocument/2006/relationships/hyperlink" Target="https://admin.ghtk.vn/admin?alias=+213765673%2C+220654177%2C+274913837%2C+294297614%2C+305003200%2C++270359961%2C+297777054%2C+325933287%2C+326833662%2C+330053144%2C+333888979%2C+346631107%2C+347489767%2C+354128120%2C+357623930%2C+363932273%2C+365175454%2C+367637253%2C+370835114%2C+373674613%2C+422781592%2C+432281004%2C+433551513%2C+445366688%2C+461649930%2C+465043958%2C+467078921%2C+474950644%2C+499639231%2C+551834137%2C+556578624%2C+557400114%2C+731829356%2C+739827589%2C+746254924%2C281422861%2C+305409162%2C+362768777%2C+425825676%2C+476538855%2C+487381816%2C+494205729%2C310802653%2C+313151236%2C+318415520%2C+332720648%2C+333962391%2C+357386457%2C+364697021%2C+368875860%2C+376702171%2C+384132085%2C+385528565%2C+390188479%2C+390629963%2C+393350566%2C+405681952%2C+417312142%2C+417822234%2C+418692181%2C+419033879%2C+419870998%2C+424353606%2C+428553556%2C+439928588%2C+443302015%2C+467669524%2C+476525165%2C+480939746%2C+495947221%2C+684260829%2C+736603693%2C+895872772%2C+954921757%2C&amp;package_status_id=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" Type="http://schemas.openxmlformats.org/officeDocument/2006/relationships/hyperlink" Target="https://admin.giaohangtietkiem.vn/admin/api/index/limit:50?alias=215345436%2C+220636339%2C+307392006%2C+311833214%2C+312198454%2C+318995853%2C+331354343%2C+337657659%2C+340637256%2C+344403930%2C+344873161%2C+346784287%2C+353946767%2C+384157512%2C+397645652%2C+398164747%2C+401201673%2C+408873193%2C+409381110%2C+411710365%2C+416428846%2C+418623882%2C+421582592%2C+431482133%2C+432223014%2C+438814564%2C+455300388%2C+460580757%2C+470232651%2C+475665617%2C+475748898%2C+482756248%2C+485476067%2C+494162960%2C+502635050%2C+510334095%2C+518655621%2C+527952409%2C+624917046%2C+644945888%2C+667565372%2C+679374623%2C+688730477%2C+690834701%2C+763902664%2C+793225073%2C+820431788%2C+846186550%2C+885874642%2C+974598892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3" Type="http://schemas.openxmlformats.org/officeDocument/2006/relationships/hyperlink" Target="https://admin.ghtk.vn/admin?alias=426350375%2C404882397%2C212930018%2C+251210707%2C+268006349%2C+312612158%2C+330176373%2C+332937048%2C+345628351%2C+389061966%2C+421869587%2C+498152310%2C+612316278%2C303452915%2C+330263974%2C309226917%2C+324126402%2C+353912625%2C+370903874%2C+376627311%2C+379902118%2C+385870994%2C+417096859%2C+422806543%2C+426352416%2C+431354664%2C+443171380%2C+446387301%2C+452333490%2C+452454151%2C+463751259%2C+464601558%2C+481676712%2C+537742445%2C+690600814%2C+782661670%2C&amp;package_status_id=&amp;package_status_id%5B%5D=4&amp;package_status_id%5B%5D=10&amp;t_stt=&amp;r_stt=&amp;cr_from=2019-11-09+00%3A00%3A00&amp;cr_to=2019-11-09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2" Type="http://schemas.openxmlformats.org/officeDocument/2006/relationships/hyperlink" Target="https://admin.ghtk.vn/admin?alias=572510528%2C707937225%2C474107146%2C722773144%2C277152686%2C+319052832%2C+332295998%2C+357275677%2C+441982259%2C+496674458%2C292431743%2C387733441%2C294297614%2C+298433335%2C+335645874%2C+342094584%2C+446442475%2C+460952102%2C+489981747%2C+876602685%2C465538104%2C329612124%2C255033913%2C+306324828%2C+329334699%2C+338679383%2C+342277578%2C+353188342%2C+426103144%2C+441459392%2C+482563096%2C+541035003%2C+730226254%2C+788940242%2C+818210330%2C+822285091%2C+958371601%2C879657490%2C683673849%2C464197702%2C&amp;package_status_id=&amp;t_stt=&amp;r_stt=&amp;cr_from=2019-10-31+00%3A00%3A00&amp;cr_to=2019-11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1" Type="http://schemas.openxmlformats.org/officeDocument/2006/relationships/hyperlink" Target="about:blank" TargetMode="External"/><Relationship Id="rId140" Type="http://schemas.openxmlformats.org/officeDocument/2006/relationships/hyperlink" Target="about:blank" TargetMode="External"/><Relationship Id="rId5" Type="http://schemas.openxmlformats.org/officeDocument/2006/relationships/hyperlink" Target="https://admin.giaohangtietkiem.vn/admin/api/index/limit:50?alias=258704615%2C+266847507%2C+267690762%2C+284039359%2C+289065616%2C+297172134%2C+314246152%2C+324464717%2C+325654416%2C+335447486%2C+343653545%2C+345001448%2C+353623225%2C+353802022%2C+358918566%2C+362849917%2C+364917089%2C+365115680%2C+380207299%2C+383347360%2C+393720240%2C+395284743%2C+403311878%2C+411058283%2C+414517554%2C+414820298%2C+428854152%2C+431485324%2C+433905398%2C+442629642%2C+447722817%2C+451838980%2C+458365936%2C+469222735%2C+497219980%2C+576708550%2C+581179058%2C+591590783%2C+607498665%2C+892133136%2C+896800317%2C+916149993%2C+940867330%2C+940915449%2C+943502120%2C+969313810%2C&amp;package_status_id=&amp;t_stt=&amp;r_stt=&amp;cr_from=2019-09-16+00%3A00%3A00&amp;cr_to=2019-09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7" Type="http://schemas.openxmlformats.org/officeDocument/2006/relationships/hyperlink" Target="https://admin.ghtk.vn/admin?alias=235804714%2C+246243767%2C+302576873%2C+309287443%2C+454586564%2C219965124%2C333776357%2C+343985744%2C+366306482%2C+373982210%2C+383364772%2C+384311981%2C+414578240%2C+425427261%2C+426744685%2C+437713057%2C+441749656%2C+468575062%2C+477558010%2C+480574806%2C+482337200%2C+498607439%2C+508295064%2C+513436012%2C+611193951%2C+620085545%2C+772588234%2C+793685525%2C+804869302%2C+815780030%2C+867780662%2C+876363351%2C+921966003%2C+922582940%2C+963476339%2C+977023003%2C&amp;package_status_id=&amp;package_status_id%5B%5D=4&amp;package_status_id%5B%5D=10&amp;t_stt=&amp;r_stt=&amp;cr_from=2019-11-11+00%3A00%3A00&amp;cr_to=2019-11-11+14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" Type="http://schemas.openxmlformats.org/officeDocument/2006/relationships/hyperlink" Target="https://admin.giaohangtietkiem.vn/admin?alias=234207369%2C+235047173%2C+293163507%2C+301172084%2C+304617333%2C+331263435%2C+342796197%2C+370569953%2C+376010577%2C+390352377%2C+421446883%2C+438970459%2C+456279435%2C+460754564%2C+464422984%2C+478958456%2C+483346322%2C+484298602%2C+497490497%2C+559000532%2C+839268789%2C+872526274%2C+884871337%2C+896003637%2C+946310906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6" Type="http://schemas.openxmlformats.org/officeDocument/2006/relationships/hyperlink" Target="about:blank" TargetMode="External"/><Relationship Id="rId7" Type="http://schemas.openxmlformats.org/officeDocument/2006/relationships/hyperlink" Target="https://admin.giaohangtietkiem.vn/admin?alias=300627867%2C+305781815%2C+363504608%2C+378948207%2C+414266553%2C+465959146%2C+95945852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5" Type="http://schemas.openxmlformats.org/officeDocument/2006/relationships/hyperlink" Target="https://admin.ghtk.vn/admin?alias=200996579%2C+206783657%2C+217109838%2C+259617354%2C+260265175%2C+301489703%2C+323157233%2C+334348104%2C+336649617%2C+355530292%2C+361753151%2C+379636652%2C+383744481%2C+384352173%2C+398425615%2C+406893844%2C+416496330%2C+449023655%2C+455443541%2C+455695794%2C+457613529%2C+469336732%2C+478923070%2C+495331044%2C+496355338%2C+675598428%2C+807122285%2C+835557244%2C&amp;package_status_id=&amp;package_status_id%5B%5D=4&amp;package_status_id%5B%5D=10&amp;t_stt=&amp;r_stt=&amp;cr_from=2019-11-09+00%3A00%3A00&amp;cr_to=2019-11-09+20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" Type="http://schemas.openxmlformats.org/officeDocument/2006/relationships/hyperlink" Target="https://admin.giaohangtietkiem.vn/admin/api/index/limit:50?alias=454798225%2C+459377556%2C+202915241%2C+311652441%2C+325322238%2C+337041415%2C+347538768%2C+412759448%2C+486396650%2C+631602114%2C+697175301%2C+840506484%2C+638290154%2C+917505765%2C+491303598%2C+376476405%2C+367624681%2C+424747113%2C+226417808%2C+298492512%2C+300951412%2C+319125492%2C+329692890%2C+346567470%2C+353293492%2C+372514654%2C+377722480%2C+395410882%2C+396781658%2C+402264619%2C+422694272%2C+429925384%2C+430898623%2C+464017081%2C+496699080%2C+535042728%2C+629113798%2C+645268237%2C+718261940%2C+750451216%2C+769242345%2C+825100075%2C+898078689%2C+901435527%2C+991338260%2C+390557548%2C&amp;package_status_id=&amp;t_stt=&amp;r_stt=&amp;cr_from=2019-09-20+00%3A00%3A00&amp;cr_to=2019-09-2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4" Type="http://schemas.openxmlformats.org/officeDocument/2006/relationships/hyperlink" Target="https://admin.ghtk.vn/admin?alias=310977304%2C486126091%2C488200298%2C407029262%2C230425398%2C200028031%2C+238063328%2C+301479400%2C+319282119%2C+325730211%2C+340478668%2C+346902025%2C+362085366%2C+366558655%2C+379335269%2C+384428713%2C+385978523%2C+398256190%2C+428445556%2C+445670168%2C+446626373%2C+449274886%2C+459512973%2C+494098076%2C+497955803%2C+543142645%2C+695218216%2C+733103615%2C+848756335%2C+945271448%2C+349361179%2C449509894%2C227603203%2C802539411%2C+420201272%2C454586564%2C295519646%2C+305903467%2C+327949744%2C+401913479%2C+453661033%2C+469270270%2C+473436460%2C+494099828%2C+494541321%2C+595612783%2C+633734005%2C+768200663%2C+805169691%2C+808051319%2C+998094907&amp;package_status_id=&amp;package_status_id%5B%5D=4&amp;package_status_id%5B%5D=10&amp;t_stt=&amp;r_stt=&amp;cr_from=2019-11-09+00%3A00%3A00&amp;cr_to=2019-11-09+20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3" Type="http://schemas.openxmlformats.org/officeDocument/2006/relationships/hyperlink" Target="https://admin.ghtk.vn/admin?alias=200230304%2C+254844940%2C+302992452%2C+305691765%2C+315245121%2C+392827336%2C+403623292%2C+456012891%2C+486615846%2C+488081533%2C+565495021%2C+590486933%2C+603582122%2C+74101239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2" Type="http://schemas.openxmlformats.org/officeDocument/2006/relationships/hyperlink" Target="about:blank" TargetMode="External"/><Relationship Id="rId75" Type="http://schemas.openxmlformats.org/officeDocument/2006/relationships/hyperlink" Target="https://admin.giaohangtietkiem.vn/admin/api/index/limit:100?alias=224098356%2C+285370790%2C+289475093%2C+217043016%2C+237953959%2C+243022805%2C+286313857%2C+297837942%2C+317808195%2C+331245162%2C+335155230%2C+351630540%2C+355419858%2C+361339222%2C+368894927%2C+372125943%2C+377125533%2C+431695298%2C+446888088%2C+446991538%2C+451366698%2C+461107356%2C+482601086%2C+516497454%2C+529994767%2C+541565835%2C+610356176%2C+637780959%2C+651868080%2C+659446517%2C+750517369%2C+889581638%2C+891182518%2C+225207898%2C+240031688%2C+272706445%2C+383734048%2C+396918348%2C+408173098%2C+409178526%2C+411722385%2C+434538895%2C+441060047%2C+536195207%2C+558554900%2C+559493099%2C+571878449%2C+599508190%2C+625436706%2C+706737296%2C+832747790%2C+862245234%2C+874861500%2C+312093078%2C+327343556%2C+329247472%2C+417225413%2C+418520330%2C+436370874%2C+469596303%2C+483486309%2C+547234722%2C+731633355%2C+747947176%2C++842787840%2C+89654304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4" Type="http://schemas.openxmlformats.org/officeDocument/2006/relationships/hyperlink" Target="https://admin.ghtk.vn/admin?alias=218069296%2C+302793638%2C+431890288%2C+473154436%2C+483458943%2C388274518%2C++498062867%2C+499954639%2C+669141909%2C+687015428%2C+932818911%2C+986384392%2C+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7" Type="http://schemas.openxmlformats.org/officeDocument/2006/relationships/hyperlink" Target="https://admin.giaohangtietkiem.vn/admin/api/index/limit:100?alias=234280049%2C+238192917%2C+262531716%2C+317411445%2C+342239050%2C+345585543%2C+350103310%2C+355162145%2C+360012590%2C+361476373%2C+362066688%2C+369869088%2C+370003935%2C+383408002%2C+393092625%2C+435480816%2C+528258612%2C+553900956%2C+582958070%2C+637693763%2C+698202857%2C+784380081%2C+792830935%2C+856276325%2C+889388658%2C+889803743%2C+958020282%2C218855260%2C+248321867%2C+253916036%2C+267964270%2C+275745419%2C+286572984%2C+304255035%2C+314681408%2C+343831258%2C+370648085%2C+386471011%2C+401408797%2C+404634104%2C+412250409%2C+414686394%2C+431872783%2C+490471241%2C+492614135%2C+692351275%2C+813532377%2C+814373455%2C+826456116%2C+845955613%2C+846982885%2C+876216860%2C+881909110%2C+954744024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6" Type="http://schemas.openxmlformats.org/officeDocument/2006/relationships/hyperlink" Target="https://admin.giaohangtietkiem.vn/admin?alias=306648566%2C+320821364%2C+345984889%2C+358151342%2C+390714549%2C+434313649%2C+436909794%2C+441837954%2C+472968508%2C+605479778%2C+736638439%2C+848795062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9" Type="http://schemas.openxmlformats.org/officeDocument/2006/relationships/hyperlink" Target="https://admin.giaohangtietkiem.vn/admin/api/index/limit:50?alias=300935582%2C+312719139%2C+220931601%2C+235758604%2C+302996617%2C+305941015%2C+309744937%2C+324374903%2C+324410327%2C+324629995%2C+326891558%2C+347226086%2C+365322474%2C+380434637%2C+380803566%2C+381567036%2C+398731674%2C+404584873%2C+418852482%2C+424391040%2C+426878765%2C+428315179%2C+434399165%2C+434790947%2C+438033797%2C+438654144%2C+440509848%2C+445264475%2C+449047303%2C+454182177%2C+466454882%2C+479468551%2C+480363587%2C+481619556%2C+482937342%2C+483048642%2C+489617773%2C+491751828%2C+494388164%2C+495714492%2C+687619689%2C+734176049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8" Type="http://schemas.openxmlformats.org/officeDocument/2006/relationships/hyperlink" Target="https://admin.giaohangtietkiem.vn/admin/api/index/limit:100?alias=318993530%2C206671600%2C+237420170%2C+282757532%2C+286739168%2C+301732917%2C+318132992%2C+371898171%2C+375464223%2C+405327798%2C+422690660%2C+432538108%2C+494934436%2C+496356071%2C+505421126%2C388990935%2C227732277%2C+279266258%2C+366616474%2C+367499396%2C+401177037%2C+405785852%2C+416865769%2C+420304070%2C+448353588%2C+457953589%2C+469390583%2C+473260541%2C+475838240%2C+480986816%2C+483058249%2C+486325560%2C+531629801%2C+874798349%2C+875130687%2C210711945%2C297321521%2C737025616%2C367873149%2C519577254%2C237151157%2C+254994068%2C+256669292%2C+302753413%2C+345754813%2C+354477081%2C+424047203%2C+432608230%2C+458874832%2C+461127227%2C+470706822%2C+478269971%2C+551674584%2C+611391757%2C+746584760%2C+751870266%2C+774100374%2C+794483891%2C+825458075%2C+852243790%2C+886631241%2C+918085467%2C+927555990%2C+932816017%2C+942693979%2C786571052%2C483979006%2C359472891%2C404576523%2C672441188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1" Type="http://schemas.openxmlformats.org/officeDocument/2006/relationships/hyperlink" Target="https://admin.giaohangtietkiem.vn/admin/api/index/limit:100?alias=227582878%2C+247403794%2C+354519622%2C+238239609%2C+742934188%2C259773768%2C+326093322%2C+344971477%2C+365636633%2C+373645794%2C+379924673%2C+398159147%2C+399477005%2C+401691439%2C+410549918%2C+421039973%2C+438947784%2C+440858584%2C+443061462%2C+470603960%2C+475347544%2C+475617145%2C+564240331%2C+655929005%2C+679203904%2C+711125439%2C+730206884%2C+757912181%2C+765901936%2C+766274948%2C+789642364%2C+935860237%2C+940240860%2C+965400079%2C214218105%2C+217117893%2C+261843949%2C+301247357%2C+311035054%2C+330123724%2C+343061233%2C+353409423%2C+355184157%2C+377160157%2C+399762472%2C+411888756%2C+424067018%2C+425687421%2C+426681734%2C+443478384%2C+445023480%2C+463776739%2C+485493712%2C+487087985%2C+487678373%2C+495148561%2C+529419513%2C+542854789%2C+602600022%2C+680594284%2C+723452549%2C+733384113%2C+737333144%2C+748659305%2C+758662600%2C+776697831%2C+871218700%2C+887256701%2C359637559%2C+873008707%2C376312330%2C+388943150%2C+437419550%2C+449056063%2C+474306041%2C+477181186%2C+487725200%2C+494533559%2C+564308317%2C+611096331%2C+633478960%2C+671198655%2C+671305480%2C+704422520%2C+714207427%2C+747267742%2C+761323088%2C+786854803%2C+823391249%2C+958625056%2C+971339804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0" Type="http://schemas.openxmlformats.org/officeDocument/2006/relationships/hyperlink" Target="https://admin.giaohangtietkiem.vn/admin/api/index/limit:100?alias=204438590%2C+242215696%2C+272717559%2C+901151755%2C231587017%2C+252310532%2C+260012933%2C+273631397%2C+283711173%2C+284151501%2C+333695509%2C+365840597%2C+373292618%2C+382708086%2C+396475778%2C+415396108%2C+419688337%2C+445807917%2C+457129973%2C+476634215%2C+617776624%2C+687936436%2C+851741961%2C+890402324%2C+892908050%2C+929542277%2C+941192696%2C+949810122%2C+950713329%2C316674628%2C+338265152%2C+339543908%2C+342275054%2C+347167041%2C+391955769%2C+405091350%2C+434055307%2C+452689563%2C+453560597%2C+475539091%2C+492771367%2C+540386818%2C+543854519%2C+553880431%2C+580077750%2C+583242954%2C+609501194%2C+628794706%2C+636570853%2C+727082681%2C+732268943%2C+733286930%2C+735945365%2C+841671587%2C+892765050%2C+940491135%2C+987885866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9" Type="http://schemas.openxmlformats.org/officeDocument/2006/relationships/hyperlink" Target="about:blank" TargetMode="External"/><Relationship Id="rId138" Type="http://schemas.openxmlformats.org/officeDocument/2006/relationships/hyperlink" Target="https://admin.ghtk.vn/admin?alias=+258589359%2C+316806210%2C+318877501%2C+320090535%2C+322983313%2C+326543964%2C+338042366%2C+338601669%2C+342903239%2C+368089039%2C+399293595%2C+405801048%2C+416581534%2C+431132481%2C+431733195%2C+437704804%2C+441011346%2C+456555488%2C+457136337%2C+465743662%2C+468157128%2C+472520782%2C+482522088%2C+489626894%2C+489998004%2C+573186768%2C+704409902%2C+775147303%2C+813951872%2C+817197623%2C+880977207%2C&amp;package_status_id=&amp;t_stt=&amp;r_stt=&amp;cr_from=2019-10-30+00%3A00%3A00&amp;cr_to=2019-11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7" Type="http://schemas.openxmlformats.org/officeDocument/2006/relationships/hyperlink" Target="about:blank" TargetMode="External"/><Relationship Id="rId132" Type="http://schemas.openxmlformats.org/officeDocument/2006/relationships/hyperlink" Target="about:blank" TargetMode="External"/><Relationship Id="rId131" Type="http://schemas.openxmlformats.org/officeDocument/2006/relationships/hyperlink" Target="https://admin.giaohangtietkiem.vn/admin?alias=398944286%2C+411261260%2C+48635610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0" Type="http://schemas.openxmlformats.org/officeDocument/2006/relationships/hyperlink" Target="about:blank" TargetMode="External"/><Relationship Id="rId136" Type="http://schemas.openxmlformats.org/officeDocument/2006/relationships/hyperlink" Target="https://admin.ghtk.vn/admin?alias=312311371%2C+401648832%2C351942621%2C+509420698%2C354679736%2C+387311518%2C+390393353%2C+392794073%2C+393054032%2C+395702095%2C+411664876%2C+443716107%2C+458095266%2C+458742134%2C+467633663%2C+499911573%2C+949556207%2C&amp;package_status_id=&amp;t_stt=&amp;r_stt=&amp;cr_from=2019-10-30+00%3A00%3A00&amp;cr_to=2019-11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5" Type="http://schemas.openxmlformats.org/officeDocument/2006/relationships/hyperlink" Target="https://admin.giaohangtietkiem.vn/admin/api/index/limit:100?alias=312911288%2C+315485439%2C+334334934%2C+371413904%2C+375993393%2C+382020143%2C+451710137%2C+489301815%2C+567852155%2C+716925462%2C+778044508%2C676886832%2C574393553%2C215518359%2C+286867380%2C+319642397%2C+338247206%2C+350713179%2C+355160935%2C+364435955%2C+391435257%2C+416809880%2C+431724510%2C+432714547%2C+453313030%2C+453980358%2C+483238934%2C+485788483%2C+490873948%2C+614265271%2C+614668238%2C+620807163%2C+696092744%2C+697389022%2C+730008419%2C+810089039%2C+975757662%2C+994315909%2C+995970619%2C261804950%2C+289732118%2C+316928742%2C+331212399%2C+344404862%2C+350226716%2C+351114258%2C+418365500%2C+419564754%2C+442618316%2C+445840142%2C+464949447%2C+484527277%2C+498527635%2C+573167004%2C+786660523%2C331436720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4" Type="http://schemas.openxmlformats.org/officeDocument/2006/relationships/hyperlink" Target="about:blank" TargetMode="External"/><Relationship Id="rId133" Type="http://schemas.openxmlformats.org/officeDocument/2006/relationships/hyperlink" Target="https://admin.giaohangtietkiem.vn/admin/api/index/limit:50?alias=243931133%2C+279591745%2C+297954637%2C+319568547%2C+323730400%2C+335124347%2C+346404517%2C+360842400%2C+397085716%2C+412240765%2C+413685706%2C+416059117%2C+431914526%2C+442810312%2C+443978275%2C+448025641%2C+460877277%2C+463138514%2C+479251927%2C+726252811%2C+757745933%2C+760618936%2C+801042269%2C+968485133%2C474680466%2C301536720%2C218017542%2C+270650511%2C+315365748%2C+320583868%2C+332462077%2C+333936880%2C+338287094%2C+352766543%2C+374629635%2C+378578139%2C+457789171%2C+471220254%2C+726472075%2C+745451106%2C+893964799%2C+958701876%2C&amp;package_status_id=&amp;t_stt=&amp;r_stt=&amp;cr_from=2019-10-29+00%3A00%3A00&amp;cr_to=2019-11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2" Type="http://schemas.openxmlformats.org/officeDocument/2006/relationships/hyperlink" Target="https://admin.giaohangtietkiem.vn/admin?alias=234050119%2C+273833349%2C+332414961%2C+336227765%2C+352917146%2C+354074482%2C+376275328%2C+376300557%2C+400107463%2C+410838351%2C+413619372%2C+426032533%2C+431700009%2C+436484644%2C+447569907%2C+462920608%2C+477356599%2C+498556257%2C+661805503%2C+97674821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1" Type="http://schemas.openxmlformats.org/officeDocument/2006/relationships/hyperlink" Target="https://admin.giaohangtietkiem.vn/admin?alias=300214297%2C+317066127%2C+418780780%2C+479748650%2C+8452955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4" Type="http://schemas.openxmlformats.org/officeDocument/2006/relationships/hyperlink" Target="https://admin.giaohangtietkiem.vn/admin/api/index/limit:50?alias=217263531%2C+232780745%2C+239235207%2C+239408068%2C+300772544%2C+319804334%2C+321835331%2C+333349548%2C+342381004%2C+352777493%2C+353358840%2C+360400959%2C+375141528%2C+419186615%2C+428635404%2C+428738578%2C+431679682%2C+436109167%2C+465228644%2C+481177188%2C+494903218%2C+637586107%2C+725266266%2C+828888727%2C+836886615%2C+875084187%2C+928025610%2C+202593430%2C+411423398%2C+413813996%2C+429224895%2C+489667041%2C+734725809%2C+738099246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3" Type="http://schemas.openxmlformats.org/officeDocument/2006/relationships/hyperlink" Target="https://admin.giaohangtietkiem.vn/admin/api/index/limit:100?alias=324251190%2C+362226716%2C+444465177%2C+444970696%2C+457450893%2C+487310313%2C+499082249%2C+509698827%2C+543115752%2C+576727343%2C+606749969%2C+614739920%2C+680810419%2C+704750068%2C+755533749%2C+774873396%2C+867737956%2C+932758976%2C+969031396%2C+999923678%2C+220084769%2C+236466177%2C+257654705%2C+282551404%2C+305328924%2C+326234912%2C+327938306%2C+338175879%2C+339223051%2C+340254319%2C+341148434%2C+364581969%2C+375140069%2C+390386582%2C+392212430%2C+394750303%2C+398547206%2C+446687643%2C+470707298%2C+478365961%2C+516028476%2C+532839196%2C+546601127%2C+647025701%2C+689538228%2C+689906127%2C+767999438%2C+768347661%2C+794185722%2C+806194763%2C+874938650%2C+877954088%2C+894507363%2C+994826894%2C+263714019%2C+339750825%2C+342156538%2C+348659690%2C+349888354%2C+354422911%2C+366525190%2C+380436860%2C+381036147%2C+400330900%2C+455735631%2C+471001336%2C+473861406%2C+579596719%2C+836466601%2C+877064014%2C+995979203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6" Type="http://schemas.openxmlformats.org/officeDocument/2006/relationships/hyperlink" Target="https://admin.giaohangtietkiem.vn/admin/api/index/limit:100?alias=304451694%2C449683801%2C527377643%2C347640693%2C202080133%2C+216595612%2C491392678%2C+390752577%2C384002802%2C222505818%2C+221672991%2C+231802722%2C+271468455%2C+316663168%2C+320832397%2C+322377648%2C+327377430%2C+328681446%2C+330564424%2C+336583929%2C+353710659%2C+361472632%2C+379218621%2C+400133007%2C+404127770%2C+421007839%2C+423492896%2C+432169227%2C+438603341%2C+449747079%2C+467974633%2C+468537043%2C+473117596%2C+474348873%2C+476400398%2C+476767163%2C+485833156%2C+495419071%2C+496183747%2C+502537195%2C+527535224%2C+544341683%2C+581907831%2C+595688971%2C+635582855%2C+649473547%2C+670008172%2C+746437781%2C+766150485%2C+778112821%2C+822293736%2C+823966611%2C+824931647%2C+846817284%2C+939200725%2C+968116739%2C+971616512%2C818347471%2C244429513%2C+273750106%2C+302153455%2C+318446711%2C+332821887%2C+343213724%2C+368789368%2C+391658679%2C+395904323%2C+399149281%2C+399313439%2C+402596802%2C+403241005%2C+431550810%2C+435450385%2C+470065672%2C+505967971%2C+591724377%2C+628443987%2C+628645039%2C+706092558%2C+729058097%2C+813212223%2C+821414517%2C+843203978%2C+870991453%2C+878279012%2C+979787546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2" Type="http://schemas.openxmlformats.org/officeDocument/2006/relationships/hyperlink" Target="about:blank" TargetMode="External"/><Relationship Id="rId65" Type="http://schemas.openxmlformats.org/officeDocument/2006/relationships/hyperlink" Target="https://admin.giaohangtietkiem.vn/admin/api/index/limit:100?alias=238806675%2C+262063602%2C+267958378%2C+299971589%2C+319002601%2C+336351850%2C+359679837%2C+411041984%2C+416890045%2C+436891486%2C+438804343%2C+438987625%2C+476571284%2C+482131133%2C+495953722%2C+577067257%2C+604997747%2C+654614260%2C+677443248%2C+735341428%2C+780254830%2C+888065156%2C+954007458%2C+960511427%2C+998227775%2C+216578847%2C+230886502%2C+233192828%2C+291569881%2C+323613640%2C+331499455%2C+336163109%2C+344841346%2C+351556984%2C+351799752%2C+361252535%2C+366084867%2C+387519538%2C+408335035%2C+410501472%2C+410927286%2C+414029516%2C+423887490%2C+426967034%2C+427300085%2C+445396429%2C+457688502%2C+466217204%2C+467025800%2C+474773707%2C+487928230%2C+490422136%2C+493236381%2C+573380899%2C+584690320%2C+595756512%2C+620652855%2C+696498873%2C+699153039%2C+702060357%2C+728982286%2C+786428142%2C+912423767%2C+915661206%2C+918632437%2C+942228125%2C+998987572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1" Type="http://schemas.openxmlformats.org/officeDocument/2006/relationships/hyperlink" Target="https://admin.ghtk.vn/admin?alias=+230323071%2C+291308163%2C+296705691%2C+324643035%2C+343362436%2C+317090424%2C211174441%2C+849493315%2C+464892518%2C228448864%2C+274166411%2C+275642706%2C+294165432%2C+295517549%2C+306868660%2C+313900569%2C+317030852%2C+318353599%2C+318782564%2C+324728858%2C+330911262%2C+347111861%2C+350518064%2C+355997912%2C+360612502%2C+389448911%2C+391370019%2C+394601397%2C+396649879%2C+417262144%2C+419035171%2C+420460570%2C+424203968%2C+431867712%2C+438546731%2C+443873092%2C+457538793%2C+462533087%2C+469421618%2C+476652936%2C+478138195%2C+492861064%2C+493376332%2C+494907506%2C+505327453%2C+578116077%2C+634363071%2C+654796166%2C+666971243%2C+761344438%2C+840952753%2C+950321055%2C+981065186%2C+459536554%2C+559419331%2C+986446350%2C&amp;package_status_id=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68" Type="http://schemas.openxmlformats.org/officeDocument/2006/relationships/hyperlink" Target="https://admin.giaohangtietkiem.vn/admin/api/index/limit:50?alias=221039718%2C+260300489%2C+287150434%2C+292121788%2C+315643940%2C+338775549%2C+361534149%2C+375619147%2C+382496771%2C+390722892%2C+406907061%2C+417973800%2C+419520821%2C+419649040%2C+446013280%2C+448422154%2C+455445653%2C+476467108%2C+481108535%2C+633193419%2C+639834753%2C+666388000%2C+679372199%2C+735643648%2C+782293511%2C+820839497%2C+829486703%2C+846175751%2C+876212100%2C+898222228%2C+920451583%2C+924920677%2C+930337487%2C+931424144%2C+993006564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0" Type="http://schemas.openxmlformats.org/officeDocument/2006/relationships/hyperlink" Target="https://admin.ghtk.vn/admin?alias=840019190%2C954695953%2C929688068%2C462290618%2C205279797%2C+209917711%2C+217730779%2C753651735%2C+225696249%2C+245032030%2C+271108009%2C+288687469%2C+314053679%2C+314978082%2C+315757111%2C+326770127%2C+331801518%2C+343394017%2C+346877024%2C+350324937%2C+354883878%2C+355790049%2C+362454623%2C+380397527%2C+385122977%2C+447113637%2C+451902852%2C+455573836%2C+457762838%2C+477265798%2C+490879309%2C+534039661%2C+645792707%2C+769913335%2C+899957606%2C&amp;package_status_id=&amp;t_stt=&amp;r_stt=&amp;cr_from=2019-11-12+00%3A00%3A00&amp;cr_to=2019-11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67" Type="http://schemas.openxmlformats.org/officeDocument/2006/relationships/hyperlink" Target="https://admin.giaohangtietkiem.vn/admin/api/index/limit:50?alias=421961919%2C396089232%2C434808056%2C341124299%2C302974928%2C+368500855%2C+379043491%2C+380041381%2C+389428863%2C+406286973%2C+475381477%2C+489603772%2C+620554387%2C474241438%2C305048374%2C+320295411%2C+324745819%2C+332191367%2C+353333108%2C+360336618%2C+401621399%2C+402734597%2C+408352786%2C+409923077%2C+424213387%2C+427359843%2C+437324828%2C+445593582%2C+449280603%2C+456259407%2C+480686675%2C+483902929%2C+696787738%2C+782489142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0" Type="http://schemas.openxmlformats.org/officeDocument/2006/relationships/hyperlink" Target="https://admin.giaohangtietkiem.vn/admin?alias=305332366%2C+314390198%2C+334592015%2C+335934152%2C+363079344%2C+372688175%2C+401645879%2C+404320334%2C+411077051%2C+437084112%2C+454273015%2C+468819479%2C+471129865%2C+472214068%2C+477892188%2C+490204488%2C+608455350%2C+682837539%2C+783334618%2C+871971533%2C+931362132%2C+937973269%2C+56446583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5" Type="http://schemas.openxmlformats.org/officeDocument/2006/relationships/hyperlink" Target="https://admin.ghtk.vn/admin?alias=+460410519%2C309744910%2C563389394%2C370677842%2C327967486%2C237751179%2C717283379%2C201260471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69" Type="http://schemas.openxmlformats.org/officeDocument/2006/relationships/hyperlink" Target="https://admin.giaohangtietkiem.vn/admin/api/index/limit:100?alias=390481719%2C263805244%2C+303290285%2C+307430797%2C+311213486%2C+202137229%2C+214341893%2C+258027908%2C+267233123%2C+300091529%2C+320058133%2C+329379365%2C+343775552%2C+383160770%2C+383549474%2C+385231512%2C+394970455%2C+401541475%2C+403835145%2C+414303495%2C+476320487%2C+495076618%2C+497264170%2C+497310392%2C+508443008%2C+586858005%2C+588123530%2C+598416340%2C+623223716%2C+679028342%2C+699274032%2C+755298604%2C+764432247%2C+780095472%2C+801596649%2C+841796519%2C+868379269%2C+894124925%2C+906106550%2C+959163168%2C314566921%2C+321670883%2C+323002960%2C+335303848%2C+345392530%2C+348572253%2C+349901993%2C+415135632%2C+417775114%2C+420410893%2C+442296702%2C+486798736%2C+569001829%2C+640474147%2C+674017981%2C+705420539%2C+721300863%2C+837486872%2C+902117468%2C+942468176%2C+985285529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4" Type="http://schemas.openxmlformats.org/officeDocument/2006/relationships/hyperlink" Target="https://admin.ghtk.vn/admin?alias=327494546%2C404655111%2C403971374%2C997031223%2C799210231%2C295502919%2C863296462%2C304783354%2C306666304%2C536716030%2C434738989%2C469130878%2C367414501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63" Type="http://schemas.openxmlformats.org/officeDocument/2006/relationships/hyperlink" Target="https://admin.ghtk.vn/admin?alias=568775122%2C+394399587%2C409307289%2C315276817%2C+299039276%2C339031441%2C231501791%2C+326838546%2C+350535341%2C+359327303%2C+370005659%2C+371817745%2C+374777827%2C+395404272%2C+397549130%2C+437695286%2C+487371413%2C+506482947%2C+740374574%2C+755664459%2C+786374291%2C+835771588%2C+897155678%2C+905098769%2C226638052%2C+258837790%2C+297890927%2C+309126182%2C+317371774%2C+359059973%2C+383323164%2C+397655918%2C+423777133%2C+424452257%2C+434454290%2C+460146678%2C+492469150%2C338963378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62" Type="http://schemas.openxmlformats.org/officeDocument/2006/relationships/hyperlink" Target="about:blank" TargetMode="External"/><Relationship Id="rId169" Type="http://schemas.openxmlformats.org/officeDocument/2006/relationships/hyperlink" Target="about:blank" TargetMode="External"/><Relationship Id="rId168" Type="http://schemas.openxmlformats.org/officeDocument/2006/relationships/hyperlink" Target="about:blank" TargetMode="External"/><Relationship Id="rId167" Type="http://schemas.openxmlformats.org/officeDocument/2006/relationships/hyperlink" Target="https://admin.ghtk.vn/admin?alias=+280796594%2C+316350416%2C+235843224%2C+308627378%2C+341041481%2C+345848108%2C+348867331%2C+350163355%2C+371893306%2C+383768193%2C+395840427%2C+400083502%2C+407242688%2C+431318913%2C+436943315%2C+443049344%2C+457923119%2C+466362016%2C+466914197%2C+473903629%2C+494143126%2C+508933330%2C+656188976%2C+769901438%2C+913222869%2C+914091121%2C+949254553343423051%2C+391336601%2C+430179070%2C+235925108%2C434454290%2C+442026180%2C+466749102%2C+470189621%2C+522568921%2C+569604566%2C+681495506%2C+796919628%2C&amp;package_status_id=&amp;t_stt=&amp;r_stt=&amp;cr_from=2019-11-12+00%3A00%3A00&amp;cr_to=2019-11-19+23%3A59%3A59&amp;date_from=&amp;date_to=2019-11-22+09%3A59%3A23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166" Type="http://schemas.openxmlformats.org/officeDocument/2006/relationships/hyperlink" Target="https://admin.ghtk.vn/admin?alias=376731015%2C+395605374%2C+432550140%2C+536716030%2C+791523059%2C252260037%2C+402045846%2C+412818463%2C+425049798%2C+441993862%2C+827489411%2C+311303476%2C+322571652%2C+324498795%2C+332822522%2C+334752712%2C+337083958%2C+347974615%2C+380878960%2C+398116807%2C+404945748%2C+425654120%2C+438066899%2C+451283202%2C+461293039%2C+473692082%2C+473836244%2C+488501308%2C+498521936%2C+515987010%2C+523653277%2C+546128035%2C+565352720%2C+566433960%2C+567012879%2C+580661137%2C+580747243%2C+650525401%2C+651536042%2C+665201749%2C+751189941%2C+757671377%2C+775642389%2C+787827383%2C+803523272%2C+815704915%2C+826703282%2C+829306848%2C+830751114%2C+833189289%2C+834226598%2C+844183347%2C+852216664%2C+865339962%2C+895822876%2C+903645207%2C+907335810%2C+917366298%2C+928836593%2C+943905606%2C+961390189%2C+975922442%2C305767068%2C+493938356%2C+314077835%2C454586564%2C882006504%2C482199400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51" Type="http://schemas.openxmlformats.org/officeDocument/2006/relationships/hyperlink" Target="https://admin.giaohangtietkiem.vn/admin?alias=+245425121%2C+302234432%2C+308299397%2C+308949311%2C+367592156%2C+398830773%2C+398973516%2C+414567529%2C+418265254%2C+421565566%2C+440040194%2C+493694116%2C+498958760%2C+499265051%2C+5451764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0" Type="http://schemas.openxmlformats.org/officeDocument/2006/relationships/hyperlink" Target="https://admin.giaohangtietkiem.vn/admin/api/index/limit:50?alias=218213892%2C+223816628%2C+229374249%2C+272712175%2C+302959056%2C+306893169%2C+307285537%2C+316574309%2C+327378310%2C+332102568%2C+343324822%2C+373748781%2C+385810965%2C+404408226%2C+426415867%2C+427590329%2C+427730433%2C+434443707%2C+436635859%2C+437645297%2C+440041541%2C+445056474%2C+450233870%2C+467324583%2C+468572581%2C+482061376%2C+592901285%2C+639779528%2C+707350467%2C+815729162%2C+831210237%2C+870321941%2C+978053086%2C+99290382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3" Type="http://schemas.openxmlformats.org/officeDocument/2006/relationships/hyperlink" Target="about:blank" TargetMode="External"/><Relationship Id="rId52" Type="http://schemas.openxmlformats.org/officeDocument/2006/relationships/hyperlink" Target="https://admin.giaohangtietkiem.vn/admin/api/index/limit:100?alias=595221459%2C222479200%2C+227050378%2C+255647718%2C+301297684%2C480067184%2C202679430%2C+242466712%2C+254137807%2C+272428775%2C+306804542%2C+333587891%2C+334298622%2C+349626574%2C+352388779%2C+355389934%2C+380507106%2C+438195256%2C+474124279%2C+474265547%2C+492330720%2C+519573500%2C+541259325%2C+593051779%2C+673092986%2C+706172679%2C+716702831%2C+743834857%2C+753837759%2C+907137703%2C278800764%2C+283507992%2C+299322035%2C+311221648%2C+311667127%2C+314334919%2C+322570123%2C+322992188%2C+336767899%2C+348400019%2C+360961553%2C+363568831%2C+369923155%2C+400396194%2C+409554385%2C+410686298%2C+411469311%2C+417326361%2C+423881739%2C+430072455%2C+441356441%2C+452996640%2C+453162901%2C+468443451%2C+475673309%2C+476601138%2C+480482911%2C+486514315%2C+495349238%2C+521636714%2C+534875762%2C+536110159%2C+588702966%2C+591046861%2C+616235629%2C+642238790%2C+665235774%2C+737463082%2C+749211545%2C+757782332%2C+759266906%2C+794410172%2C+842485585%2C+904518004%2C+923355724%2C+978922739%2C+986776805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5" Type="http://schemas.openxmlformats.org/officeDocument/2006/relationships/hyperlink" Target="https://admin.giaohangtietkiem.vn/admin/api/index/limit:50?alias=412279298%2C+420530266%2C+260550537%2C+274396593%2C+291239319%2C+295170455%2C+301022510%2C+307192612%2C+330776741%2C+337961042%2C+340809720%2C+358883201%2C+368428103%2C+368891295%2C+379243474%2C+380627435%2C+394750820%2C+395650661%2C+397195432%2C+400253555%2C+423558065%2C+434157087%2C+440266945%2C+458382336%2C+460532502%2C+478765931%2C+484881363%2C+488857219%2C+491678388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1" Type="http://schemas.openxmlformats.org/officeDocument/2006/relationships/hyperlink" Target="https://admin.ghtk.vn/admin?alias=347876208%2C467836830%2C906573865%2C936283083%2C&amp;package_status_id=&amp;t_stt=&amp;r_stt=&amp;cr_from=2019-11-08+00%3A00%3A00&amp;cr_to=2019-11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4" Type="http://schemas.openxmlformats.org/officeDocument/2006/relationships/hyperlink" Target="https://admin.giaohangtietkiem.vn/admin/api/index/limit:100?alias=218271862%2C+229155535%2C+321250240%2C+347055500%2C+356288947%2C+212070697%2C+212466919%2C+212585539%2C+253908392%2C+281314739%2C+282535745%2C+285387106%2C+312504127%2C+315078235%2C+317393855%2C+319855682%2C+320583773%2C+321144667%2C+329308172%2C+336319863%2C+338396986%2C+341022468%2C+343191827%2C+350223159%2C+358068829%2C+360140232%2C+367027915%2C+368982032%2C+369070467%2C+378033687%2C+378269437%2C+389033950%2C+390017984%2C+405428221%2C+408137884%2C+429114689%2C+430171042%2C+432766624%2C+433584218%2C+443968133%2C+451097727%2C+459899732%2C+462438772%2C+473974011%2C+481516096%2C+488822499%2C+490805049%2C+495817583%2C+533758555%2C+570163250%2C+578893094%2C+595190614%2C+613116191%2C+692604865%2C+754733299%2C+772947822%2C+812730103%2C+817998934%2C+827508806%2C+834587354%2C+837266494%2C+850541144%2C+852343713%2C+938416839%2C+939869925%2C+996017053%2C368125599%2C+400430941%2C+409505357%2C+417625795%2C+420641942%2C+439994134%2C+441334310%2C+444491381%2C+456010355%2C+466080056%2C+469408086%2C+490909937%2C+495431360%2C+524258150%2C+592917889%2C+657241140%2C+728517398%2C+789749126%2C+814666349%2C+841128357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0" Type="http://schemas.openxmlformats.org/officeDocument/2006/relationships/hyperlink" Target="about:blank" TargetMode="External"/><Relationship Id="rId57" Type="http://schemas.openxmlformats.org/officeDocument/2006/relationships/hyperlink" Target="https://admin.giaohangtietkiem.vn/admin?alias=200580803%2C+238458670%2C+250938531%2C+263521536%2C+321646191%2C+326338221%2C+355339977%2C+370102544%2C+394743541%2C+417793712%2C+418816086%2C+420041765%2C+439342759%2C+443364836%2C+467438426%2C+470182348%2C+477860689%2C+483621750%2C+492441547%2C+501441473%2C+591399869%2C+617782258%2C+692082581%2C+72684660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6" Type="http://schemas.openxmlformats.org/officeDocument/2006/relationships/hyperlink" Target="https://admin.giaohangtietkiem.vn/admin/api/index/limit:50?alias=233679455%2C+239231957%2C+252201534%2C+269564751%2C+279309971%2C+312382447%2C+330072739%2C+338695165%2C+341102548%2C+347427616%2C+354767474%2C+356364594%2C+358951517%2C+372494204%2C+387510700%2C+414512855%2C+436161790%2C+443896821%2C+462758872%2C+485645800%2C+493717848%2C+497045603%2C+509445542%2C+513740999%2C+558988343%2C+613331220%2C+687888896%2C+783736768%2C+842669394%2C+852338615%2C+903661158%2C+980072878%2C+993943287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9" Type="http://schemas.openxmlformats.org/officeDocument/2006/relationships/hyperlink" Target="https://admin.ghtk.vn/admin?alias=975243124%2C+335342343%2C+345115709%2C+346175530%2C+377144222%2C256703738%2C317239172%2C340392768%2C+687918545%2C696385056%2C908113032%2C235441146%2C+253361700%2C+283972970%2C+293016242%2C+320867251%2C+350666830%2C+378868415%2C+380090044%2C+410382861%2C+415005678%2C+438066601%2C+442186967%2C+444107573%2C+451368112%2C+464433629%2C+466056184%2C+471473305%2C+480576591%2C+492687743%2C+498034214%2C+682574456%2C+702047291%2C+830113803%2C+900037630%2C+909616367%2C+946677221%2C203331409%2C443683046%2C+204425087%2C+220585684%2C+228221946%2C+248735368%2C+261884135%2C+299109068%2C+301183461%2C+313589064%2C+339189501%2C+342698381%2C+351263720%2C+362041569%2C+366639617%2C+382383782%2C+393721182%2C+396690382%2C+409687006%2C+421769147%2C+425779638%2C+437769460%2C+438043288%2C+447605057%2C+448059641%2C+452129120%2C+460472082%2C+481622739%2C+499689639%2C+706828384%2C+768854222%2C+794449880%2C+836804269%2C+990580393%2C401930078%2C+335342343%2C+345115709%2C+346175530%2C+377144222%2C+401930078%2C+419931423%2C+465388122%2C+466976665%2C+486835575%2C+555649947%2C+589371945%2C+597246248%2C+635432323%2C+871142343%2C+419931423%2C+465388122%2C+466976665%2C+486835575%2C+555649947%2C+589371945%2C+597246248%2C+635432323%2C+871142343%2C&amp;package_status_id=&amp;t_stt=&amp;r_stt=&amp;cr_from=2019-11-09+00%3A00%3A00&amp;cr_to=2019-11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59" Type="http://schemas.openxmlformats.org/officeDocument/2006/relationships/hyperlink" Target="https://admin.giaohangtietkiem.vn/admin/api/index/limit:50?alias=204283976%2C+221147327%2C+387297800%2C+395593052%2C+445916740%2C+468073339%2C+485489518%2C+486875833%2C+518328000%2C+754444056%2C+837426008%2C+867389534%2C+895010777%2C+920681887%2C+943631998%2C+202597320%2C+514333121%2C+631218762%2C+759717255%2C+238656677%2C+253644209%2C+330720686%2C+339079357%2C+349503993%2C+350099245%2C+361022602%2C+364727651%2C+387713733%2C+394072141%2C+402071737%2C+408735265%2C+430125441%2C+435288451%2C+456681996%2C+474890758%2C+482403159%2C+483525137%2C+484277532%2C+497822299%2C+579366836%2C+624876294%2C+631035632%2C+692252803%2C+881248700%2C+886192565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4" Type="http://schemas.openxmlformats.org/officeDocument/2006/relationships/hyperlink" Target="about:blank" TargetMode="External"/><Relationship Id="rId58" Type="http://schemas.openxmlformats.org/officeDocument/2006/relationships/hyperlink" Target="https://admin.giaohangtietkiem.vn/admin/api/index/limit:50?alias=238296995%2C+402526789%2C+440333731%2C+455821917%2C+463760927%2C+318503551%2C+325064159%2C+350559665%2C+356350020%2C+361015895%2C+368671758%2C+438890757%2C+467105919%2C+469466207%2C+476789424%2C+496899100%2C+523277270%2C+594713179%2C+594970024%2C+595530669%2C+607015664%2C+842369387%2C+943112997%2C+999699318%2C+267208099%2C+287762688%2C+307708901%2C+309364935%2C+319958930%2C+322297422%2C+331491415%2C+335663000%2C+341422443%2C+357450351%2C+359015352%2C+365290218%2C+383103545%2C+393604923%2C+412322099%2C+426826413%2C+431028194%2C+435107387%2C+463153048%2C+492457653%2C+508246340%2C+509269311%2C+649905728%2C+699912482%2C+934137914%2C+981905387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3" Type="http://schemas.openxmlformats.org/officeDocument/2006/relationships/hyperlink" Target="about:blank" TargetMode="External"/><Relationship Id="rId152" Type="http://schemas.openxmlformats.org/officeDocument/2006/relationships/hyperlink" Target="about:blank" TargetMode="External"/><Relationship Id="rId151" Type="http://schemas.openxmlformats.org/officeDocument/2006/relationships/hyperlink" Target="https://admin.ghtk.vn/admin?alias=214301180%2C+321683670%2C+323647377%2C+337846974%2C+341725106%2C+296272371%2C+474963962301591615%2C+311219473%2C+314205149%2C+330024582%2C+339624756%2C+340810946%2C+346121545%2C+358934089%2C+360761595%2C+365475525%2C+366994666%2C+377865688%2C+381094764%2C+384919670%2C+393066289%2C+411670547%2C+418088654%2C+419566107%2C+435907669%2C+449542217%2C+449917513%2C+451705039%2C+452749081%2C+456279968%2C+462102694%2C+463864684%2C+469813647%2C+490294082%2C+540186845%2C+546472008%2C+600458023%2C+643981715%2C+650345190%2C+689886823%2C+750052343%2C+757330872%2C+793048245%2C+855497237%2C+874626413%2C+979595362%2C347059811%2C+365615216%2C+385101107%2C+385651255%2C+397355275%2C+401787498%2C+422621473%2C+426422556%2C+432707415%2C+441249419%2C+448868378%2C+455721338%2C+471313628%2C+493606161%2C+542712872%2C+660165254%2C+661093268%2C+678007198%2C+730025737%2C+744561498%2C+775124424%2C+786394929%2C+792957721%2C+845613467%2C+850451256%2C+937502320%2C&amp;package_status_id=&amp;t_stt=&amp;r_stt=&amp;cr_from=2019-11-06+00%3A00%3A00&amp;cr_to=2019-11-13+23%3A59%3A59&amp;date_from=&amp;date_to=&amp;delay_pick_from=&amp;delay_pick_to=2019-11-13+08%3A13%3A2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8" Type="http://schemas.openxmlformats.org/officeDocument/2006/relationships/hyperlink" Target="about:blank" TargetMode="External"/><Relationship Id="rId157" Type="http://schemas.openxmlformats.org/officeDocument/2006/relationships/hyperlink" Target="about:blank" TargetMode="External"/><Relationship Id="rId156" Type="http://schemas.openxmlformats.org/officeDocument/2006/relationships/hyperlink" Target="about:blank" TargetMode="External"/><Relationship Id="rId155" Type="http://schemas.openxmlformats.org/officeDocument/2006/relationships/hyperlink" Target="https://admin.ghtk.vn/admin?alias=776320698%2C460990130%2C389513917%2C962526638%2C383395472%2C419907113%2C389743284%2C+993975269%2C890620782%2C461484283%2C289789126%2C422500269%2C+549741612%2C+622115588%2C+830608125%2C&amp;package_status_id=&amp;t_stt=&amp;r_stt=&amp;cr_from=2019-11-06+00%3A00%3A00&amp;cr_to=2019-11-1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7" Type="http://schemas.openxmlformats.org/officeDocument/2006/relationships/hyperlink" Target="https://admin.giaohangtietkiem.vn/admin/api/index/limit:100?alias=880376713%2C402826782%2C387108416%2C208546927%2C+207610720%2C+475380887%2C239303641%2C+268835648%2C+278638485%2C+288178172%2C+306377166%2C+321135072%2C+323016935%2C+324734498%2C+326318928%2C+330188452%2C+332858213%2C+353255837%2C+355907527%2C+357854179%2C+364391640%2C+367078131%2C+384736842%2C+387831580%2C+393402316%2C+402780653%2C+405015940%2C+412125665%2C+418976901%2C+432890225%2C+441706730%2C+444304451%2C+446630769%2C+447838647%2C+455724558%2C+472766017%2C+482500783%2C+533437847%2C+632078916%2C+664710644%2C+677960295%2C+714958701%2C+740999508%2C+854046426%2C+906947466%2C+999663128%2C287571293%2C+290791853%2C+306961050%2C+308830508%2C+325408409%2C+333558525%2C+345602832%2C+357967437%2C+368107311%2C+368547156%2C+371855120%2C+374588768%2C+375511412%2C+380727727%2C+387948373%2C+391313957%2C+395000644%2C+400038647%2C+409592063%2C+414457744%2C+421301807%2C+455842898%2C+457299542%2C+459155619%2C+468744234%2C+474568029%2C+488916909%2C+490423339%2C+587694006%2C+620025418%2C+739780653%2C+788183553%2C+826518097%2C+839316589%2C+866177726%2C+882456035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6" Type="http://schemas.openxmlformats.org/officeDocument/2006/relationships/hyperlink" Target="https://admin.giaohangtietkiem.vn/admin/api/index/limit:50?alias=204188229%2C+204773943%2C+284931250%2C+249115133%2C+334512446%2C+341021769%2C+416248300%2C+469827416%2C+478722546%2C+489300068%2C+489645611%2C+552658990%2C+579942252%2C+619541946%2C+631907703%2C+648002956%2C+777084253%2C+850858373%2C+983284804%2C317837303%2C+318973067%2C+325062188%2C+325789157%2C+341326600%2C+343787701%2C+348076855%2C+367554769%2C+371938375%2C+373658555%2C+388092279%2C+388106909%2C+395345737%2C+397805340%2C+421948236%2C+422860176%2C+425800499%2C+438663631%2C+438937743%2C+478316906%2C+485350906%2C+489919976%2C+554447187%2C+585705293%2C+591436450%2C+631056839%2C+712233328%2C+730487814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5" Type="http://schemas.openxmlformats.org/officeDocument/2006/relationships/hyperlink" Target="https://admin.giaohangtietkiem.vn/admin/api/index/limit:50?alias=223056202%2C+233401153%2C+260483947%2C+269143372%2C+297857870%2C+307056623%2C+317585371%2C+347663765%2C+349196271%2C+397084440%2C+400014142%2C+401982991%2C+409660368%2C+421200266%2C+421283168%2C+423562673%2C+427025899%2C+429717853%2C+432095984%2C+443691872%2C+447538015%2C+451124767%2C+453666657%2C+460605292%2C+462332914%2C+474406553%2C+497670321%2C+523943926%2C+554341165%2C+590486896%2C+593495405%2C+652107695%2C+655956548%2C+729787555%2C+836180865%2C+899708491%2C+943015944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4" Type="http://schemas.openxmlformats.org/officeDocument/2006/relationships/hyperlink" Target="about:blank" TargetMode="External"/><Relationship Id="rId109" Type="http://schemas.openxmlformats.org/officeDocument/2006/relationships/hyperlink" Target="https://admin.giaohangtietkiem.vn/admin?alias=698385527%2C+263223921%2C+263268509%2C+483012153%2C+961589849%2C+335793006%2C+384575349%2C+910443041%2C+414221844%2C+362924919%2C+207429666%2C+72904697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8" Type="http://schemas.openxmlformats.org/officeDocument/2006/relationships/hyperlink" Target="about:blank" TargetMode="External"/><Relationship Id="rId103" Type="http://schemas.openxmlformats.org/officeDocument/2006/relationships/hyperlink" Target="https://admin.giaohangtietkiem.vn/admin/api/index/limit:50?alias=515328406%2C+673764184%2C+767646077%2C+393717384%2C+253170436%2C+364695773%2C+391253327%2C+421168664%2C+747045926%2C+993654610%2C+249219681%2C+308451986%2C+322232526%2C+455904837%2C+463700246%2C+553365118%2C+560225886%2C+852695388%2C+890056385%2C+272619973%2C+317393130%2C+321008877%2C+336869894%2C+338506673%2C+351466062%2C+352922563%2C+354375547%2C+357693263%2C+374492651%2C+376585392%2C+406915836%2C+411528039%2C+423434252%2C+435057560%2C+450787658%2C+459047194%2C+459846828%2C+463462396%2C+468194530%2C+480333510%2C+617842401%2C+641333392%2C+697649009%2C+734119777%2C+883575694%2C+946892299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2" Type="http://schemas.openxmlformats.org/officeDocument/2006/relationships/hyperlink" Target="https://admin.giaohangtietkiem.vn/admin/api/index/limit:100?alias=252907999%2C+259389641%2C+934236637%2C229986318%2C+215631507%2C+216348917%2C+309609283%2C+335738437%2C+375806889%2C+377132416%2C+394959242%2C+399295036%2C+404287296%2C+404971354%2C+416892518%2C+429353606%2C+431004970%2C+437278945%2C+443449247%2C+464572037%2C+531683140%2C+615697838%2C+866064878%2C+898045437%2C+961522017%2C638270129%2C713196131%2C394233697%2C+464815596%2C+490851095%2C+498669956%2C+593688957%2C+917419220%2C+967811720%2C936863437%2C570482227%2C297924940%2C+302941844%2C+320194288%2C+324734498%2C+332174226%2C+333952009%2C+339087924%2C+343230115%2C+346881033%2C+356931511%2C+378563879%2C+378768070%2C+379140573%2C+415877686%2C+460708545%2C+477235823%2C+493742169%2C+494034792%2C+525953327%2C+833894919%2C+887809525%2C+928327166%2C+995527129%2C312235212%2C+351136236%2C+360016334%2C+395812511%2C+397950319%2C+430919262%2C+431479739%2C+431843748%2C+434283254%2C+441657248%2C+453509668%2C+469224113%2C+484586618%2C+489508145%2C+491511743%2C+498614830%2C+499811378%2C+506093098%2C+512266621%2C+619020053%2C+649801110%2C+748656089%2C+910928914%2C+963729180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1" Type="http://schemas.openxmlformats.org/officeDocument/2006/relationships/hyperlink" Target="https://admin.giaohangtietkiem.vn/admin/api/index/limit:100?alias=393062501%2C201998340%2C+207916442%2C+221354202%2C+452104912%2C220022053%2C310697951%2C210698538%2C+214901955%2C+236455574%2C+241113434%2C+282612650%2C+293428888%2C+297616093%2C+298762629%2C+306509777%2C+310368436%2C+320834626%2C+343031472%2C+352538342%2C+354111803%2C+371905120%2C+372951910%2C+393053612%2C+406690834%2C+408813371%2C+416360873%2C+418658542%2C+418957348%2C+424881672%2C+432415027%2C+460020396%2C+465813811%2C+467446195%2C+477722161%2C+481232418%2C+486370300%2C+495837017%2C+498615465%2C+527545457%2C+574193241%2C+580629672%2C+611189433%2C+611646598%2C+641333392%2C+697583251%2C+701344131%2C+715161142%2C+721245865%2C+879634520%2C+881770313%2C+919417845%2C+957845607%2C337426666%2C284423497%2C+287369553%2C+300769228%2C+307818866%2C+322601395%2C+329302387%2C+340731376%2C+356858604%2C+388710442%2C+391313957%2C+398464034%2C+400564692%2C+409321096%2C+415007209%2C+415920867%2C+416701875%2C+422472284%2C+443887277%2C+445829676%2C+453220577%2C+456709510%2C+470708567%2C+471256720%2C+476870144%2C+492795919%2C+493201510%2C+494398923%2C+518140504%2C+557265863%2C+571308447%2C+583521578%2C+693564490%2C+704040213%2C+736413586%2C+753547190%2C+831580745%2C+867443899%2C+881735181%2C+893794749%2C+973710966%2C&amp;package_status_id=&amp;t_stt=&amp;r_stt=&amp;cr_from=2019-10-16+00%3A00%3A00&amp;cr_to=2019-10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0" Type="http://schemas.openxmlformats.org/officeDocument/2006/relationships/hyperlink" Target="about:blank" TargetMode="External"/><Relationship Id="rId129" Type="http://schemas.openxmlformats.org/officeDocument/2006/relationships/hyperlink" Target="https://admin.giaohangtietkiem.vn/admin?alias=267349183%2C+275364052%2C+345887609%2C+377348135%2C+417243668%2C+474803663%2C+93047511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8" Type="http://schemas.openxmlformats.org/officeDocument/2006/relationships/hyperlink" Target="https://admin.giaohangtietkiem.vn/admin/api/index/limit:50?alias=279051727%2C+284176587%2C+351891976%2C+729167632%2C+986047387%2C+987989060%2C+223096949%2C+231626500%2C+261993488%2C+305696524%2C+325884828%2C+329707747%2C+343250775%2C+346850602%2C+348092932%2C+351919646%2C+376208045%2C+397140745%2C+397181421%2C+408948028%2C+417445299%2C+417618635%2C+449618745%2C+450465766%2C+455568026%2C+476680856%2C+478018516%2C+89897697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7" Type="http://schemas.openxmlformats.org/officeDocument/2006/relationships/hyperlink" Target="https://admin.giaohangtietkiem.vn/admin?alias=320400365%2C+40634568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6" Type="http://schemas.openxmlformats.org/officeDocument/2006/relationships/hyperlink" Target="https://admin.giaohangtietkiem.vn/admin?alias=204645383%2C+288209944%2C+340829462%2C+443380081%2C+460505892%2C+492149804%2C+691195143%2C+995036415%2C+412645633%2C+972012026%2C+981105709%2C+499588646%2C+346798502%2C+328215553%2C+318917378%2C+943329076%2C+412011896%2C+412198484%2C+402016643%2C+435271175%2C+32385290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1" Type="http://schemas.openxmlformats.org/officeDocument/2006/relationships/hyperlink" Target="https://admin.giaohangtietkiem.vn/admin/api/index/limit:100?alias=223798095%2C+306100161%2C+313715239%2C+329154095%2C+334161343%2C+348884190%2C+361026785%2C+368080123%2C+370468378%2C+379417483%2C+426158181%2C+428276984%2C+446229058%2C+474758264%2C+495517152%2C+591975892%2C+621886028%2C+744764932%2C+777393026%2C+796916423%2C+896196550%2C+899714811%2C+704603449%2C+201132271%2C+205159374%2C+211742357%2C+260788640%2C+268230405%2C+278320598%2C+280304222%2C+295418448%2C+305815030%2C+306193594%2C+329514071%2C+329676892%2C+339877315%2C+346692157%2C+357591413%2C+370087838%2C+377475930%2C+397833541%2C+398980046%2C+403067961%2C+404914754%2C+405030371%2C+417780959%2C+426370039%2C+436552273%2C+444963540%2C+445929151%2C+455897137%2C+462327201%2C+487344218%2C+490818829%2C+494508818%2C+731938116%2C+849481644%2C+98957331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0" Type="http://schemas.openxmlformats.org/officeDocument/2006/relationships/hyperlink" Target="https://admin.giaohangtietkiem.vn/admin?alias=42459445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5" Type="http://schemas.openxmlformats.org/officeDocument/2006/relationships/hyperlink" Target="https://admin.giaohangtietkiem.vn/admin/api/index/limit:100?alias=201889265%2C+240732155%2C+314694222%2C+325719374%2C+370678598%2C+414450431%2C+524967085%2C+734143381%2C+770353733%2C+816329119%2C+861690902%2C+932262665%2C+969154254%2C+994351835%2C+207228775%2C+233288669%2C+259801274%2C+267776538%2C+302294636%2C+311258871%2C+316869147%2C+321084805%2C+324134401%2C+333234528%2C+355374259%2C+364606321%2C+404284746%2C+412151332%2C+426962338%2C+432308483%2C+433868343%2C+464208792%2C+474278183%2C+479859726%2C+488423711%2C+495899778%2C+548386318%2C+585758680%2C+718750031%2C+864964168%2C+200231544%2C+223910678%2C+243730581%2C+256547552%2C+257487399%2C+305409178%2C+319042446%2C+331404966%2C+341362576%2C+358991977%2C+380575952%2C+395498988%2C+399469737%2C+399755058%2C+411625364%2C+415638771%2C+418246162%2C+424124189%2C+445228737%2C+454367721%2C+489258701%2C+538286969%2C+553160460%2C+742068015%2C+897581932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4" Type="http://schemas.openxmlformats.org/officeDocument/2006/relationships/hyperlink" Target="https://admin.giaohangtietkiem.vn/admin?alias=406305565%2C+244135932%2C+283028787%2C+298399822%2C+306574395%2C+312379104%2C+317643055%2C+338268625%2C+364374807%2C+368910003%2C+399246435%2C+404867291%2C+406362124%2C+450850337%2C+454582496%2C+460505892%2C+481967249%2C+483990098%2C+493669017%2C+600495685%2C+906232226%2C+99789068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3" Type="http://schemas.openxmlformats.org/officeDocument/2006/relationships/hyperlink" Target="https://admin.giaohangtietkiem.vn/admin/api/index/limit:100?alias=265332374%2C+295799326%2C+298345924%2C+301720010%2C+307588049%2C+310735062%2C+334343353%2C+338978746%2C+347292028%2C+396213227%2C+405193622%2C+405748268%2C+426668530%2C+435172091%2C+440405762%2C+443380081%2C+451558658%2C+455963407%2C+457299614%2C+474970283%2C+485438463%2C+633614267%2C+710280332%2C+922679465%2C+333117688%2C+235683562%2C+323573361%2C+326137530%2C+342544258%2C+365363071%2C+373577704%2C+418727009%2C+457343909%2C+474245521%2C+476959019%2C+602020858%2C+615599270%2C+731796504%2C+874082820%2C+342315973%2C+239922903%2C+292873815%2C+300712770%2C+318309194%2C+347427806%2C+380171060%2C+387071080%2C+408976990%2C+416861428%2C+439056122%2C+449268071%2C+452539764%2C+480107447%2C+415748865%2C+202484208%2C+277326512%2C+298157597%2C+298524623%2C+299937664%2C+306093446%2C+311764504%2C+334283009%2C+353305284%2C+356239325%2C+363583483%2C+365871573%2C+385173094%2C+400753958%2C+407121397%2C+455553404%2C+461502151%2C+463154713%2C+472569764%2C+474891956%2C+488174754%2C+686291527%2C+718157717%2C+723862195%2C+730801558%2C+738002470%2C+829876195%2C+862838112%2C+973575694%2C+993811494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2" Type="http://schemas.openxmlformats.org/officeDocument/2006/relationships/hyperlink" Target="https://admin.giaohangtietkiem.vn/admin/api/index/limit:100?alias=228389353%2C+321006596%2C+324362056%2C+332107556%2C+339140829%2C+358663856%2C+360359547%2C+386286832%2C+389264626%2C+392199848%2C+408059402%2C+415383966%2C+418697344%2C+442545372%2C+458561400%2C+460724132%2C+483706885%2C+498245227%2C+567088222%2C+597632921%2C+752123062%2C+944679915%2C+234892639%2C+200477086%2C+206498307%2C+215469878%2C+240816997%2C+253050548%2C+303554534%2C+310693219%2C+318890816%2C+321227418%2C+330323579%2C+337133500%2C+338020544%2C+346370374%2C+353418345%2C+356682531%2C+372822450%2C+403407472%2C+408792965%2C+434024757%2C+444543756%2C+468260734%2C+477541147%2C+482386392%2C+488800029%2C+490857976%2C+620553711%2C+767550499%2C+414297787%2C+508024192%2C+440359642%2C+229357224%2C+561865374%2C+253389552%2C+337460201%2C+439080905%2C+253539848%2C+290613979%2C+307381905%2C+326554810%2C+330113206%2C+363187939%2C+376853761%2C+378359163%2C+389178349%2C+418877674%2C+439443456%2C+470482088%2C+472578345%2C+476797012%2C+483494595%2C+483995018%2C+484979138%2C+497163374%2C+532735675%2C+535017393%2C+634020748%2C+662094915%2C+756500929%2C+760429290%2C+769218701%2C+894263987%2C+958720485%2C+963484712%2C+984397348%2C+99943578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5" Type="http://schemas.openxmlformats.org/officeDocument/2006/relationships/hyperlink" Target="about:blank" TargetMode="External"/><Relationship Id="rId94" Type="http://schemas.openxmlformats.org/officeDocument/2006/relationships/hyperlink" Target="https://admin.giaohangtietkiem.vn/admin/api/index/limit:50?alias=713570341%2C+712832120%2C+234542917%2C+475333522%2C+204419158%2C+275267215%2C+301094523%2C+305099928%2C+305446441%2C+309392913%2C+311676333%2C+315790636%2C+318016707%2C+321921927%2C+331313176%2C+333252930%2C+339725901%2C+340414156%2C+377468870%2C+382740257%2C+383478344%2C+391487423%2C+394719690%2C+398948765%2C+402591763%2C+408802285%2C+412859346%2C+416241853%2C+429424295%2C+449195981%2C+452090369%2C+455904837%2C+459034474%2C+464906570%2C+466315384%2C+482126975%2C+482708520%2C+484015548%2C+486653474%2C+486800128%2C+498462527%2C+516212486%2C+561046479%2C+578713862%2C+652241961%2C+750515554%2C+873057478%2C+900023489%2C+911093344%2C&amp;package_status_id=&amp;t_stt=&amp;r_stt=&amp;cr_from=2019-10-12+00%3A00%3A00&amp;cr_to=2019-10-1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7" Type="http://schemas.openxmlformats.org/officeDocument/2006/relationships/hyperlink" Target="https://admin.giaohangtietkiem.vn/admin/api/index/limit:50?alias=328226240%2C+347086870%2C+347359719%2C+214660239%2C+222324504%2C+230419110%2C+254010190%2C+256472033%2C+287401538%2C+292613880%2C+329577716%2C+331275150%2C+344651388%2C+356445465%2C+393128238%2C+403881382%2C+427622690%2C+445365776%2C+446758743%2C+448419169%2C+449783860%2C+450656465%2C+456833424%2C+467634729%2C+479797974%2C+485210433%2C+491834655%2C+495166084%2C+543061463%2C+557650249%2C+563884481%2C+577210283%2C+711855423%2C+732384212%2C+761953481%2C+765761157%2C+865919030%2C347444589%2C+363048104%2C+364773927%2C+371879740%2C+375011806%2C+379804243%2C+480924128%2C+485781554%2C+649691333%2C+668282976%2C+748121920%2C+988946009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6" Type="http://schemas.openxmlformats.org/officeDocument/2006/relationships/hyperlink" Target="about:blank" TargetMode="External"/><Relationship Id="rId99" Type="http://schemas.openxmlformats.org/officeDocument/2006/relationships/hyperlink" Target="about:blank" TargetMode="External"/><Relationship Id="rId98" Type="http://schemas.openxmlformats.org/officeDocument/2006/relationships/hyperlink" Target="https://admin.giaohangtietkiem.vn/admin/api/index/limit:50?alias=517825535%2C267462701%2C+318905340%2C+336735060%2C+340907435%2C+342399549%2C+350399976%2C+350467701%2C+356156359%2C+358557003%2C+363730267%2C+382478496%2C+400441367%2C+440276732%2C+442502708%2C+448792308%2C+448805928%2C+467741737%2C+479007829%2C+479416538%2C+491327518%2C+584194042%2C+600067614%2C+719028841%2C+839259276%2C+937611571%2C&amp;package_status_id=&amp;t_stt=&amp;r_stt=&amp;cr_from=2019-10-15+00%3A00%3A00&amp;cr_to=2019-10-2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1" Type="http://schemas.openxmlformats.org/officeDocument/2006/relationships/hyperlink" Target="about:blank" TargetMode="External"/><Relationship Id="rId90" Type="http://schemas.openxmlformats.org/officeDocument/2006/relationships/hyperlink" Target="https://admin.giaohangtietkiem.vn/admin/api/index/limit:100?alias=406853848%2C+510034226%2C+432239303%2C259087433%2C+301642929%2C+320763197%2C+327386110%2C+328321090%2C+334071833%2C+349629063%2C+358227166%2C+377653697%2C+385727123%2C+387657985%2C+397676192%2C+398549691%2C+412102948%2C+413700005%2C+425489599%2C+440721800%2C+472953984%2C+476943417%2C+496334109%2C+496841439%2C+497858223%2C+562375394%2C+827401426%2C+906573160%2C+907639651%2C252430146%2C+290116595%2C+304897168%2C+305233517%2C+305341089%2C+308354484%2C+315656177%2C+322663174%2C+324146006%2C+359704897%2C+371638778%2C+379234935%2C+386638596%2C+413037513%2C+414608013%2C+414984429%2C+451952193%2C+476948365%2C+488999366%2C+582422513%2C+679926483%2C+736400697%2C+763958955%2C+782978104%2C+801182766%2C+887136332%2C+907170373%2C+907707380%2C+908478540%2C+936016345%2C+947666076%2C518789135%2C+559646730%2C+814357389%2C+927433593%2C+958406005%2C&amp;package_status_id=&amp;t_stt=&amp;r_stt=&amp;cr_from=2019-10-13+00%3A00%3A00&amp;cr_to=2019-10-2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3" Type="http://schemas.openxmlformats.org/officeDocument/2006/relationships/hyperlink" Target="https://admin.giaohangtietkiem.vn/admin?alias=234577130%2C+313233081%2C+427284224%2C+74629737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2" Type="http://schemas.openxmlformats.org/officeDocument/2006/relationships/hyperlink" Target="https://admin.giaohangtietkiem.vn/admin?alias=200678832%2C+272777863%2C+322676852%2C+326019180%2C+430109666%2C+453147762%2C+491434444%2C+536263527%2C+670639337%2C+716271706%2C+781909333%2C+845256708%2C+851447341%2C+46145754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8" Type="http://schemas.openxmlformats.org/officeDocument/2006/relationships/hyperlink" Target="about:blank" TargetMode="External"/><Relationship Id="rId117" Type="http://schemas.openxmlformats.org/officeDocument/2006/relationships/hyperlink" Target="https://admin.giaohangtietkiem.vn/admin/api/index/limit:100?alias=213216854%2C+235570389%2C+251886109%2C+301930120%2C+314640294%2C+317241515%2C+364788184%2C+446844573%2C+452373060%2C+457982606%2C+471128473%2C+472066648%2C+480037657%2C+490956472%2C+496993153%2C+721134364%2C+894705279%2C+904260589%2C+283029856%2C+295374114%2C+322268596%2C+339994348%2C+347292028%2C+350647386%2C+353136153%2C+415848471%2C+428005327%2C+457281794%2C+466734125%2C+468619956%2C+471971013%2C+503184673%2C+503622621%2C+595929984%2C+627996560%2C+637465325%2C+721548894%2C+762509367%2C+764138302%2C+887751645%2C+931480131%2C+228534016%2C+254730507%2C+256444554%2C+260188662%2C+327589861%2C+334768908%2C+340961794%2C+345392197%2C+368562477%2C+368841117%2C+380829331%2C+382635415%2C+403556520%2C+403854524%2C+416731771%2C+467427567%2C+476690389%2C+511765120%2C+624002501%2C+893877037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6" Type="http://schemas.openxmlformats.org/officeDocument/2006/relationships/hyperlink" Target="https://admin.giaohangtietkiem.vn/admin?alias=327466966%2C+349061244%2C+349822537%2C+351277444%2C+385118539%2C+407365857%2C+416378817%2C+441078759%2C+443380081%2C+447218531%2C+472170052%2C+479339825%2C+497468475%2C+689481664%2C+698236164%2C+758971572%2C+812905330%2C+861749206%2C+947236283%2C+97506596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5" Type="http://schemas.openxmlformats.org/officeDocument/2006/relationships/hyperlink" Target="https://admin.giaohangtietkiem.vn/admin/api/index/limit:50?alias=288694231%2C+384262404%2C+412341660%2C+428701270%2C+469488274%2C+635747267%2C+711464503%2C+753858673%2C+205640695%2C+233079126%2C+248042486%2C+272741452%2C+301104820%2C+330249495%2C+367404845%2C+389072368%2C+408330366%2C+418049789%2C+419581954%2C+436178917%2C+454303880%2C+458866136%2C+461432287%2C+470660511%2C+472689857%2C+476474719%2C+480317636%2C+483230381%2C+485395814%2C+705912687%2C+862128748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9" Type="http://schemas.openxmlformats.org/officeDocument/2006/relationships/hyperlink" Target="https://admin.giaohangtietkiem.vn/admin/api/index/limit:100?alias=284383238%2C+344413656%2C+351960299%2C+353470361%2C+379604528%2C+388144220%2C+398285441%2C+402442302%2C+405238600%2C+419496003%2C+427958289%2C+552040627%2C+636033118%2C+789511412%2C+886756905%2C+891586648%2C+202455825%2C+273513954%2C+292263607%2C+310104219%2C+320129829%2C+328214143%2C+336377223%2C+338978746%2C+345469626%2C+355251120%2C+358747823%2C+364776744%2C+366258656%2C+374145706%2C+377008092%2C+380864767%2C+385895538%2C+393265189%2C+398846458%2C+404600515%2C+410265620%2C+432558860%2C+450813626%2C+462276976%2C+475112381%2C+477456829%2C+486111839%2C+497116704%2C+498575642%2C+524424767%2C+649281058%2C+720325767%2C+722104839%2C+787185276%2C+860552890%2C+870543473%2C+890024643%2C+927603605%2C+975014292%2C+978642203%2C+422972241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0" Type="http://schemas.openxmlformats.org/officeDocument/2006/relationships/hyperlink" Target="https://admin.giaohangtietkiem.vn/admin?alias=973441965%2C+321415839%2C+350582246%2C+441027168%2C+699565866%2C+337021813%2C+338434082%2C+380667104%2C+383218444%2C+388899099%2C+433493968%2C+444826363%2C+70515633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4" Type="http://schemas.openxmlformats.org/officeDocument/2006/relationships/hyperlink" Target="https://admin.giaohangtietkiem.vn/admin/api/index/limit:100?alias=201009610%2C+204413982%2C+230339163%2C+236421431%2C+301789471%2C+310538524%2C+313092508%2C+320578862%2C+336897240%2C+342699855%2C+365376871%2C+366966831%2C+369577840%2C+372001198%2C+372132302%2C+385210376%2C+393761992%2C+396373893%2C+408717577%2C+409045944%2C+439703283%2C+442450791%2C+448647203%2C+451933408%2C+454138135%2C+466729215%2C+473116671%2C+481592183%2C+485667412%2C+489341884%2C+494175739%2C+498315640%2C+513189223%2C+537644249%2C+916713824%2C+905246949%2C+384767963%2C+490786589%2C+602795945%2C+637162581%2C+752378590%2C+921999707%2C+207189623%2C+247521888%2C+269681891%2C+284802272%2C+334002507%2C+338824784%2C+356719165%2C+362482706%2C+363721789%2C+366006978%2C+388375899%2C+391954019%2C+461981096%2C+467899428%2C+520670665%2C+594398378%2C+648070362%2C+724015374%2C+928129074%2C+948876642%2C+982105617%2C+202493142%2C+229651199%2C+245027269%2C+266961346%2C+311757242%2C+311906036%2C+368452430%2C+376653705%2C+378871026%2C+408507309%2C+447790594%2C+467073833%2C+497513169%2C+565275823%2C+797685398%2C+991184482%2C+209950399%2C+257349459%2C+330702461%2C+331031958%2C+337980140%2C+355676589%2C+366849658%2C+372246976%2C+377305479%2C+395815517%2C+408447288%2C+418177941%2C+454818374%2C+462603582%2C+499485944%2C+553023488%2C+619680857%2C+628218860%2C+691056617%2C+870322103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3" Type="http://schemas.openxmlformats.org/officeDocument/2006/relationships/hyperlink" Target="about:blank" TargetMode="External"/><Relationship Id="rId112" Type="http://schemas.openxmlformats.org/officeDocument/2006/relationships/hyperlink" Target="https://admin.giaohangtietkiem.vn/admin/api/index/limit:50?alias=208711884%2C+227037382%2C+232124009%2C+268910063%2C+277937700%2C+304268709%2C+310030853%2C+318277915%2C+325990591%2C+339822209%2C+340863357%2C+354599494%2C+367386982%2C+385846376%2C+391564308%2C+396809272%2C+398052156%2C+399159134%2C+399828372%2C+404333905%2C+420338644%2C+429725457%2C+430089843%2C+430751434%2C+461744383%2C+468213673%2C+473321223%2C+474554291%2C+487508897%2C+489811823%2C+551308470%2C+710639577%2C+796581453%2C+852989591%2C+919236491%2C+96389464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1" Type="http://schemas.openxmlformats.org/officeDocument/2006/relationships/hyperlink" Target="https://admin.giaohangtietkiem.vn/admin/api/index/limit:100?alias=655539144%2C+877048076%2C+502923019%2C+477295793%2C+397724148%2C+216187933%2C+260307276%2C+304780072%2C+353137749%2C+358023614%2C+358594189%2C+366611963%2C+391781960%2C+423697545%2C+428049755%2C+472376229%2C+503766992%2C+556046823%2C+944748569%2C+203408048%2C+214617163%2C+228449916%2C+234177630%2C+253672663%2C+266648074%2C+284403109%2C+295134424%2C+307858949%2C+325101631%2C+343952590%2C+345213886%2C+345614688%2C+356434074%2C+362254780%2C+368599629%2C+372800501%2C+377087706%2C+381351301%2C+387171464%2C+387194390%2C+423283072%2C+429918197%2C+431546682%2C+432296261%2C+454599885%2C+462173881%2C+469951772%2C+489555838%2C+590698340%2C+616345596%2C+708205959%2C+745612527%2C+745615609%2C+817180079%2C+862484690%2C+866612973%2C+874300569%2C+879153148%2C+893629419%2C+942943393%2C+962224689%2C+996138510%2C&amp;package_status_id=&amp;t_stt=&amp;r_stt=&amp;cr_from=2019-10-19+00%3A00%3A00&amp;cr_to=2019-10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4" Type="http://schemas.openxmlformats.org/officeDocument/2006/relationships/vmlDrawing" Target="../drawings/vmlDrawing6.vml"/><Relationship Id="rId203" Type="http://schemas.openxmlformats.org/officeDocument/2006/relationships/drawing" Target="../drawings/drawing8.xml"/><Relationship Id="rId202" Type="http://schemas.openxmlformats.org/officeDocument/2006/relationships/hyperlink" Target="https://admin.ghtk.vn/admin?alias=+380478172%2C419898272%2C301039200%2C+341326352%2C+355803619%2C+361229879%2C+361254365%2C+367444352%2C+374174624%2C+376409132%2C+427382149%2C+429103226%2C+434473100%2C+478918464%2C+490059115%2C+534128521%2C+539608589%2C+621986671%2C+628024046%2C+714329799%2C+745775620%2C+911124538%2C+964175869%2C&amp;package_status_id=&amp;t_stt=&amp;r_stt=&amp;cr_from=2019-11-19+00%3A00%3A00&amp;cr_to=2019-11-2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Relationship Id="rId201" Type="http://schemas.openxmlformats.org/officeDocument/2006/relationships/hyperlink" Target="about:blank" TargetMode="External"/><Relationship Id="rId200" Type="http://schemas.openxmlformats.org/officeDocument/2006/relationships/hyperlink" Target="https://admin.ghtk.vn/admin?alias=228811931%2C+248880750%2C+256391898%2C+279279441%2C+284918649%2C+294761647%2C260833798%2C+272759166%2C++302390651%2C322398042%2C309912891%2C+324493898%2C+326688865%2C+329174992%2C+329943468%2C+352241332%2C+358468790%2C+362962152%2C+364254283%2C+367492833%2C+367692154%2C+377665106%2C+410539909%2C+418402599%2C+431480792%2C+446983993%2C+447442996%2C+461384572%2C+476683022%2C+802902040%2C+852619276%2C+858148871%2C857089152%2C+485765685%2C+308991815%2C+323875723%2C+327487570%2C+328017055%2C+329640585%2C+331015524%2C+331448819%2C+333643928%2C+339362420%2C+341409665%2C+346608380%2C+361370072%2C+362141678%2C+373714908%2C+379616012%2C+386643390%2C+386709709%2C+390739938%2C+390867260%2C+409080685%2C+417821394%2C+434996153%2C+437222117%2C+439976438%2C+440679080%2C+443210449%2C+445137657%2C+450675012%2C+455875484%2C+456568205%2C+459467241%2C+463182376%2C+490255486%2C+492259367%2C+499608359%2C+550584391%2C+865386120%2C+980230888%2C&amp;package_status_id=&amp;t_stt=&amp;r_stt=&amp;cr_from=2019-11-19+00%3A00%3A00&amp;cr_to=2019-11-26+23%3A59%3A59&amp;date_from=&amp;date_to=2019-11-28+14%3A13%3A00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&amp;no_pick_cart=0&amp;no_deliver_cart=0&amp;no_return_cart=0" TargetMode="External"/></Relationships>
</file>

<file path=xl/worksheets/_rels/sheet9.xml.rels><?xml version="1.0" encoding="UTF-8" standalone="yes"?><Relationships xmlns="http://schemas.openxmlformats.org/package/2006/relationships"><Relationship Id="rId31" Type="http://schemas.openxmlformats.org/officeDocument/2006/relationships/hyperlink" Target="https://admin.giaohangtietkiem.vn/admin?alias=249343180%2C+319476612%2C+335458000%2C+343171255%2C+402317097%2C+402909247%2C+403943073%2C+458237529%2C+476997246%2C+483793117%2C+754041552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0" Type="http://schemas.openxmlformats.org/officeDocument/2006/relationships/hyperlink" Target="https://admin.giaohangtietkiem.vn/admin?alias=200791141%2C+267490453%2C+285059741%2C+298242308%2C+307572237%2C+316442872%2C+318929311%2C+319246098%2C+335594516%2C+348762474%2C+351233335%2C+362017970%2C+373761156%2C+384247269%2C+389860039%2C+390573400%2C+399828531%2C+420032058%2C+423325366%2C+427859360%2C+430958829%2C+432259710%2C+439797261%2C+443744089%2C+446532881%2C+453187834%2C+467496106%2C+468698590%2C+482092923%2C+484237712%2C+492348808%2C+533423112%2C+545107106%2C+899835193%2C+911003524%2C+929466071%2C+958845510%2C+980134977%2C+988625405%2C+263127351%2C+263678690%2C+300917729%2C+312794175%2C+315484583%2C+338150480%2C+361990428%2C+372531987%2C+382981511%2C+384493986%2C+392151175%2C+402074379%2C+410878217%2C+416214362%2C+418136137%2C+445756906%2C+458716939%2C+481039439%2C+543306881%2C+624285312%2C+680240703%2C+687210566%2C+701686322%2C+716940225%2C+769852141%2C+789739302%2C+843005761%2C+974190474%2C+244978503%2C+279887899%2C+301230977%2C+303255138%2C+323447955%2C+357529733%2C+451548918%2C+469254058%2C+472337852%2C++&amp;package_status_id=&amp;t_stt=&amp;r_stt=&amp;cr_from=2019-10-07+00%3A00%3A00&amp;cr_to=2019-10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3" Type="http://schemas.openxmlformats.org/officeDocument/2006/relationships/hyperlink" Target="https://admin.giaohangtietkiem.vn/admin?alias=225730178%2C+293513688%2C+298156252%2C+300488194%2C+317619662%2C+336816178%2C+343952270%2C+361786303%2C+364104232%2C+380935700%2C+414808414%2C+426630406%2C+429005927%2C+449472745%2C+453112348%2C+455352601%2C+456000886%2C+475773463%2C+478553197%2C+482974175%2C+848449768%2C+860589596%2C+885846630%2C+924037797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2" Type="http://schemas.openxmlformats.org/officeDocument/2006/relationships/hyperlink" Target="https://admin.giaohangtietkiem.vn/admin?alias=247693527%2C+248708845%2C+258968186%2C+265615087%2C+319022934%2C+373157254%2C+381426985%2C+393981305%2C+416989882%2C+432411277%2C+485261615%2C+587713080%2C+599887986%2C+607053349%2C+728660864%2C+849829630%2C+879724907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5" Type="http://schemas.openxmlformats.org/officeDocument/2006/relationships/drawing" Target="../drawings/drawing9.xml"/><Relationship Id="rId34" Type="http://schemas.openxmlformats.org/officeDocument/2006/relationships/hyperlink" Target="about:blank" TargetMode="External"/><Relationship Id="rId36" Type="http://schemas.openxmlformats.org/officeDocument/2006/relationships/vmlDrawing" Target="../drawings/vmlDrawing7.vml"/><Relationship Id="rId20" Type="http://schemas.openxmlformats.org/officeDocument/2006/relationships/hyperlink" Target="https://admin.giaohangtietkiem.vn/admin?alias=%3A+247540609%2C+304361455%2C+322212109%2C+347994336%2C+361349214%2C+370037125%2C+381698329%2C+399413387%2C+463241564%2C+473533121%2C+473640232%2C+474847333%2C+498102302%2C+724320704%2C+842635350%2C+909999772%2C+919770375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2" Type="http://schemas.openxmlformats.org/officeDocument/2006/relationships/hyperlink" Target="https://admin.giaohangtietkiem.vn/admin?alias=260540831%2C+313042886%2C+351825277%2C+377274775%2C+377383468%2C+379550161%2C+417472550%2C+429480794%2C+444445548%2C+456918320%2C+458833689%2C+473952371%2C+491434062%2C+739064916%2C+766608156%2C+810272664%2C+840895865%2C+854724124%2C+879479996%2C+913290004%2C+931223463%2C+97580862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1" Type="http://schemas.openxmlformats.org/officeDocument/2006/relationships/hyperlink" Target="https://admin.giaohangtietkiem.vn/admin?alias=++227708241%2C+307007225%2C+342215946%2C+392780325%2C+436561274%2C+440222849%2C+451138500%2C+602458807%2C+613829432%2C+840507396%2C+854465944%2C275516660%2C+286716513%2C+288038775%2C+306391423%2C+314690311%2C+316764333%2C+336331642%2C+345039500%2C+350290589%2C+352592516%2C+384012836%2C+396243878%2C+406802197%2C+414305977%2C+414458707%2C+451424351%2C+468864725%2C+490616715%2C+495028359%2C+590065277%2C+732324772%2C+740549663%2C+798523866%2C+871705895%2C+923833947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4" Type="http://schemas.openxmlformats.org/officeDocument/2006/relationships/hyperlink" Target="https://admin.giaohangtietkiem.vn/admin?alias=+294783914%2C+312102287%2C+328165204%2C+353360246%2C+470134858%2C+511584256%2C+761174368%2C+922042644%2C+944490339%2C+244257539%2C+249885928%2C+257884105%2C+319386157%2C+326373421%2C+326975926%2C+341137056%2C+357651508%2C+364613366%2C+400472447%2C+403447229%2C+404656156%2C+409223934%2C+424269099%2C+433595404%2C+441069595%2C+457967510%2C+493062140%2C+495838695%2C+497840804%2C+499757689%2C+649642358%2C+745483364%2C+798595093%2C+829249442%2C+832210539%2C+869961065%2C+94830889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3" Type="http://schemas.openxmlformats.org/officeDocument/2006/relationships/hyperlink" Target="https://admin.giaohangtietkiem.vn/admin/api/index/limit:50?alias=+259523848%2C+445514188%2C+470776155%2C+519527195%2C+660222122%2C+960976556%2C+976811779%2C+218957203%2C+227952902%2C+241021470%2C+248590434%2C+267491407%2C+295938592%2C+307590767%2C+330327159%2C+343236768%2C+353923766%2C+366031530%2C+369675556%2C+384079411%2C+400933554%2C+409124062%2C+410123482%2C+410347588%2C+415908002%2C+428005922%2C+428230204%2C+431211204%2C+477679376%2C+479775071%2C+625460450%2C+652381530%2C+729329357%2C+738284062%2C+760412347%2C+852327572%2C+945775879%2C+953827214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6" Type="http://schemas.openxmlformats.org/officeDocument/2006/relationships/hyperlink" Target="https://admin.giaohangtietkiem.vn/admin?alias=+220673094%2C+222205258%2C+222513688%2C+237003761%2C+282617722%2C+317464466%2C+341184291%2C+349117251%2C+355444919%2C+369173443%2C+374685655%2C+376929892%2C+385567268%2C+385776196%2C+408262554%2C+415667514%2C+417784975%2C+420253522%2C+425554295%2C+441274967%2C+443022968%2C+464596115%2C+469499665%2C+480815785%2C+489386382%2C+510623257%2C+550683119%2C+581030173%2C+589268696%2C+667410704%2C+715905205%2C+847334230%2C+849648733%2C+856040931%2C+889967258%2C+899458363%2C+937287211%2C+985175401%2C+204746976%2C+210079130%2C+212850121%2C+262782130%2C+263751611%2C+271774832%2C+303084168%2C+310577375%2C+319621978%2C+326861751%2C+329607073%2C+342700311%2C+345619024%2C+358502619%2C+378706227%2C+384433024%2C+387029756%2C+389088470%2C+394907718%2C+401627228%2C+408757966%2C+413732524%2C+413790573%2C+422211704%2C+424145323%2C+429855854%2C+458011495%2C+462216827%2C+463821814%2C+468590720%2C+468863050%2C+471182226%2C+485140169%2C+585908151%2C+702506387%2C+740340418%2C+754135150%2C+796558072%2C+891312029%2C+911727783%2C+938179326%2C+331649088%2C+334190126%2C+430995621%2C+437332227%2C+448121477%2C+465059330%2C+540849599%2C+583171635%2C+605603825%2C+663531329%2C+773648161%2C+806890930%2C+865045217%2C&amp;package_status_id=&amp;t_stt=&amp;r_stt=&amp;cr_from=2019-10-01+00%3A00%3A00&amp;cr_to=2020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5" Type="http://schemas.openxmlformats.org/officeDocument/2006/relationships/hyperlink" Target="https://admin.giaohangtietkiem.vn/admin?alias=268193168%2C+424207981%2C+476039542%2C+791614390%2C+858585519%2C+917818042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8" Type="http://schemas.openxmlformats.org/officeDocument/2006/relationships/hyperlink" Target="https://admin.giaohangtietkiem.vn/admin?alias=226164524%2C+243366254%2C+276648079%2C+301410974%2C+309219393%2C+333721651%2C+356904050%2C+382837500%2C+384190531%2C+399398238%2C+401464694%2C+406094498%2C+416377550%2C+440005577%2C+481508135%2C+482820517%2C+593286862%2C+600541039%2C+649140514%2C+710612982%2C+728229103%2C+738843574%2C+818115008%2C+912181438%2C+927570765&amp;package_status_id=&amp;t_stt=&amp;r_stt=&amp;cr_from=2019-10-07+00%3A00%3A00&amp;cr_to=2019-10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7" Type="http://schemas.openxmlformats.org/officeDocument/2006/relationships/hyperlink" Target="https://admin.giaohangtietkiem.vn/admin?alias=212592301%2C+222065811%2C+244310056%2C+293356941%2C+293709330%2C+315258177%2C+355903633%2C+370445840%2C+377733819%2C+379414734%2C+382106373%2C+405304289%2C+415192561%2C+425309313%2C+428906110%2C+446228603%2C+458697108%2C+477298056%2C+495669399%2C+831406868%2C+947238534%2C+966867954%2C+996679235%2C&amp;package_status_id=&amp;t_stt=&amp;r_stt=&amp;cr_from=2019-10-07+00%3A00%3A00&amp;cr_to=2019-10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9" Type="http://schemas.openxmlformats.org/officeDocument/2006/relationships/hyperlink" Target="https://admin.giaohangtietkiem.vn/admin?alias=300143497%2C+310501159%2C+371837687%2C+387243014%2C+394486210%2C+394835974%2C+432032080%2C+438441503%2C+448183210%2C+457578128%2C+464198144%2C+467362025%2C+468951084%2C+476190912%2C+480359111%2C+522539626%2C+562285199%2C+670200986%2C+731068866%2C+749341723%2C+773479484%2C+779967507%2C+791257284%2C+942726179%2C+964935132%2C&amp;package_status_id=&amp;t_stt=&amp;r_stt=&amp;cr_from=2019-10-07+00%3A00%3A00&amp;cr_to=2019-10-2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" Type="http://schemas.openxmlformats.org/officeDocument/2006/relationships/hyperlink" Target="https://admin.giaohangtietkiem.vn/admin/api/index/limit:100?alias=245197268%2C+303753337%2C+382019555%2C+408576000%2C+440842635%2C+451640056%2C+453170346%2C+964810748%2C+215448289%2C+227232008%2C+241776946%2C+257121865%2C+345951225%2C+356774179%2C+364226769%2C+375069762%2C+381581008%2C+383005531%2C+410164671%2C+410579970%2C+420571737%2C+426828723%2C+431360397%2C+435948631%2C+466173467%2C+477158254%2C+480954932%2C+481460317%2C+495312073%2C+550855871%2C+585934339%2C+694958789%2C+727155685%2C+788817841%2C+830289560%2C+849376863%2C+870504020%2C+877814327%2C+888603346%2C+888948226%2C+909976526%2C+960213406%2C+977574093%2C+206504974%2C+210489008%2C+230148431%2C+236377845%2C+244452109%2C+284600533%2C+293211879%2C+293271890%2C+311258256%2C+328317689%2C+340311400%2C+342432634%2C+343328943%2C+355842948%2C+358733364%2C+365347262%2C+366615748%2C+369542555%2C+389133460%2C+397182354%2C+404717629%2C+418671955%2C+425635835%2C+437784575%2C+444740842%2C+464338451%2C+466848644%2C+469208623%2C+479484340%2C+488158728%2C+488207601%2C+495290713%2C+496566639%2C+528218885%2C+568952195%2C+595305002%2C+600067116%2C+643232017%2C+656950913%2C+741102697%2C+796253893%2C+878042120%2C+909142274%2C+951613181%2C+99169315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" Type="http://schemas.openxmlformats.org/officeDocument/2006/relationships/hyperlink" Target="https://admin.giaohangtietkiem.vn/admin?alias=280653750%2C+318927932%2C+321914793%2C+327400306%2C+339878448%2C+352232833%2C+356652636%2C+361210899%2C+376038770%2C+405841682%2C+406336712%2C+410587473%2C+412031899%2C+462962424%2C+473234401%2C+513832536%2C+666269870%2C+854618042%2C+893045234%2C+895397294%2C+94085690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" Type="http://schemas.openxmlformats.org/officeDocument/2006/relationships/hyperlink" Target="https://admin.giaohangtietkiem.vn/admin/api/index/limit:100?alias=252355545%2C+283741535%2C+335773396%2C+348959310%2C+259124866%2C+273369455%2C+305788528%2C+315801358%2C+326098325%2C+363871106%2C+397562932%2C+411285762%2C+412655379%2C+423682310%2C+439888379%2C+445304475%2C+454000546%2C+466576841%2C+522502717%2C+532235688%2C+533249873%2C+539653776%2C+614093783%2C+617647778%2C+622505288%2C+633760223%2C+645458057%2C+652698662%2C+664798263%2C+668857636%2C+681671059%2C+806640980%2C+815131716%2C+839007119%2C+882138628%2C+886981924%2C+890921636%2C+909727963%2C+926511122%2C+928916913%2C+972733366%2C369779090%2C+386549684%2C+388008411%2C+431982726%2C+458793186%2C+460814341%2C+474954184%2C+480073362%2C+491382165%2C+593279289%2C+604247841%2C+613395493%2C+668495988%2C+675475045%2C+697778530%2C+709011138%2C+726949054%2C+781802516%2C+782805614%2C+785125449%2C+924580485%2C+957042092%2C+970088461%2C+987817930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" Type="http://schemas.openxmlformats.org/officeDocument/2006/relationships/hyperlink" Target="https://admin.giaohangtietkiem.vn/admin?alias=277389984%2C+290672473%2C+313420228%2C+350929278%2C+352223207%2C+355177863%2C+355226028%2C+437681272%2C+687090030%2C+716448331%2C+754313272%2C+791026603%2C+82058220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" Type="http://schemas.openxmlformats.org/officeDocument/2006/relationships/hyperlink" Target="https://admin.giaohangtietkiem.vn/admin?alias=+218314683%2C+249260425%2C+290092686%2C+314645899%2C+315417646%2C+317558293%2C+334710139%2C+345765557%2C+349912090%2C+369019152%2C+374175994%2C+375781564%2C+411143775%2C+426445433%2C+445613443%2C+466969196%2C+476075443%2C+478806415%2C+488365012%2C+496872544%2C+515437322%2C+611129854%2C+623573146%2C+625934269%2C+658370718%2C+675788393%2C+700864669%2C+733315840%2C+754985648%2C+792765671%2C+835506164%2C+914876560%2C+957687518%2C+995224664%2C+206311217%2C+261352844%2C+325343980%2C+330269699%2C+334784654%2C+339617275%2C+349669415%2C+363405694%2C+382816016%2C+384107990%2C+400432958%2C+405649099%2C+414665126%2C+420339932%2C+467444449%2C+471011748%2C+473856978%2C+492579881%2C+499335491%2C+517929674%2C+527529675%2C+567661325%2C+640834665%2C+678366456%2C+695636904%2C+729857912%2C+743301974%2C+761615159%2C+788990097%2C+799494545%2C+869225360%2C+869627547%2C+899045994%2C+929179016%2C+932493623%2C&amp;package_status_id=&amp;t_stt=&amp;r_stt=&amp;cr_from=2019-10-05+00%3A00%3A00&amp;cr_to=2019-10-12+23%3A59%3A59&amp;date_from=&amp;date_to=&amp;delay_pick_from=&amp;delay_pick_to=2019-10-15+10%3A47%3A20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" Type="http://schemas.openxmlformats.org/officeDocument/2006/relationships/hyperlink" Target="https://admin.giaohangtietkiem.vn/admin?alias=+201614809%2C+232739885%2C+306399743%2C+397938717%2C+400114141%2C+401928759%2C+422177634%2C+432873607%2C+447555059%2C+468029360%2C+477162390%2C+537987379%2C+613084596%2C+666034017%2C+743058991%2C+766937724%2C+792480588%2C+807912367%2C+811861918%2C+853353302%2C+99802556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" Type="http://schemas.openxmlformats.org/officeDocument/2006/relationships/hyperlink" Target="https://admin.giaohangtietkiem.vn/admin/api/index/limit:50?alias=227708241%2C+307007225%2C+275516660%2C+286716513%2C+288038775%2C+306391423%2C+314690311%2C+316764333%2C+336331642%2C+345039500%2C+350290589%2C+352592516%2C+384012836%2C+396243878%2C+406802197%2C+414305977%2C+414458707%2C+451424351%2C+468864725%2C+490616715%2C+495028359%2C+590065277%2C+732324772%2C+740549663%2C+798523866%2C+871705895%2C+923833947%2C+342215946%2C+392780325%2C+436561274%2C+440222849%2C+451138500%2C+602458807%2C++613829432%2C+840507396%2C+854465944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" Type="http://schemas.openxmlformats.org/officeDocument/2006/relationships/hyperlink" Target="https://admin.giaohangtietkiem.vn/admin?alias=247540609%2C+304361455%2C+322212109%2C+347994336%2C+361349214%2C+370037125%2C+381698329%2C+399413387%2C+463241564%2C+473533121%2C+473640232%2C+474847333%2C+498102302%2C+724320704%2C+842635350%2C+909999772%2C+91977037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" Type="http://schemas.openxmlformats.org/officeDocument/2006/relationships/hyperlink" Target="https://admin.giaohangtietkiem.vn/admin?alias=218957203%2C+227952902%2C+241021470%2C+248590434%2C+267491407%2C+295938592%2C+307590767%2C+330327159%2C+343236768%2C+353923766%2C+366031530%2C+369675556%2C+384079411%2C+400933554%2C+409124062%2C+410123482%2C+410347588%2C+415908002%2C+428005922%2C+428230204%2C+431211204%2C+477679376%2C+479775071%2C+625460450%2C+652381530%2C+729329357%2C+738284062%2C+760412347%2C+852327572%2C+945775879%2C+953827214%2C++259523848%2C+445514188%2C+470776155%2C+519527195%2C+660222122%2C+960976556%2C+976811779+&amp;package_status_id=&amp;t_stt=&amp;r_stt=&amp;cr_from=2019-10-05+00%3A00%3A00&amp;cr_to=2019-10-13+23%3A59%3A59&amp;date_from=&amp;date_to=&amp;delay_pick_from=&amp;delay_pick_to=2019-10-12+16%3A57%3A2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" Type="http://schemas.openxmlformats.org/officeDocument/2006/relationships/hyperlink" Target="https://admin.giaohangtietkiem.vn/admin?alias=260540831%2C+313042886%2C+351825277%2C+377274775%2C+377383468%2C+379550161%2C+417472550%2C+429480794%2C+444445548%2C+456918320%2C+458833689%2C+473952371%2C+491434062%2C+739064916%2C+766608156%2C+810272664%2C+840895865%2C+854724124%2C+879479996%2C+913290004%2C+931223463%2C+975808621%2C&amp;package_status_id=&amp;t_stt=&amp;r_stt=&amp;cr_from=2019-10-05+00%3A00%3A00&amp;cr_to=2019-10-13+23%3A59%3A59&amp;date_from=&amp;date_to=&amp;delay_pick_from=&amp;delay_pick_to=2019-10-12+16%3A57%3A23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" Type="http://schemas.openxmlformats.org/officeDocument/2006/relationships/comments" Target="../comments7.xml"/><Relationship Id="rId2" Type="http://schemas.openxmlformats.org/officeDocument/2006/relationships/hyperlink" Target="https://admin.giaohangtietkiem.vn/admin/api/index/limit:50?alias=208846502%2C+212913153%2C+235864074%2C+303086037%2C+311188048%2C+311788902%2C+336928234%2C+342336884%2C+344992944%2C+347408037%2C+388391861%2C+390357349%2C+394336717%2C+397622305%2C+451290404%2C+460550491%2C+481502797%2C+488980262%2C+497993672%2C+498289230%2C+500045891%2C+617492089%2C+668946703%2C+745444093%2C+854298761%2C+989127967%2C+315366655%2C+354238554%2C&amp;package_status_id=&amp;t_stt=&amp;r_stt=&amp;cr_from=2019-09-16+00%3A00%3A00&amp;cr_to=2019-09-2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" Type="http://schemas.openxmlformats.org/officeDocument/2006/relationships/hyperlink" Target="https://admin.giaohangtietkiem.vn/admin?alias=252457364%2C+255949885%2C+284832394%2C+287013422%2C+322713900%2C+375235457%2C+388971635%2C+395015893%2C+400222739%2C+427511647%2C+433769819%2C+439148916%2C+454614830%2C+465122963%2C+471453270%2C+489986578%2C+534162891%2C+624428815%2C+763262819%2C+93873899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" Type="http://schemas.openxmlformats.org/officeDocument/2006/relationships/hyperlink" Target="https://admin.giaohangtietkiem.vn/admin?alias=299198495%2C+299427548%2C+324538623%2C+334140033%2C+394732383%2C+419984361%2C+457569481%2C+476688744%2C+63751066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" Type="http://schemas.openxmlformats.org/officeDocument/2006/relationships/hyperlink" Target="https://admin.giaohangtietkiem.vn/admin/api/index/limit:50?alias=232037447%2C+256101280%2C+269841376%2C+301564067%2C+314611859%2C+314954107%2C+326090998%2C+337740667%2C+370012658%2C+386419896%2C+392582531%2C+395595312%2C+423159243%2C+428728339%2C+440385248%2C+458607223%2C+459939776%2C+477369836%2C+478152183%2C+496790695%2C+518299430%2C+571773551%2C+630373970%2C+653304453%2C+709802212%2C+736484596%2C+747058639%2C+800985499%2C+829166690%2C+853266204%2C+940611708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" Type="http://schemas.openxmlformats.org/officeDocument/2006/relationships/hyperlink" Target="https://admin.giaohangtietkiem.vn/admin/api/index/limit:100?alias=216637987%2C+266603069%2C+275398040%2C+221645143%2C+231465712%2C+260496033%2C+291045729%2C+302035078%2C+309097050%2C+310399153%2C+315881622%2C+328640101%2C+339493701%2C+365639588%2C+404831157%2C+449034819%2C+454393255%2C+455312130%2C+459496135%2C+475759173%2C+476451232%2C+483139915%2C+484009582%2C+495377585%2C+498451996%2C+516868051%2C+592612993%2C+607493573%2C+648143633%2C+677191366%2C+705180351%2C+726396656%2C+745641007%2C+831681784%2C+989069471%2C288168501%2C+326993147%2C+337518712%2C+346033026%2C+355915202%2C+385099817%2C+389282093%2C+404253602%2C+407389305%2C+428369569%2C+439029180%2C+451034205%2C+455247409%2C+460556485%2C+463219993%2C+470825551%2C+481392169%2C+481452679%2C+503763467%2C+579501921%2C+625889436%2C+653179710%2C+731449812%2C+756957078%2C+840634515%2C+847459475%2C+916055097%2C+998235970%2C&amp;package_status_id=&amp;t_stt=&amp;r_stt=&amp;cr_from=2019-09-29+00%3A00%3A00&amp;cr_to=2019-10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" Type="http://schemas.openxmlformats.org/officeDocument/2006/relationships/hyperlink" Target="https://admin.giaohangtietkiem.vn/admin?alias=207127845%2C+240506320%2C+376885028%2C+384658739%2C+411210427%2C+430289123%2C+510708390%2C+767879529%2C+859769101%2C+961629749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" Type="http://schemas.openxmlformats.org/officeDocument/2006/relationships/hyperlink" Target="https://admin.giaohangtietkiem.vn/admin/api/index/limit:50?alias=205019344%2C+210022335%2C+226002307%2C+239021700%2C+250813180%2C+285652596%2C+292091268%2C+295349033%2C+303858581%2C+304856937%2C+314369079%2C+316990851%2C+318267594%2C+330295720%2C+344609576%2C+346964104%2C+351809239%2C+352935542%2C+353208427%2C+380240367%2C+398127409%2C+402705072%2C+405630110%2C+406929519%2C+407334155%2C+419223246%2C+425508240%2C+432720751%2C+440613004%2C+453123767%2C+463800645%2C+464696828%2C+471573019%2C+507541591%2C+536231883%2C+609087691%2C+678904628%2C+697490646%2C+702670855%2C+706995770%2C+807940349%2C+821335129%2C+906340899%2C+926974124%2C+963525847%2C+983771241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" Type="http://schemas.openxmlformats.org/officeDocument/2006/relationships/hyperlink" Target="https://admin.giaohangtietkiem.vn/admin?alias=217879155%2C+305317148%2C+323794568%2C+338810570%2C+348653406%2C+402950161%2C+424837132%2C+476614375%2C+480023439%2C+585768531%2C+636092213%2C+680517428%2C+722016740%2C+885137521%2C+99558951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drawing" Target="../drawings/drawing10.xml"/><Relationship Id="rId41" Type="http://schemas.openxmlformats.org/officeDocument/2006/relationships/vmlDrawing" Target="../drawings/vmlDrawing8.vml"/><Relationship Id="rId31" Type="http://schemas.openxmlformats.org/officeDocument/2006/relationships/hyperlink" Target="https://admin.giaohangtietkiem.vn/admin?alias=259291952%2C+317188390%2C+353790901+223671320%2C+307459180%2C+337483026%2C+374268083%2C+430902984%2C+454418534%2C+485585340%2C+540261609%2C+561263563%2C+374318260%2C+388617616%2C+432038389%2C+442159833%2C+445145848%2C+454871891%2C+484897236%2C+583159130%2C+669290137%2C+68412451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0" Type="http://schemas.openxmlformats.org/officeDocument/2006/relationships/hyperlink" Target="https://admin.giaohangtietkiem.vn/admin?alias=272267114%2C+276731173%2C+336603637%2C+394195178%2C+417009396%2C+420554832%2C+207298753%2C+300526695%2C+321387745%2C+338063871%2C+345892889%2C+354707689%2C+374347811%2C+375060292%2C+387280801%2C+395472774%2C+435402951%2C+443155671%2C+448185927%2C+453214682%2C+464610811%2C+489209458%2C+511384839%2C+695443700%2C+720114071%2C+726984555%2C+746718725%2C+786591690%2C+815464894%2C+977785111%2C+999530285%2C+433056927%2C+438767074%2C+493803486%2C+694179376%2C+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3" Type="http://schemas.openxmlformats.org/officeDocument/2006/relationships/hyperlink" Target="https://admin.giaohangtietkiem.vn/admin?alias=305677806%2C+314826201%2C+333906631%2C+351731766%2C+437121326%2C+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2" Type="http://schemas.openxmlformats.org/officeDocument/2006/relationships/hyperlink" Target="https://admin.giaohangtietkiem.vn/admin?alias=+235609587%2C+253198109%2C+258225430%2C+290004806%2C+302205508%2C+309671292%2C+320975446%2C+330022774%2C+337700687%2C+347468702%2C+353851740%2C+365735449%2C+368914503%2C+372441987%2C+374446064%2C+374684159%2C+384599421%2C+394105807%2C+401275204%2C+412474434%2C+416312723%2C+426642365%2C+444651016%2C+447888980%2C+449266857%2C+465168737%2C+466804167%2C+479914548%2C+480787052%2C+503707013%2C+510686034%2C+525767044%2C+570941458%2C+610203260%2C+663590576%2C+721286510%2C+830313049%2C+849232609%2C+989624155%2C+311045425%2C+339311882%2C+374063572%2C+384257377%2C+403029627%2C+424111114%2C+450011092%2C+568507883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5" Type="http://schemas.openxmlformats.org/officeDocument/2006/relationships/hyperlink" Target="https://admin.giaohangtietkiem.vn/admin?alias=254687035%2C+280460186%2C+345167390%2C+365121964%2C+382753472%2C+383977287%2C+384421503%2C+413783299%2C+436202674%2C+443663861%2C+460303982%2C+480015962%2C+482270835%2C+499247027%2C+513729295%2C+516953786%2C+521337447%2C+535072705%2C+578609044%2C+691371664%2C+776977624%2C+947630663%2C+9649958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4" Type="http://schemas.openxmlformats.org/officeDocument/2006/relationships/hyperlink" Target="https://admin.giaohangtietkiem.vn/admin/api/index/limit:50?alias=231347507%2C+302436296%2C+311974908%2C+320488397%2C+346516941%2C+351596166%2C+357125760%2C+368244020%2C+372805931%2C+388851273%2C+411193484%2C+423336029%2C+431583736%2C+436734713%2C+447939125%2C+455619269%2C+463213845%2C+470129516%2C+472940078%2C+477148292%2C+497459686%2C+499583756%2C+614174203%2C+652415342%2C+700034824%2C+726629967%2C+762285603%2C+907640433%2C+964552483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7" Type="http://schemas.openxmlformats.org/officeDocument/2006/relationships/hyperlink" Target="https://admin.giaohangtietkiem.vn/admin?alias=216148941%2C+320265989%2C+330373275%2C+366822179%2C+394489044%2C+857152230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6" Type="http://schemas.openxmlformats.org/officeDocument/2006/relationships/hyperlink" Target="https://admin.giaohangtietkiem.vn/admin/api/index/limit:100?alias=293484108%2C+315741631%2C+403222153%2C+429315042%2C+447438712%2C+468629655%2C+496677264%2C+507721963%2C+939963822%2C+200901377%2C+227400432%2C+229512000%2C+241666693%2C+254670640%2C+270441364%2C+282224476%2C+292154618%2C+322248714%2C+335680925%2C+337368113%2C+358562720%2C+361589738%2C+377841557%2C+396376752%2C+409614213%2C+420968043%2C+426559453%2C+432051454%2C+435114610%2C+439636648%2C+439641135%2C+442471855%2C+455259229%2C+461302550%2C+468071808%2C+479857750%2C+488583778%2C+496297544%2C+523708074%2C+537740650%2C+564708456%2C+568333310%2C+866065370%2C+876488288%2C+890398087%2C+938173276%2C+963290713%2C+969705400%2C+992600761%2C+200226647%2C+240153473%2C+256081964%2C+278815601%2C+288570408%2C+308184656%2C+332459201%2C+339617120%2C+340091609%2C+346904820%2C+353021307%2C+354738743%2C+374597435%2C+419787615%2C+422704925%2C+431217292%2C+441546997%2C+444135854%2C+459502569%2C+459610577%2C+464697633%2C+469443563%2C+478704085%2C+481452204%2C+483173209%2C+484749004%2C+499216991%2C+692560514%2C+705899229%2C+708819026%2C+723316553%2C+743343324%2C+816582490%2C+879380733%2C+894545384%2C+992075509%2C+469676946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9" Type="http://schemas.openxmlformats.org/officeDocument/2006/relationships/hyperlink" Target="https://admin.giaohangtietkiem.vn/admin?alias=308695812%2C+310488669%2C+311189624%2C+318885732%2C+319213664%2C+325592138%2C+336550835%2C+345357555%2C+358170353%2C+383024480%2C+419914953%2C+423390288%2C+426540610%2C+427700224%2C+443832021%2C+444271858%2C+445910379%2C+458478072%2C+463260500%2C+475853618%2C+480063104%2C+572368469%2C+655568204%2C+787850664%2C+811367895%2C+916656319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8" Type="http://schemas.openxmlformats.org/officeDocument/2006/relationships/hyperlink" Target="https://admin.giaohangtietkiem.vn/admin?alias=234204277%2C+259524090%2C+270300315%2C+274578518%2C+452253750%2C+614175476%2C+881087345%2C&amp;package_status_id=&amp;t_stt=&amp;r_stt=&amp;cr_from=2019-10-09+00%3A00%3A00&amp;cr_to=2019-10-1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0" Type="http://schemas.openxmlformats.org/officeDocument/2006/relationships/hyperlink" Target="https://admin.giaohangtietkiem.vn/admin?alias=260955084%2C+295142061%2C+303024036%2C+308195533%2C+308763493%2C+313033443%2C+342699276%2C+375705067%2C+385889164%2C+421036349%2C+774417300%2C+829614262%2C+931692574%2C+96131541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2" Type="http://schemas.openxmlformats.org/officeDocument/2006/relationships/hyperlink" Target="https://admin.giaohangtietkiem.vn/admin?alias=270143361%2C+290159566%2C+301149944%2C+304157828%2C+311074428%2C+328262510%2C+352107247%2C+379398587%2C+405593416%2C+425936608%2C+456371895%2C+466248995%2C+491845666%2C+572165102%2C+601519637%2C+669920111%2C+681186699%2C+728667553%2C+839855196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1" Type="http://schemas.openxmlformats.org/officeDocument/2006/relationships/hyperlink" Target="https://admin.giaohangtietkiem.vn/admin/api/index/limit:50?alias=285698065%2C+304889386%2C+306702639%2C+322148965%2C+343836709%2C+348228642%2C+362484977%2C+376458435%2C+382652167%2C+386436202%2C+396610500%2C+398606358%2C+411781072%2C+430887957%2C+477467902%2C+481263085%2C+485790102%2C+489714685%2C+494828972%2C+497702334%2C+498382903%2C+503215986%2C+548586878%2C+585248451%2C+597410487%2C+740911445%2C+77109805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4" Type="http://schemas.openxmlformats.org/officeDocument/2006/relationships/hyperlink" Target="https://admin.giaohangtietkiem.vn/admin?alias=376907962%2C+381896532%2C+430959982%2C+438498059%2C+450218145%2C+452511673%2C+456975569%2C+82281582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3" Type="http://schemas.openxmlformats.org/officeDocument/2006/relationships/hyperlink" Target="https://admin.giaohangtietkiem.vn/admin?alias=322269948%2C+356833133%2C+413854212%2C+421096236%2C+449384799%2C+451456871%2C+458288484%2C+463895951%2C+467715884%2C+483333703%2C+497617531%2C+722115057%2C+747960052%2C+754359076%2C+780585934%2C+814627079%2C+839256436%2C+867058709%2C+914009423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6" Type="http://schemas.openxmlformats.org/officeDocument/2006/relationships/hyperlink" Target="https://admin.giaohangtietkiem.vn/admin?alias=218505125%2C+296037154%2C+304479556%2C+319883634%2C+329619655%2C+368394181%2C+381220053%2C+386643253%2C+396705282%2C+413739492%2C+421798970%2C+435225547%2C+444820610%2C+446083955%2C+446142218%2C+449211419%2C+453656497%2C+457339443%2C+490181709%2C+493672877%2C+604936077%2C+701240006%2C+717327929%2C+777067826%2C+877993618%2C+90518067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5" Type="http://schemas.openxmlformats.org/officeDocument/2006/relationships/hyperlink" Target="https://admin.giaohangtietkiem.vn/admin/api/index/limit:100?alias=234886398%2C+271770475%2C+323458994%2C+266499767%2C+342146183%2C+364088294%2C+395637347%2C+398231259%2C+441508202%2C+445731223%2C+456597819%2C+460104773%2C+491015949%2C+593335823%2C+603095005%2C+620389701%2C+633723823%2C+662844800%2C+714573100%2C+723687547%2C+726236505%2C+812715845%2C+834888388%2C+868876622%2C+877203249%2C+888095376%2C+901159244%2C+903464812%2C+912694411%2C+946821576%2C342166228%2C+350942746%2C+360812821%2C+370767260%2C+376303784%2C+377490125%2C+393280705%2C+401448913%2C+406031192%2C+410755400%2C+415132240%2C+427604635%2C+428319568%2C+436968182%2C+450121842%2C+470386463%2C+475327289%2C+484090742%2C+520567545%2C+628738541%2C+729933138%2C+803974366%2C+837084960%2C+839184515%2C+842706112%2C+889683062%2C+896291787%2C+905797997%2C+934983041%2C&amp;package_status_id=&amp;t_stt=&amp;r_stt=&amp;cr_from=2019-10-04+00%3A00%3A00&amp;cr_to=2019-10-1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8" Type="http://schemas.openxmlformats.org/officeDocument/2006/relationships/hyperlink" Target="https://admin.giaohangtietkiem.vn/admin/api/index/limit:50?alias=215803547%2C+308188624%2C+202379942%2C+265097355%2C+299566658%2C+303436359%2C+311518749%2C+313651564%2C+321037968%2C+328813327%2C+333366206%2C+355104171%2C+363623611%2C+395698671%2C+404871582%2C+486031038%2C+486504138%2C+487796597%2C+518030630%2C+530315081%2C+699302595%2C+723547316%2C+755277158%2C+830189298%2C+832273522%2C+914038149%2C+930605509%2C+969989685%2C+374211199%2C+375281829%2C+399880359%2C+476598798%2C+493574678%2C+681508130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7" Type="http://schemas.openxmlformats.org/officeDocument/2006/relationships/hyperlink" Target="about:blank" TargetMode="External"/><Relationship Id="rId29" Type="http://schemas.openxmlformats.org/officeDocument/2006/relationships/hyperlink" Target="https://admin.giaohangtietkiem.vn/admin?alias=238386203%2C+267850700%2C+318713276%2C+358659946%2C+378635749%2C+401093727%2C+417019119%2C+423193582%2C+429538113%2C+429813587%2C+439297469%2C+440494495%2C+446811300%2C+446863124%2C+454489869%2C+468207320%2C+483481862%2C+489191571%2C+556629101%2C+559453280%2C+802696104%2C+860706152%2C+89721095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1" Type="http://schemas.openxmlformats.org/officeDocument/2006/relationships/hyperlink" Target="https://admin.giaohangtietkiem.vn/admin?alias=232979702%2C+303164996%2C+346262618%2C+373723481%2C+387446570%2C+392618748%2C+397990889%2C+452579245%2C+458406755%2C+469749416%2C+481396746%2C+497497347%2C+499673168%2C+6698424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" Type="http://schemas.openxmlformats.org/officeDocument/2006/relationships/hyperlink" Target="https://admin.giaohangtietkiem.vn/admin?alias=213617977%2C+298825948%2C+382110463%2C+413822481%2C+753076120%2C+828344350%2C+92478234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" Type="http://schemas.openxmlformats.org/officeDocument/2006/relationships/hyperlink" Target="https://admin.giaohangtietkiem.vn/admin/api/index/limit:100?alias=229836302%2C+267185595%2C+287076886%2C+294090870%2C+300638424%2C+306091062%2C+312958602%2C+313757012%2C+317589785%2C+329333299%2C+341271945%2C+344502636%2C+347052370%2C+347694609%2C+358689978%2C+359369152%2C+362708850%2C+365730432%2C+372034566%2C+385276325%2C+407964122%2C+413215732%2C+418748113%2C+430698936%2C+433013828%2C+446335637%2C+450648633%2C+480519364%2C+481404690%2C+497758640%2C+505738689%2C+553745297%2C+620249360%2C+639229505%2C+738815839%2C+796623850%2C+827255568%2C+880718078%2C+897075656%2C+943718628%2C+205987019%2C+303168798%2C+315662012%2C+336547649%2C+346663466%2C+354667595%2C+370763732%2C+434595483%2C+444479320%2C+445764544%2C+494375396%2C+523505008%2C+741002502%2C+879827041%2C+942787923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" Type="http://schemas.openxmlformats.org/officeDocument/2006/relationships/hyperlink" Target="https://admin.giaohangtietkiem.vn/admin/api/index/limit:50?alias=247041758%2C+248660128%2C+260450573%2C+286341572%2C+298692295%2C+301238632%2C+307808342%2C+313418239%2C+333133233%2C+337676076%2C+345313846%2C+359983845%2C+371956158%2C+374207548%2C+378099339%2C+383715056%2C+397213771%2C+415189436%2C+415632199%2C+416116657%2C+438566438%2C+446998771%2C+461331645%2C+497494528%2C+553462328%2C+663015031%2C+848125300%2C+850336658%2C+869946777%2C+872657478%2C+277254018%2C+341863027%2C+380391798%2C+397215998%2C+417763606%2C+417969187%2C+427019652%2C+524078251%2C+874511113%2C+882479775%2C+899636885%2C+922220051%2C+962791561%2C&amp;package_status_id=&amp;t_stt=&amp;r_stt=&amp;cr_from=2019-09-26+00%3A00%3A00&amp;cr_to=2019-10-03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" Type="http://schemas.openxmlformats.org/officeDocument/2006/relationships/hyperlink" Target="https://admin.giaohangtietkiem.vn/admin?alias=227851877%2C+281153413%2C+297187597%2C+326315168%2C+343933898%2C+345819380%2C+346963140%2C+369634505%2C+398630362%2C+403995983%2C+412940408%2C+414492471%2C+432539738%2C+436179001%2C+445982985%2C+458098368%2C+462997388%2C+556669894%2C+914903465%2C+98600326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" Type="http://schemas.openxmlformats.org/officeDocument/2006/relationships/hyperlink" Target="https://admin.giaohangtietkiem.vn/admin?alias=283984423%2C+311655553%2C+312629998%2C+366659828%2C+405220382%2C+429212754%2C+436230588%2C+445288073%2C+490210053%2C+740714018%2C+931645070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" Type="http://schemas.openxmlformats.org/officeDocument/2006/relationships/hyperlink" Target="https://admin.giaohangtietkiem.vn/admin/api/index/limit:50?alias=234130524%2C+247870468%2C+280085634%2C+293435565%2C+307685202%2C+318746371%2C+321598417%2C+333522638%2C+333836092%2C+333996823%2C+339315898%2C+341551475%2C+341929768%2C+343108749%2C+350262234%2C+381336905%2C+383454198%2C+386765603%2C+433204356%2C+437225598%2C+446490594%2C+450578014%2C+471239986%2C+475303992%2C+475655102%2C+479923566%2C+487475027%2C+502788301%2C+527733667%2C+572039422%2C+578845703%2C+715443649%2C+752681550%2C+772646992%2C+917509323%2C+930552118%2C+957006712%2C+961660792%2C+966464135%2C+98325550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" Type="http://schemas.openxmlformats.org/officeDocument/2006/relationships/hyperlink" Target="https://admin.giaohangtietkiem.vn/admin?alias=201723373%2C+226716390%2C+305059334%2C+229061287%2C+266947700%2C+281207779%2C+313530699%2C+318401710%2C+324660586%2C+331582675%2C+331961809%2C+378605185%2C+391443234%2C+412014810%2C+430894953%2C+463634841%2C+497596407%2C+658189189%2C+797620611%2C+825438541%2C+952384198%2C+331531553%2C+347949030%2C+352014520%2C+356841923%2C+359817723%2C+381156167%2C+389308166%2C+413026380%2C+443169264%2C+453263439%2C+455439056%2C+467005730%2C+468328114%2C+482813767%2C+482876847%2C+484487594%2C+760151997%2C+763491717%2C+959451953%2C&amp;package_status_id=&amp;t_stt=&amp;r_stt=&amp;cr_from=2019-09-27+00%3A00%3A00&amp;cr_to=2019-10-0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" Type="http://schemas.openxmlformats.org/officeDocument/2006/relationships/hyperlink" Target="https://admin.giaohangtietkiem.vn/admin?alias=201380992%2C+264826830%2C+310834788%2C+343590517%2C+361167654%2C+380494527%2C+384199937%2C+386616538%2C+432678644%2C+495957116%2C+500958271%2C+808031582%2C+904077214%2C+993303504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" Type="http://schemas.openxmlformats.org/officeDocument/2006/relationships/hyperlink" Target="https://admin.ghtk.vn/admin?alias=215940967%2C+306690946%2C+312207951%2C+332921714%2C+388611764%2C+391093469%2C+423717046%2C+426478888%2C+451185026%2C+722087379%2C+744069762%2C+814314787%2C+955192137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" Type="http://schemas.openxmlformats.org/officeDocument/2006/relationships/comments" Target="../comments8.xml"/><Relationship Id="rId2" Type="http://schemas.openxmlformats.org/officeDocument/2006/relationships/hyperlink" Target="https://admin.giaohangtietkiem.vn/admin?alias=200063111%2C+215699341%2C+241399912%2C+317482804%2C+337144880%2C+358561053%2C+369826122%2C+371640904%2C+432584059%2C+447286390%2C+473550931%2C+482845905%2C+559690833%2C+7899277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" Type="http://schemas.openxmlformats.org/officeDocument/2006/relationships/hyperlink" Target="https://admin.giaohangtietkiem.vn/admin?alias=201826938%2C+226435556%2C+249441687%2C+296586556%2C+340186224%2C+351454216%2C+364285930%2C+368168164%2C+399695355%2C+408259448%2C+428344935%2C+465499253%2C+466457592%2C+466963504%2C+486496349%2C+495303692%2C+535065896%2C+574962216%2C+711259882%2C+840449954%2C+848155616%2C+92046079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" Type="http://schemas.openxmlformats.org/officeDocument/2006/relationships/hyperlink" Target="https://admin.giaohangtietkiem.vn/admin/api/index/limit:50?alias=224000713%2C+300629094%2C+301239636%2C+306723177%2C+316518012%2C+317374989%2C+317814132%2C+331359592%2C+360431778%2C+360934067%2C+367463772%2C+385203342%2C+391945512%2C+393356369%2C+431703623%2C+431881281%2C+433827533%2C+450982008%2C+453205518%2C+461382182%2C+469176553%2C+471702451%2C+488230221%2C+489015357%2C+516476259%2C+520356166%2C+550716178%2C+695687452%2C+735721311%2C+742327526%2C+811032066%2C+908755466%2C+946062027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" Type="http://schemas.openxmlformats.org/officeDocument/2006/relationships/hyperlink" Target="https://admin.giaohangtietkiem.vn/admin/api/index/limit:100?alias=233357083%2C+285942308%2C+331020476%2C+333005367%2C+341815187%2C+345118509%2C+346909156%2C+347150327%2C+350181706%2C+353712709%2C+356542102%2C+378007664%2C+401482154%2C+417988838%2C+419362457%2C+419848260%2C+441465253%2C+449414741%2C+451974869%2C+454129502%2C+459327971%2C+461161748%2C+463623283%2C+470710864%2C+470739797%2C+487919869%2C+497505443%2C+498377121%2C+520238602%2C+566750647%2C+603288766%2C+742144565%2C+800863502%2C+839908963%2C+851237812%2C+864777394%2C+878599710%2C+879509116%2C+887136546%2C+887372125%2C+911941086%2C+964033395%2C+970506506%2C+973640615%2C+974526860%2C+258894297%2C+308338493%2C+313195384%2C+347874992%2C+360450866%2C+397000650%2C+399490442%2C+407083553%2C+412796270%2C+418718596%2C+439281980%2C+474261029%2C+475922280%2C+477023308%2C+557388972%2C+627062024%2C+640029359%2C+687067825%2C+694530791%2C+897033491%2C+920526242%2C+982534703%2C+989446820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" Type="http://schemas.openxmlformats.org/officeDocument/2006/relationships/hyperlink" Target="https://admin.giaohangtietkiem.vn/admin/api/index/limit:50?alias=253407714%2C+292007504%2C+295606123%2C+309305195%2C+319745054%2C+350039872%2C+363705374%2C+366459223%2C+370807581%2C+402894397%2C+423650222%2C+426120465%2C+426395766%2C+428670799%2C+432159911%2C+445642146%2C+462536104%2C+489120651%2C+491122966%2C+495274366%2C+523136683%2C+572136336%2C+604814696%2C+652377581%2C+863485144%2C+919635357%2C+954727845%2C+995695216%2C&amp;package_status_id=&amp;t_stt=&amp;r_stt=&amp;cr_from=2019-09-24+00%3A00%3A00&amp;cr_to=2019-10-01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" Type="http://schemas.openxmlformats.org/officeDocument/2006/relationships/hyperlink" Target="https://admin.giaohangtietkiem.vn/admin?alias=254902973%2C+266096362%2C+267980511%2C+320863002%2C+339866467%2C+374359288%2C+394098608%2C+408150653%2C+417844435%2C+436523593%2C+522164650%2C+556357461%2C+863209954%2C+99263641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" Type="http://schemas.openxmlformats.org/officeDocument/2006/relationships/hyperlink" Target="https://admin.giaohangtietkiem.vn/admin?alias=200008027%2C+269374895%2C+355402246%2C+358001918%2C+395865903%2C+464728784%2C+620577169%2C+701101212%2C+936950297%2C+99098406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" Type="http://schemas.openxmlformats.org/officeDocument/2006/relationships/hyperlink" Target="https://admin.giaohangtietkiem.vn/admin/api/index/limit:50?alias=200412637%2C+269798829%2C+297497723%2C+313565514%2C+360271953%2C+399158996%2C+434766824%2C+442185419%2C+455733078%2C+472291445%2C+476183303%2C+480919851%2C+490365679%2C+515714894%2C+764346100%2C+233834788%2C+248530796%2C+290411080%2C+306368367%2C+306583218%2C+309602870%2C+319135732%2C+357003998%2C+362789669%2C+378469272%2C+380507443%2C+383215760%2C+386900038%2C+410448749%2C+415623011%2C+437048138%2C+442669433%2C+444499388%2C+449467424%2C+454257356%2C+457719382%2C+458483087%2C+472913948%2C+480284717%2C+483701873%2C+485100262%2C+496658180%2C+499949056%2C+552897896%2C+582232249%2C+703301113%2C+705285255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/Relationships>
</file>

<file path=xl/worksheets/_rels/sheet11.xml.rels><?xml version="1.0" encoding="UTF-8" standalone="yes"?><Relationships xmlns="http://schemas.openxmlformats.org/package/2006/relationships"><Relationship Id="rId20" Type="http://schemas.openxmlformats.org/officeDocument/2006/relationships/hyperlink" Target="https://admin.giaohangtietkiem.vn/admin?alias=202515547%2C+314413813%2C+362695158%2C+365102367%2C+395130317%2C+404864712%2C+419361046%2C+428067238%2C+435975594%2C+445531493%2C+447367592%2C+622904254%2C+646185137%2C+647602193%2C+781795980%2C+803038180%2C+829363307%2C+90336486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2" Type="http://schemas.openxmlformats.org/officeDocument/2006/relationships/hyperlink" Target="https://admin.giaohangtietkiem.vn/admin/api/index/limit:50?alias=211331037%2C+228397149%2C+344939735%2C+353098103%2C+388920378%2C+393789546%2C+435756805%2C+447524723%2C+449522780%2C+452314974%2C+466315128%2C+477969602%2C+480263702%2C+489230101%2C+495779402%2C+591601151%2C+601757733%2C+611080222%2C+611518327%2C+683057493%2C+686542384%2C+732441718%2C+739692120%2C+853953902%2C+897434337%2C+915333334%2C+920582763%2C+939055037%2C+968052822%2C+978610634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1" Type="http://schemas.openxmlformats.org/officeDocument/2006/relationships/hyperlink" Target="https://admin.giaohangtietkiem.vn/admin?alias=319875480%2C+322234986%2C+325398569%2C+371814688%2C+384293944%2C+409309873%2C+445546097%2C+452051966%2C+455576907%2C+465692557%2C+494439146%2C+495662515%2C+522074774%2C+590521749%2C+599777054%2C+622346956%2C+737031128%2C+766228725%2C+771640976%2C+874321736%2C+914382596%2C+934072472%2C+99113766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4" Type="http://schemas.openxmlformats.org/officeDocument/2006/relationships/hyperlink" Target="https://admin.giaohangtietkiem.vn/admin?alias=201708220%2C+231530940%2C+300081180%2C+304216870%2C+305271372%2C+329733575%2C+358132961%2C+365955888%2C+377980150%2C+420496641%2C+425698418%2C+470070389%2C+671707113%2C+740077965%2C+869193539%2C+87329047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3" Type="http://schemas.openxmlformats.org/officeDocument/2006/relationships/hyperlink" Target="https://admin.ghtk.vn/admin?alias=398843374%2C+548607060%2C+693604058%2C+733964005%2C+811908342%2C+893966259%2C+940427353%2C&amp;package_status_id=&amp;t_stt=&amp;r_stt=&amp;cr_from=2019-10-12+06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6" Type="http://schemas.openxmlformats.org/officeDocument/2006/relationships/hyperlink" Target="https://admin.giaohangtietkiem.vn/admin?alias=225147944%2C+231145252%2C+287021691%2C+292345352%2C+304793582%2C+314626581%2C+397144955%2C+397524106%2C+414321373%2C+418919230%2C+419902435%2C+431299142%2C+431752568%2C+448384248%2C+452580916%2C+463139549%2C+472599666%2C+474397531%2C+500618246%2C+532588188%2C+609890139%2C+746128069%2C+765094740%2C+984360041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5" Type="http://schemas.openxmlformats.org/officeDocument/2006/relationships/hyperlink" Target="https://admin.giaohangtietkiem.vn/admin?alias=330622809%2C+391130925%2C+451965233%2C+737973032%2C+898977123%2C271801186%2C+345226405%2C+384254116%2C+407115958%2C+469209707%2C+544595533%2C+553990865%2C+629020179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8" Type="http://schemas.openxmlformats.org/officeDocument/2006/relationships/hyperlink" Target="https://admin.giaohangtietkiem.vn/admin/api/index/limit:50?alias=223117953%2C+248964265%2C+249919504%2C+314986044%2C+317424818%2C+338981674%2C+342600375%2C+352198650%2C+378837500%2C+393701332%2C+397200410%2C+418996720%2C+420232416%2C+420371979%2C+427393289%2C+443562440%2C+456383135%2C+481057432%2C+525716513%2C+552343562%2C+620420167%2C+659680851%2C+697102188%2C+780829946%2C+827841290%2C+934075000%2C+950095117%2C+302105349%2C+348409395%2C+415694940%2C+422690710%2C+447115471%2C+491242232%2C+642478935%2C+798014421%2C+815011260%2C+857198245%2C+925012231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7" Type="http://schemas.openxmlformats.org/officeDocument/2006/relationships/hyperlink" Target="https://admin.giaohangtietkiem.vn/admin?alias=304351864%2C+312181556%2C+381760255%2C+409414699%2C+423881121%2C+456830380%2C+92443493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9" Type="http://schemas.openxmlformats.org/officeDocument/2006/relationships/drawing" Target="../drawings/drawing11.xml"/><Relationship Id="rId11" Type="http://schemas.openxmlformats.org/officeDocument/2006/relationships/hyperlink" Target="https://admin.giaohangtietkiem.vn/admin?alias=236258031%2C+270091394%2C+275630668%2C+279306030%2C+309270238%2C+310008454%2C+325931606%2C+376420513%2C+376813565%2C+383536369%2C+400936938%2C+414240630%2C+441097393%2C+447000639%2C+474038442%2C+477852147%2C+498680314%2C+565792253%2C+594979520%2C+640072247%2C+676520015%2C+79534228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" Type="http://schemas.openxmlformats.org/officeDocument/2006/relationships/hyperlink" Target="https://admin.giaohangtietkiem.vn/admin?alias=239930122%2C+276582969%2C+300156349%2C+311844053%2C+331645903%2C+341428908%2C+352839587%2C+353281086%2C+354638584%2C+363275069%2C+363950356%2C+388845757%2C+418877123%2C+427466831%2C+465285191%2C+480754017%2C+930522632%2C+933889382%2C+309674633%2C+395732509%2C+49837867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" Type="http://schemas.openxmlformats.org/officeDocument/2006/relationships/hyperlink" Target="https://admin.giaohangtietkiem.vn/admin/api/index/limit:50?alias=204083623%2C+227019748%2C+301003717%2C+314644470%2C+323489824%2C+323495089%2C+328658963%2C+370949380%2C+373429356%2C+378370318%2C+378574701%2C+395447204%2C+399572260%2C+412011635%2C+417772408%2C+424101654%2C+428947844%2C+430569037%2C+433347708%2C+441037332%2C+444475560%2C+446589590%2C+452905870%2C+460426371%2C+466113507%2C+476137762%2C+480641970%2C+493974895%2C+520276056%2C+579326840%2C+590427296%2C+596971710%2C+627601502%2C+670622331%2C+725983094%2C+783312928%2C+943370336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" Type="http://schemas.openxmlformats.org/officeDocument/2006/relationships/hyperlink" Target="https://admin.giaohangtietkiem.vn/admin?alias=246634607%2C+326402833%2C+417757185%2C+420596167%2C+471827224%2C+476469571%2C+564853619%2C+573941517%2C+697191480%2C+79382641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" Type="http://schemas.openxmlformats.org/officeDocument/2006/relationships/hyperlink" Target="https://admin.giaohangtietkiem.vn/admin/api/index/limit:100?alias=312621718%2C+334540499%2C+452498699%2C+742718115%2C+817802582%2C+211173359%2C+286699705%2C+303639774%2C+308309914%2C+320188515%2C+325643094%2C+327350914%2C+327552227%2C+335407443%2C+345030475%2C+372487334%2C+430472075%2C+450656395%2C+464060768%2C+472896528%2C+479858371%2C+493338786%2C+508071344%2C+725313046%2C+902609848%2C+984845562%2C+991532429%2C+303111169%2C+316609333%2C+342307974%2C+350999373%2C+379246433%2C+411273122%2C+448592224%2C+479036005%2C+539907248%2C+621885155%2C+668831365%2C+730154383%2C+790933998%2C+808444767%2C+864598311%2C+873592239%2C+324398585%2C+360570764%2C+360903556%2C+373387118%2C+382625435%2C+424675486%2C+439458377%2C+460356149%2C+466386242%2C+476556888%2C+482538536%2C+527123246%2C+710366117%2C+711480448%2C+823043150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" Type="http://schemas.openxmlformats.org/officeDocument/2006/relationships/hyperlink" Target="https://admin.giaohangtietkiem.vn/admin?alias=275494930%2C+289206334%2C+334842961%2C+337103957%2C+360243533%2C+418113469%2C+486125004%2C+620334535%2C+678043670%2C+828529953%2C+841341841%2C+92569253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" Type="http://schemas.openxmlformats.org/officeDocument/2006/relationships/hyperlink" Target="https://admin.giaohangtietkiem.vn/admin?alias=229629357%2C+271558179%2C+286831514%2C+302323602%2C+344866721%2C+372962613%2C+381036455%2C+408690563%2C+420825990%2C+434450159%2C+483551587%2C+485073308%2C+98112151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" Type="http://schemas.openxmlformats.org/officeDocument/2006/relationships/hyperlink" Target="https://admin.giaohangtietkiem.vn/admin?alias=303802989%2C+381708233%2C+391919101%2C+463618961%2C+410927286%2C+676857603%2C+861161568%2C+94655619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" Type="http://schemas.openxmlformats.org/officeDocument/2006/relationships/hyperlink" Target="https://admin.giaohangtietkiem.vn/admin?alias=284961531%2C+355572078%2C+487000026%2C+654036977%2C+97165051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" Type="http://schemas.openxmlformats.org/officeDocument/2006/relationships/hyperlink" Target="https://admin.giaohangtietkiem.vn/admin?alias=238161615%2C+283974571%2C+299759228%2C+303886555%2C+329174878%2C+439102320%2C+453431860%2C+453820545%2C+463517505%2C+470908115%2C+479890304%2C+567058566%2C+616672339%2C+636374362%2C+700197851%2C+704293664%2C+741575033%2C+860502677%2C+903980483%2C+932287639%2C+971008914%2C+9981664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" Type="http://schemas.openxmlformats.org/officeDocument/2006/relationships/hyperlink" Target="https://admin.giaohangtietkiem.vn/admin?alias=328579447%2C+471357343%2C+758473477%2C+88036362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" Type="http://schemas.openxmlformats.org/officeDocument/2006/relationships/hyperlink" Target="https://admin.giaohangtietkiem.vn/admin?alias=200626914%2C+300713113%2C+301216453%2C+302217621%2C+321722057%2C+330608192%2C+338731598%2C+380178884%2C+381519030%2C+392904417%2C+418092060%2C+448495769%2C+476893883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" Type="http://schemas.openxmlformats.org/officeDocument/2006/relationships/hyperlink" Target="https://admin.giaohangtietkiem.vn/admin?alias=229530318%2C+306477784%2C+329995172%2C+345236151%2C+370471533%2C+381578882%2C+387156236%2C+394286505%2C+422649419%2C+422689509%2C+423740290%2C+455938458%2C+456034661%2C+459454652%2C+485782475%2C+529909086%2C+556966838%2C+609843255%2C+782669942%2C+818983599%2C+84675367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" Type="http://schemas.openxmlformats.org/officeDocument/2006/relationships/hyperlink" Target="https://admin.giaohangtietkiem.vn/admin?alias=224358006%2C+253580737%2C+312186599%2C+313688516%2C+338928719%2C+339297059%2C+380162696%2C+387280665%2C+399557275%2C+415009145%2C+428698320%2C+440453529%2C+441095655%2C+461902494%2C+673346564%2C+740859486%2C+852371607%2C+891204139%2C+99279106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" Type="http://schemas.openxmlformats.org/officeDocument/2006/relationships/hyperlink" Target="https://admin.giaohangtietkiem.vn/admin?alias=258191719%2C+304001682%2C+324107901%2C+369268648%2C+375529534%2C+392068097%2C+409135463%2C+492760814%2C+60253831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" Type="http://schemas.openxmlformats.org/officeDocument/2006/relationships/hyperlink" Target="https://admin.giaohangtietkiem.vn/admin?alias=205466443%2C+212798840%2C+273613364%2C+287899144%2C+295351856%2C+362659523%2C+395797811%2C+405676127%2C+447300826%2C+458919823%2C+469641654%2C+491956258%2C+532323461%2C+792040650%2C+92773711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" Type="http://schemas.openxmlformats.org/officeDocument/2006/relationships/hyperlink" Target="https://admin.giaohangtietkiem.vn/admin?alias=302997336%2C+316700583%2C+389651212%2C+389927565%2C+405172520%2C+455170132%2C+470411839%2C+472921277%2C+477271802%2C+510698747%2C+582622256%2C+785200031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" Type="http://schemas.openxmlformats.org/officeDocument/2006/relationships/hyperlink" Target="https://admin.giaohangtietkiem.vn/admin/api/index/limit:50?alias=323579708%2C+374506588%2C+401826834%2C+414598834%2C+496107113%2C+813342132%2C+932019323%2C+235549376%2C+254124056%2C+318577759%2C+319995780%2C+323016834%2C+401018433%2C+416268700%2C+435163272%2C+445709783%2C+452018735%2C+464542446%2C+470527169%2C+481541118%2C+485974566%2C+488964535%2C+489632140%2C+561107821%2C+581484790%2C+637803607%2C+668175023%2C+674715922%2C+680489872%2C+746021509%2C+844004707%2C+912420106%2C+919785027%2C&amp;package_status_id=&amp;t_stt=&amp;r_stt=&amp;cr_from=2019-09-25+00%3A00%3A00&amp;cr_to=2019-10-0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" Type="http://schemas.openxmlformats.org/officeDocument/2006/relationships/hyperlink" Target="https://admin.giaohangtietkiem.vn/admin?alias=229844158%2C+248884393%2C+259184371%2C+269318706%2C+272507757%2C+305640577%2C+309598243%2C+312745353%2C+335641591%2C+407317544%2C+429779763%2C+436879435%2C+447272952%2C+448220582%2C+457830529%2C+473678461%2C+484994702%2C+551340182%2C+634583217%2C+652075813%2C+782908928%2C+935420977%2C+95699484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/Relationships>
</file>

<file path=xl/worksheets/_rels/sheet12.xml.rels><?xml version="1.0" encoding="UTF-8" standalone="yes"?><Relationships xmlns="http://schemas.openxmlformats.org/package/2006/relationships"><Relationship Id="rId30" Type="http://schemas.openxmlformats.org/officeDocument/2006/relationships/vmlDrawing" Target="../drawings/vmlDrawing9.vml"/><Relationship Id="rId20" Type="http://schemas.openxmlformats.org/officeDocument/2006/relationships/hyperlink" Target="https://admin.giaohangtietkiem.vn/admin?alias=208735696%2C+305784459%2C+321265074%2C+330015605%2C+334810767%2C+338445608%2C+361028767%2C+393982422%2C+435126075%2C+445743814%2C+458196383%2C+467478347%2C+488880230%2C+533906340%2C+567834840%2C+653642729%2C+663937693%2C+670617837%2C+673956240%2C+708955803%2C+729391236%2C+858936213%2C+967114741%2C&amp;package_status_id=&amp;t_stt=&amp;r_stt=&amp;cr_from=2019-10-05+00%3A00%3A00&amp;cr_to=2019-10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2" Type="http://schemas.openxmlformats.org/officeDocument/2006/relationships/hyperlink" Target="https://admin.giaohangtietkiem.vn/admin?alias=203217487%2C+315001306%2C+325284547%2C+328587232%2C+364748770%2C+367311314%2C+386148434%2C+391125135%2C+392557797%2C+411671538%2C+416967164%2C+465464013%2C+535834434%2C+591488870%2C+613673855%2C+617520944%2C+763001686%2C+799937965%2C+932690987%2C+936764540%2C+953062167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1" Type="http://schemas.openxmlformats.org/officeDocument/2006/relationships/hyperlink" Target="https://admin.giaohangtietkiem.vn/admin/api/index/limit:50?alias=214096777%2C+235385126%2C+247067728%2C+254662369%2C+280701022%2C+337607576%2C+341757133%2C+353034709%2C+355543412%2C+382569580%2C+386120905%2C+407728404%2C+414796064%2C+429949690%2C+435160172%2C+438768693%2C+457838945%2C+495018390%2C+498038415%2C+513728100%2C+615610735%2C+722027553%2C+778603803%2C+879138950%2C+902304747%2C+935464711%2C&amp;package_status_id=&amp;t_stt=&amp;r_stt=&amp;cr_from=2019-10-07+00%3A00%3A00&amp;cr_to=2019-10-14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4" Type="http://schemas.openxmlformats.org/officeDocument/2006/relationships/hyperlink" Target="https://admin.giaohangtietkiem.vn/admin?alias=260880728%2C+275131471%2C+305230814%2C+309753426%2C+336166864%2C+344098498%2C+382231181%2C+401176966%2C+407432178%2C+418349969%2C+431362072%2C+464467898%2C+474617129%2C+491929506%2C+849667414%2C+978322985%2C+990781918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3" Type="http://schemas.openxmlformats.org/officeDocument/2006/relationships/hyperlink" Target="https://admin.giaohangtietkiem.vn/admin?alias=209494625%2C+224108901%2C+239909892%2C+328610106%2C+331812734%2C+332894358%2C+363633151%2C+403665871%2C+415509831%2C+432997213%2C+438731420%2C+441627468%2C+442868106%2C+445010448%2C+453235410%2C+458795153%2C+481640146%2C+506462888%2C+520954816%2C+610225352%2C+746195140%2C+827520304%2C+857309816%2C+92092781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6" Type="http://schemas.openxmlformats.org/officeDocument/2006/relationships/hyperlink" Target="https://admin.giaohangtietkiem.vn/admin?alias=210739783%2C+288494518%2C+354702509%2C+377912471%2C+400488806%2C+408488825%2C+423624169%2C+432383946%2C+451174977%2C+554746444%2C+607802579%2C+688732488%2C+732982024%2C+900119618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5" Type="http://schemas.openxmlformats.org/officeDocument/2006/relationships/hyperlink" Target="https://admin.giaohangtietkiem.vn/admin/api/index/limit:50?alias=215191849%2C+220515096%2C+250848696%2C+279105897%2C+287363634%2C+319476170%2C+322878905%2C+324620730%2C+387197837%2C+390563714%2C+408977053%2C+416034150%2C+428258286%2C+432021415%2C+442302962%2C+450697729%2C+464152243%2C+464590840%2C+479372127%2C+494931645%2C+534412467%2C+551397090%2C+593624801%2C+596316146%2C+705696034%2C+716696891%2C+724965462%2C+856234691%2C+862285276%2C+931854366%2C+933368494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8" Type="http://schemas.openxmlformats.org/officeDocument/2006/relationships/hyperlink" Target="https://admin.giaohangtietkiem.vn/admin/api/index/limit:50?alias=227557178%2C+323353578%2C+332685674%2C+214211057%2C+257360274%2C+275659895%2C+290537798%2C+291970203%2C+297475942%2C+302743050%2C+314566302%2C+314614880%2C+332446212%2C+368402736%2C+398528021%2C+410778451%2C+416634868%2C+439593858%2C+447258898%2C+453349790%2C+460077806%2C+461787897%2C+466123261%2C+467197010%2C+479498149%2C+480657233%2C+525293855%2C+547106350%2C+614742987%2C+671455348%2C+719615397%2C+790306717%2C+802840868%2C+807630887%2C+843848061%2C+954926797%2C346892927%2C+435325294%2C+438764336%2C+458032374%2C+465504317%2C+470473687%2C+499660714%2C+654282000%2C+677356862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7" Type="http://schemas.openxmlformats.org/officeDocument/2006/relationships/hyperlink" Target="https://admin.giaohangtietkiem.vn/admin?alias=265215168%2C+282045766%2C+305718581%2C+314066017%2C+324581238%2C+351100246%2C+386442399%2C+401123874%2C+406859094%2C+443313036%2C+448691089%2C+450739534%2C+461637133%2C+470594020%2C+532255713%2C+668531106%2C+771805910%2C&amp;package_status_id=&amp;t_stt=&amp;r_stt=&amp;cr_from=2019-10-10+00%3A00%3A00&amp;cr_to=2019-10-1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29" Type="http://schemas.openxmlformats.org/officeDocument/2006/relationships/drawing" Target="../drawings/drawing12.xml"/><Relationship Id="rId11" Type="http://schemas.openxmlformats.org/officeDocument/2006/relationships/hyperlink" Target="https://admin.giaohangtietkiem.vn/admin/api/index/limit:50?alias=213359462%2C+261727166%2C+262486798%2C+301595628%2C+302792383%2C+316981793%2C+343176587%2C+365678959%2C+378232888%2C+381862356%2C+392023662%2C+394965668%2C+403645282%2C+416866305%2C+425832009%2C+428902190%2C+436270246%2C+451910602%2C+456269194%2C+469485320%2C+491305782%2C+594176191%2C+766019414%2C+802907832%2C+837871255%2C+932213503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0" Type="http://schemas.openxmlformats.org/officeDocument/2006/relationships/hyperlink" Target="https://admin.giaohangtietkiem.vn/admin?alias=303546167%2C+459158586%2C+479687419%2C+548999417%2C+630692330%2C+90550509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3" Type="http://schemas.openxmlformats.org/officeDocument/2006/relationships/hyperlink" Target="https://admin.giaohangtietkiem.vn/admin?alias=248854484%2C+266989209%2C+290439442%2C+293388972%2C+301677692%2C+306386220%2C+328809626%2C+371383621%2C+372811807%2C+373646705%2C+439787693%2C+442440460%2C+480808373%2C+481429385%2C+487899863%2C+569311627%2C+624376353%2C+840075624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2" Type="http://schemas.openxmlformats.org/officeDocument/2006/relationships/hyperlink" Target="https://admin.giaohangtietkiem.vn/admin/api/index/limit:50?alias=244901168%2C+249152861%2C+249265888%2C+259487839%2C+291821948%2C+309066600%2C+315164643%2C+323165422%2C+345828748%2C+347998519%2C+377565126%2C+383216639%2C+386539709%2C+393832086%2C+404465692%2C+407917276%2C+412248156%2C+414254937%2C+434657741%2C+436847865%2C+450100065%2C+455458885%2C+455628826%2C+460187131%2C+463472205%2C+476716481%2C+518541393%2C+534875766%2C+556202697%2C+591649520%2C+624299721%2C+810364790%2C+982930697%2C+987497022%2C&amp;package_status_id=&amp;t_stt=&amp;r_stt=&amp;cr_from=2019-10-02+00%3A00%3A00&amp;cr_to=2019-10-09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5" Type="http://schemas.openxmlformats.org/officeDocument/2006/relationships/hyperlink" Target="https://admin.giaohangtietkiem.vn/admin/api/index/limit:100?alias=227409422%2C+288333694%2C+301505421%2C+313179985%2C+355849889%2C+357311817%2C+357481061%2C+358124810%2C+358146526%2C+359882453%2C+360115149%2C+379413356%2C+382077029%2C+399075858%2C+415954590%2C+420115730%2C+422047849%2C+426194559%2C+435963176%2C+464756011%2C+466279310%2C+471268387%2C+488883286%2C+491386949%2C+512042560%2C+582109625%2C+615540572%2C+617563269%2C+720755360%2C+731255149%2C+759838141%2C+787723493%2C+811056743%2C+815395154%2C+956588408%2C+960220057%2C+972362885%2C+331630996%2C+332042595%2C+354126612%2C+416352897%2C+426291193%2C+473806541%2C+481266609%2C+499888409%2C+508274722%2C+613057235%2C+623724847%2C+660435794%2C+685320639%2C+768188900%2C+822895422%2C&amp;package_status_id=&amp;t_stt=&amp;r_stt=&amp;cr_from=2019-10-03+00%3A00%3A00&amp;cr_to=2019-10-10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4" Type="http://schemas.openxmlformats.org/officeDocument/2006/relationships/hyperlink" Target="https://admin.giaohangtietkiem.vn/admin?alias=215685067%2C+269618229%2C+300109248%2C+302349123%2C+302664422%2C+355549407%2C+361895794%2C+367330843%2C+375770945%2C+398583030%2C+400939442%2C+409083355%2C+413540514%2C+424275565%2C+440113582%2C+442187560%2C+443146467%2C+463461914%2C+473129678%2C+476419428%2C+507865907%2C+745893699%2C+915856847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7" Type="http://schemas.openxmlformats.org/officeDocument/2006/relationships/hyperlink" Target="https://admin.giaohangtietkiem.vn/admin?alias=224204875%2C+253070214%2C+253451866%2C+327622196%2C+336755221%2C+339819203%2C+353256668%2C+362691916%2C+364619158%2C+368206411%2C+416193110%2C+417582477%2C+469875763%2C+474805584%2C+502587431%2C+578510537%2C+636484650%2C+647361410%2C+671270318%2C+681621183%2C+912615577%2C+921986316%2C+934070832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6" Type="http://schemas.openxmlformats.org/officeDocument/2006/relationships/hyperlink" Target="https://admin.giaohangtietkiem.vn/admin?alias=229287181%2C+233558245%2C+258551635%2C+272694093%2C+310866479%2C+318604736%2C+342605185%2C+355819319%2C+388232474%2C+408782115%2C+412096635%2C+419538194%2C+463116874%2C+481155162%2C+499954606%2C+624785834%2C+728536148%2C+767315040%2C+821285712%2C+942693485%2C+991515105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9" Type="http://schemas.openxmlformats.org/officeDocument/2006/relationships/hyperlink" Target="https://admin.giaohangtietkiem.vn/admin?alias=307711845%2C+310075568%2C+322044030%2C+338581062%2C+340863833%2C+373713772%2C+380430276%2C+412103079%2C+420298258%2C+468920787%2C+473224496%2C+507400926%2C+582084198%2C+583724991%2C+589558119%2C+846014034%2C+970780236%2C&amp;package_status_id=&amp;t_stt=&amp;r_stt=&amp;cr_from=2019-10-05+00%3A00%3A00&amp;cr_to=2019-10-06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8" Type="http://schemas.openxmlformats.org/officeDocument/2006/relationships/hyperlink" Target="https://admin.giaohangtietkiem.vn/admin/api/index/limit:50?alias=384221370%2C+435258709%2C+642005078%2C+755055623%2C+236208406%2C+263288866%2C+298980561%2C+305486689%2C+311012845%2C+327685966%2C+340895090%2C+348612508%2C+351655222%2C+365112804%2C+393488686%2C+411103271%2C+443305724%2C+445693366%2C+466680495%2C+469830211%2C+485078121%2C+491424913%2C+493016126%2C+496330100%2C+578871631%2C+669810662%2C+676707906%2C+707932919%2C+724247562%2C+740825796%2C+828919560%2C+896896105%2C+905691816%2C+961528702%2C+987533474%2C894199487%2C+939829008%2C&amp;package_status_id=&amp;t_stt=&amp;r_stt=&amp;cr_from=2019-10-05+00%3A00%3A00&amp;cr_to=2019-10-12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1" Type="http://schemas.openxmlformats.org/officeDocument/2006/relationships/comments" Target="../comments9.xml"/><Relationship Id="rId2" Type="http://schemas.openxmlformats.org/officeDocument/2006/relationships/hyperlink" Target="https://admin.giaohangtietkiem.vn/admin?alias=302532765%2C+320064567%2C+326156032%2C+336690900%2C+344274139%2C+362255296%2C+381947391%2C+400024215%2C+401631002%2C+435098890%2C+471738963%2C+483017787%2C+483179416%2C+771950102%2C+817653617%2C+98254375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3" Type="http://schemas.openxmlformats.org/officeDocument/2006/relationships/hyperlink" Target="https://admin.giaohangtietkiem.vn/admin?alias=200388611%2C+326573847%2C+343957478%2C+364143980%2C+381509355%2C+394535359%2C+460849274%2C+508651506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4" Type="http://schemas.openxmlformats.org/officeDocument/2006/relationships/hyperlink" Target="https://admin.giaohangtietkiem.vn/admin?alias=315840083%2C+318878835%2C+344193431%2C+497059167%2C+752260676%2C+920000402%2C+935511430%2C&amp;package_status_id=&amp;t_stt=&amp;r_stt=&amp;cr_from=&amp;cr_to=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9" Type="http://schemas.openxmlformats.org/officeDocument/2006/relationships/hyperlink" Target="https://admin.giaohangtietkiem.vn/admin?alias=255016547%2C+324104074%2C+327860815%2C+373751700%2C+430110011%2C+457050790%2C+468979746%2C+496043208%2C+510208595%2C+530842647%2C+634221385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5" Type="http://schemas.openxmlformats.org/officeDocument/2006/relationships/hyperlink" Target="https://admin.giaohangtietkiem.vn/admin?alias=207896988%2C+253683622%2C+307501927%2C+456633899%2C+483503261%2C+638510394%2C+243094803%2C+259715380%2C+307008291%2C+317640829%2C+354189950%2C+367028037%2C+468383501%2C+963962138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6" Type="http://schemas.openxmlformats.org/officeDocument/2006/relationships/hyperlink" Target="https://admin.giaohangtietkiem.vn/admin?alias=302230773%2C+352795385%2C+354736992%2C+368055457%2C+368596673%2C+394793985%2C+457925702%2C+609324291%2C+671140467%2C+671361701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7" Type="http://schemas.openxmlformats.org/officeDocument/2006/relationships/hyperlink" Target="https://admin.giaohangtietkiem.vn/admin?alias=229932556%2C+302739260%2C+312790062%2C+315286618%2C+323347693%2C+336816000%2C+348567577%2C+355479196%2C+359173869%2C+363358313%2C+371353736%2C+385949640%2C+401425003%2C+477637589%2C+483888026%2C+543436868%2C+895941742%2C&amp;package_status_id=&amp;t_stt=&amp;r_stt=&amp;cr_from=2019-09-28+00%3A00%3A00&amp;cr_to=2019-10-0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Relationship Id="rId8" Type="http://schemas.openxmlformats.org/officeDocument/2006/relationships/hyperlink" Target="https://admin.giaohangtietkiem.vn/admin/api/index/limit:50?alias=249558436%2C+277910942%2C+309128359%2C+310756313%2C+320524978%2C+336867998%2C+355193566%2C+362147628%2C+376551012%2C+378415525%2C+380566076%2C+392743282%2C+398994664%2C+407877182%2C+443352224%2C+444219533%2C+453010975%2C+453860459%2C+455869655%2C+486965755%2C+562074119%2C+609726255%2C+663879375%2C+681260451%2C+696486423%2C+768183583%2C+798872451%2C+876295883%2C+908889285%2C+934172848%2C&amp;package_status_id=&amp;t_stt=&amp;r_stt=&amp;cr_from=2019-09-30+00%3A00%3A00&amp;cr_to=2019-10-07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0"/>
    <col customWidth="1" min="2" max="2" width="18.29"/>
    <col customWidth="1" min="3" max="3" width="20.29"/>
    <col customWidth="1" min="4" max="4" width="30.43"/>
    <col customWidth="1" min="5" max="5" width="77.86"/>
  </cols>
  <sheetData>
    <row r="1">
      <c r="A1" s="1" t="s">
        <v>0</v>
      </c>
      <c r="B1" s="2"/>
      <c r="C1" s="2"/>
      <c r="D1" s="2"/>
      <c r="E1" s="3"/>
    </row>
    <row r="2">
      <c r="A2" s="4" t="s">
        <v>1</v>
      </c>
      <c r="B2" s="5" t="s">
        <v>2</v>
      </c>
    </row>
    <row r="3">
      <c r="A3" s="4" t="s">
        <v>3</v>
      </c>
      <c r="B3" s="7" t="s">
        <v>4</v>
      </c>
    </row>
    <row r="6" ht="18.0" customHeight="1"/>
    <row r="9">
      <c r="A9" s="8" t="s">
        <v>5</v>
      </c>
      <c r="B9" s="12">
        <v>43726.0</v>
      </c>
      <c r="C9" s="12">
        <v>43727.0</v>
      </c>
    </row>
    <row r="10">
      <c r="A10" s="8" t="s">
        <v>10</v>
      </c>
      <c r="B10" s="14">
        <v>0.49</v>
      </c>
      <c r="C10" s="14">
        <v>0.68</v>
      </c>
    </row>
    <row r="11">
      <c r="A11" s="8" t="s">
        <v>12</v>
      </c>
      <c r="B11" s="14">
        <v>0.5</v>
      </c>
      <c r="C11" s="14">
        <v>0.7</v>
      </c>
    </row>
    <row r="12">
      <c r="A12" s="8" t="s">
        <v>14</v>
      </c>
      <c r="B12" s="14">
        <v>0.54</v>
      </c>
      <c r="C12" s="14">
        <v>0.71</v>
      </c>
    </row>
    <row r="14">
      <c r="A14" s="5" t="s">
        <v>15</v>
      </c>
    </row>
    <row r="15">
      <c r="C15" s="17"/>
    </row>
    <row r="16">
      <c r="C16" s="17"/>
    </row>
    <row r="17">
      <c r="C17" s="17"/>
    </row>
    <row r="18">
      <c r="C18" s="17"/>
    </row>
    <row r="19">
      <c r="B19" s="5" t="s">
        <v>16</v>
      </c>
      <c r="C19" s="17"/>
      <c r="D19" s="5" t="s">
        <v>17</v>
      </c>
    </row>
    <row r="20">
      <c r="D20" s="5" t="s">
        <v>18</v>
      </c>
    </row>
    <row r="22" ht="30.0" customHeight="1">
      <c r="A22" s="19" t="s">
        <v>19</v>
      </c>
      <c r="B22" s="19" t="s">
        <v>20</v>
      </c>
      <c r="C22" s="19" t="s">
        <v>21</v>
      </c>
      <c r="D22" s="19" t="s">
        <v>22</v>
      </c>
      <c r="E22" s="22" t="s">
        <v>23</v>
      </c>
    </row>
    <row r="23">
      <c r="A23" s="24" t="s">
        <v>25</v>
      </c>
      <c r="B23" s="24" t="s">
        <v>26</v>
      </c>
      <c r="C23" s="24" t="s">
        <v>27</v>
      </c>
      <c r="D23" s="24" t="s">
        <v>28</v>
      </c>
      <c r="E23" s="27"/>
    </row>
    <row r="24">
      <c r="A24" s="24" t="s">
        <v>36</v>
      </c>
      <c r="B24" s="24" t="s">
        <v>37</v>
      </c>
      <c r="C24" s="24" t="s">
        <v>38</v>
      </c>
      <c r="D24" s="24" t="s">
        <v>39</v>
      </c>
      <c r="E24" s="27"/>
    </row>
    <row r="25">
      <c r="A25" s="24" t="s">
        <v>40</v>
      </c>
      <c r="B25" s="24" t="s">
        <v>41</v>
      </c>
      <c r="C25" s="24" t="s">
        <v>42</v>
      </c>
      <c r="D25" s="24" t="s">
        <v>43</v>
      </c>
      <c r="E25" s="27"/>
    </row>
    <row r="26">
      <c r="A26" s="24" t="s">
        <v>44</v>
      </c>
      <c r="B26" s="24" t="s">
        <v>45</v>
      </c>
      <c r="C26" s="24" t="s">
        <v>46</v>
      </c>
      <c r="D26" s="24" t="s">
        <v>46</v>
      </c>
      <c r="E26" s="27"/>
    </row>
    <row r="27" ht="27.75" customHeight="1">
      <c r="A27" s="24" t="s">
        <v>49</v>
      </c>
      <c r="B27" s="24" t="s">
        <v>50</v>
      </c>
      <c r="C27" s="24" t="s">
        <v>51</v>
      </c>
      <c r="D27" s="24" t="s">
        <v>52</v>
      </c>
      <c r="E27" s="35"/>
    </row>
    <row r="28">
      <c r="B28" s="37"/>
      <c r="C28" s="37"/>
      <c r="D28" s="37"/>
      <c r="E28" s="37"/>
    </row>
    <row r="29">
      <c r="B29" s="37"/>
      <c r="C29" s="42" t="s">
        <v>62</v>
      </c>
      <c r="E29" s="37"/>
    </row>
    <row r="30">
      <c r="B30" s="37"/>
      <c r="C30" s="37"/>
      <c r="D30" s="37"/>
      <c r="E30" s="37"/>
    </row>
    <row r="31">
      <c r="B31" s="37"/>
      <c r="C31" s="37"/>
      <c r="D31" s="37"/>
      <c r="E31" s="37"/>
    </row>
    <row r="41">
      <c r="A41" s="44" t="s">
        <v>66</v>
      </c>
      <c r="B41" s="47" t="s">
        <v>68</v>
      </c>
    </row>
    <row r="42">
      <c r="A42" s="48" t="s">
        <v>70</v>
      </c>
      <c r="B42" s="50" t="s">
        <v>71</v>
      </c>
    </row>
    <row r="43">
      <c r="A43" s="52" t="s">
        <v>74</v>
      </c>
      <c r="B43" s="55" t="s">
        <v>79</v>
      </c>
    </row>
    <row r="44">
      <c r="A44" s="57" t="s">
        <v>84</v>
      </c>
      <c r="B44" s="59" t="s">
        <v>86</v>
      </c>
    </row>
  </sheetData>
  <mergeCells count="2">
    <mergeCell ref="E22:E27"/>
    <mergeCell ref="C29:D29"/>
  </mergeCells>
  <hyperlinks>
    <hyperlink r:id="rId1" location="99282956" ref="B3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15.43"/>
    <col customWidth="1" min="12" max="12" width="15.43"/>
    <col customWidth="1" min="13" max="13" width="13.57"/>
    <col customWidth="1" min="14" max="14" width="15.71"/>
  </cols>
  <sheetData>
    <row r="1">
      <c r="A1" s="6"/>
      <c r="B1" s="6" t="s">
        <v>6</v>
      </c>
      <c r="K1" s="9"/>
      <c r="L1" s="11" t="s">
        <v>8</v>
      </c>
      <c r="M1" s="13"/>
      <c r="N1" s="15" t="s">
        <v>11</v>
      </c>
    </row>
    <row r="2">
      <c r="B2" s="21" t="s">
        <v>13</v>
      </c>
      <c r="C2" s="25" t="s">
        <v>24</v>
      </c>
      <c r="D2" s="25" t="s">
        <v>29</v>
      </c>
      <c r="E2" s="25" t="s">
        <v>30</v>
      </c>
      <c r="F2" s="25" t="s">
        <v>31</v>
      </c>
      <c r="G2" s="25" t="s">
        <v>32</v>
      </c>
      <c r="H2" s="25" t="s">
        <v>33</v>
      </c>
      <c r="I2" s="25" t="s">
        <v>34</v>
      </c>
      <c r="J2" s="28" t="s">
        <v>35</v>
      </c>
      <c r="K2" s="29"/>
      <c r="L2" s="11" t="s">
        <v>47</v>
      </c>
      <c r="M2" s="30"/>
      <c r="N2" s="15" t="s">
        <v>53</v>
      </c>
    </row>
    <row r="3">
      <c r="A3" s="32">
        <v>43738.0</v>
      </c>
      <c r="B3" s="34" t="s">
        <v>55</v>
      </c>
      <c r="C3" s="34" t="s">
        <v>56</v>
      </c>
      <c r="D3" s="36" t="s">
        <v>28</v>
      </c>
      <c r="E3" s="36" t="s">
        <v>57</v>
      </c>
      <c r="F3" s="36" t="s">
        <v>58</v>
      </c>
      <c r="G3" s="36" t="s">
        <v>59</v>
      </c>
      <c r="H3" s="36" t="s">
        <v>60</v>
      </c>
      <c r="I3" s="36" t="s">
        <v>61</v>
      </c>
      <c r="J3" s="39" t="s">
        <v>52</v>
      </c>
      <c r="K3" s="41" t="s">
        <v>64</v>
      </c>
      <c r="L3" s="45">
        <v>0.38055555555555554</v>
      </c>
      <c r="M3" s="11" t="s">
        <v>69</v>
      </c>
    </row>
    <row r="4">
      <c r="A4" s="27"/>
      <c r="B4" s="35"/>
      <c r="C4" s="35"/>
      <c r="D4" s="49" t="s">
        <v>64</v>
      </c>
      <c r="E4" s="49" t="s">
        <v>72</v>
      </c>
      <c r="F4" s="51" t="s">
        <v>73</v>
      </c>
      <c r="G4" s="49" t="s">
        <v>75</v>
      </c>
      <c r="H4" s="49" t="s">
        <v>76</v>
      </c>
      <c r="I4" s="51" t="s">
        <v>77</v>
      </c>
      <c r="J4" s="53" t="s">
        <v>78</v>
      </c>
      <c r="K4" s="35"/>
      <c r="L4" s="45">
        <v>0.38333333333333336</v>
      </c>
      <c r="M4" s="11" t="s">
        <v>80</v>
      </c>
    </row>
    <row r="5">
      <c r="A5" s="27"/>
      <c r="B5" s="34" t="s">
        <v>81</v>
      </c>
      <c r="C5" s="34" t="s">
        <v>82</v>
      </c>
      <c r="D5" s="56" t="s">
        <v>28</v>
      </c>
      <c r="E5" s="56" t="s">
        <v>57</v>
      </c>
      <c r="F5" s="56" t="s">
        <v>39</v>
      </c>
      <c r="G5" s="56" t="s">
        <v>85</v>
      </c>
      <c r="H5" s="56" t="s">
        <v>60</v>
      </c>
      <c r="I5" s="56" t="s">
        <v>61</v>
      </c>
      <c r="J5" s="58" t="s">
        <v>52</v>
      </c>
    </row>
    <row r="6">
      <c r="A6" s="27"/>
      <c r="B6" s="35"/>
      <c r="C6" s="35"/>
      <c r="D6" s="49" t="s">
        <v>87</v>
      </c>
      <c r="E6" s="49" t="s">
        <v>88</v>
      </c>
      <c r="F6" s="49" t="s">
        <v>89</v>
      </c>
      <c r="G6" s="49" t="s">
        <v>90</v>
      </c>
      <c r="H6" s="49" t="s">
        <v>91</v>
      </c>
      <c r="I6" s="49" t="s">
        <v>92</v>
      </c>
      <c r="J6" s="53" t="s">
        <v>93</v>
      </c>
    </row>
    <row r="7">
      <c r="A7" s="27"/>
      <c r="B7" s="34" t="s">
        <v>94</v>
      </c>
      <c r="C7" s="34" t="s">
        <v>96</v>
      </c>
      <c r="D7" s="56" t="s">
        <v>28</v>
      </c>
      <c r="E7" s="56" t="s">
        <v>98</v>
      </c>
      <c r="F7" s="56" t="s">
        <v>99</v>
      </c>
      <c r="G7" s="56" t="s">
        <v>85</v>
      </c>
      <c r="H7" s="56" t="s">
        <v>60</v>
      </c>
      <c r="I7" s="63"/>
      <c r="J7" s="58" t="s">
        <v>52</v>
      </c>
    </row>
    <row r="8">
      <c r="A8" s="27"/>
      <c r="B8" s="35"/>
      <c r="C8" s="35"/>
      <c r="D8" s="49" t="s">
        <v>101</v>
      </c>
      <c r="E8" s="65" t="s">
        <v>102</v>
      </c>
      <c r="F8" s="65" t="s">
        <v>106</v>
      </c>
      <c r="G8" s="65" t="s">
        <v>107</v>
      </c>
      <c r="H8" s="65" t="s">
        <v>108</v>
      </c>
      <c r="I8" s="67"/>
      <c r="J8" s="69"/>
    </row>
    <row r="9">
      <c r="A9" s="27"/>
      <c r="B9" s="34" t="s">
        <v>112</v>
      </c>
      <c r="C9" s="34" t="s">
        <v>113</v>
      </c>
      <c r="D9" s="56" t="s">
        <v>28</v>
      </c>
      <c r="E9" s="56" t="s">
        <v>115</v>
      </c>
      <c r="F9" s="56" t="s">
        <v>116</v>
      </c>
      <c r="G9" s="56" t="s">
        <v>117</v>
      </c>
      <c r="H9" s="56" t="s">
        <v>118</v>
      </c>
      <c r="I9" s="56" t="s">
        <v>46</v>
      </c>
      <c r="J9" s="58" t="s">
        <v>52</v>
      </c>
    </row>
    <row r="10">
      <c r="A10" s="27"/>
      <c r="B10" s="35"/>
      <c r="C10" s="35"/>
      <c r="D10" s="49" t="s">
        <v>119</v>
      </c>
      <c r="E10" s="49" t="s">
        <v>120</v>
      </c>
      <c r="F10" s="49" t="s">
        <v>121</v>
      </c>
      <c r="G10" s="65" t="s">
        <v>122</v>
      </c>
      <c r="H10" s="65" t="s">
        <v>123</v>
      </c>
      <c r="I10" s="49" t="s">
        <v>124</v>
      </c>
      <c r="J10" s="53" t="s">
        <v>125</v>
      </c>
    </row>
    <row r="11">
      <c r="A11" s="27"/>
      <c r="B11" s="34" t="s">
        <v>127</v>
      </c>
      <c r="C11" s="34" t="s">
        <v>128</v>
      </c>
      <c r="D11" s="56" t="s">
        <v>28</v>
      </c>
      <c r="E11" s="56" t="s">
        <v>38</v>
      </c>
      <c r="F11" s="56" t="s">
        <v>42</v>
      </c>
      <c r="G11" s="56"/>
      <c r="H11" s="56" t="s">
        <v>129</v>
      </c>
      <c r="I11" s="56" t="s">
        <v>46</v>
      </c>
      <c r="J11" s="58" t="s">
        <v>51</v>
      </c>
    </row>
    <row r="12">
      <c r="A12" s="27"/>
      <c r="B12" s="35"/>
      <c r="C12" s="35"/>
      <c r="D12" s="49" t="s">
        <v>130</v>
      </c>
      <c r="E12" s="49" t="s">
        <v>131</v>
      </c>
      <c r="F12" s="49" t="s">
        <v>132</v>
      </c>
      <c r="G12" s="49"/>
      <c r="H12" s="74" t="s">
        <v>133</v>
      </c>
      <c r="I12" s="51" t="s">
        <v>135</v>
      </c>
      <c r="J12" s="53" t="s">
        <v>136</v>
      </c>
    </row>
    <row r="13">
      <c r="A13" s="27"/>
      <c r="B13" s="34" t="s">
        <v>12</v>
      </c>
      <c r="C13" s="34">
        <v>9818.0</v>
      </c>
      <c r="D13" s="56"/>
      <c r="E13" s="56" t="s">
        <v>38</v>
      </c>
      <c r="F13" s="56" t="s">
        <v>103</v>
      </c>
      <c r="G13" s="56"/>
      <c r="H13" s="56" t="s">
        <v>137</v>
      </c>
      <c r="I13" s="56" t="s">
        <v>138</v>
      </c>
      <c r="J13" s="79"/>
    </row>
    <row r="14">
      <c r="A14" s="27"/>
      <c r="B14" s="35"/>
      <c r="C14" s="35"/>
      <c r="D14" s="80"/>
      <c r="E14" s="49" t="s">
        <v>144</v>
      </c>
      <c r="F14" s="51" t="s">
        <v>132</v>
      </c>
      <c r="G14" s="49"/>
      <c r="H14" s="49" t="s">
        <v>147</v>
      </c>
      <c r="I14" s="49" t="s">
        <v>148</v>
      </c>
      <c r="J14" s="69"/>
    </row>
    <row r="15">
      <c r="A15" s="27"/>
      <c r="B15" s="34" t="s">
        <v>10</v>
      </c>
      <c r="C15" s="34" t="s">
        <v>149</v>
      </c>
      <c r="D15" s="56"/>
      <c r="E15" s="56" t="s">
        <v>38</v>
      </c>
      <c r="F15" s="56" t="s">
        <v>103</v>
      </c>
      <c r="G15" s="63"/>
      <c r="H15" s="56" t="s">
        <v>137</v>
      </c>
      <c r="I15" s="56" t="s">
        <v>138</v>
      </c>
      <c r="J15" s="79"/>
    </row>
    <row r="16">
      <c r="A16" s="27"/>
      <c r="B16" s="35"/>
      <c r="C16" s="35"/>
      <c r="D16" s="80"/>
      <c r="E16" s="49" t="s">
        <v>150</v>
      </c>
      <c r="F16" s="51" t="s">
        <v>151</v>
      </c>
      <c r="G16" s="80"/>
      <c r="H16" s="51" t="s">
        <v>152</v>
      </c>
      <c r="I16" s="49" t="s">
        <v>153</v>
      </c>
      <c r="J16" s="69"/>
    </row>
    <row r="17">
      <c r="A17" s="27"/>
      <c r="B17" s="34" t="s">
        <v>14</v>
      </c>
      <c r="C17" s="34" t="s">
        <v>155</v>
      </c>
      <c r="D17" s="56"/>
      <c r="E17" s="56" t="s">
        <v>98</v>
      </c>
      <c r="F17" s="56" t="s">
        <v>42</v>
      </c>
      <c r="G17" s="56"/>
      <c r="H17" s="56" t="s">
        <v>129</v>
      </c>
      <c r="I17" s="56" t="s">
        <v>61</v>
      </c>
      <c r="J17" s="79"/>
    </row>
    <row r="18">
      <c r="A18" s="27"/>
      <c r="B18" s="35"/>
      <c r="C18" s="35"/>
      <c r="D18" s="49"/>
      <c r="E18" s="49" t="s">
        <v>158</v>
      </c>
      <c r="F18" s="51" t="s">
        <v>160</v>
      </c>
      <c r="G18" s="80"/>
      <c r="H18" s="49" t="s">
        <v>161</v>
      </c>
      <c r="I18" s="51" t="s">
        <v>162</v>
      </c>
      <c r="J18" s="53"/>
    </row>
    <row r="19">
      <c r="A19" s="27"/>
      <c r="B19" s="87" t="s">
        <v>163</v>
      </c>
      <c r="C19" s="94" t="s">
        <v>164</v>
      </c>
      <c r="D19" s="96"/>
      <c r="E19" s="96" t="s">
        <v>168</v>
      </c>
      <c r="F19" s="96" t="s">
        <v>169</v>
      </c>
      <c r="G19" s="96"/>
      <c r="H19" s="96"/>
      <c r="I19" s="96" t="s">
        <v>170</v>
      </c>
      <c r="J19" s="98"/>
    </row>
    <row r="20">
      <c r="A20" s="27"/>
      <c r="B20" s="100" t="s">
        <v>171</v>
      </c>
      <c r="C20" s="102" t="s">
        <v>177</v>
      </c>
      <c r="D20" s="96"/>
      <c r="E20" s="96" t="s">
        <v>179</v>
      </c>
      <c r="F20" s="96"/>
      <c r="G20" s="96"/>
      <c r="H20" s="96"/>
      <c r="I20" s="96"/>
      <c r="J20" s="103" t="s">
        <v>180</v>
      </c>
    </row>
    <row r="21">
      <c r="A21" s="27"/>
      <c r="B21" s="100" t="s">
        <v>181</v>
      </c>
      <c r="C21" s="102" t="s">
        <v>183</v>
      </c>
      <c r="D21" s="96"/>
      <c r="E21" s="96"/>
      <c r="F21" s="96" t="s">
        <v>184</v>
      </c>
      <c r="G21" s="96"/>
      <c r="H21" s="96"/>
      <c r="I21" s="96"/>
      <c r="J21" s="98"/>
    </row>
    <row r="22">
      <c r="A22" s="27"/>
      <c r="B22" s="100" t="s">
        <v>185</v>
      </c>
      <c r="C22" s="102" t="s">
        <v>186</v>
      </c>
      <c r="D22" s="96"/>
      <c r="E22" s="96" t="s">
        <v>187</v>
      </c>
      <c r="F22" s="96"/>
      <c r="G22" s="96"/>
      <c r="H22" s="96"/>
      <c r="I22" s="96"/>
      <c r="J22" s="105" t="s">
        <v>188</v>
      </c>
    </row>
    <row r="23">
      <c r="A23" s="27"/>
      <c r="B23" s="100" t="s">
        <v>192</v>
      </c>
      <c r="C23" s="102" t="s">
        <v>193</v>
      </c>
      <c r="D23" s="96"/>
      <c r="E23" s="96"/>
      <c r="F23" s="96"/>
      <c r="G23" s="96"/>
      <c r="H23" s="96" t="s">
        <v>196</v>
      </c>
      <c r="I23" s="96"/>
      <c r="J23" s="96"/>
    </row>
    <row r="24">
      <c r="A24" s="27"/>
      <c r="B24" s="100"/>
      <c r="C24" s="102" t="s">
        <v>197</v>
      </c>
      <c r="D24" s="96"/>
      <c r="E24" s="96" t="s">
        <v>198</v>
      </c>
      <c r="F24" s="96" t="s">
        <v>199</v>
      </c>
      <c r="G24" s="96"/>
      <c r="H24" s="96" t="s">
        <v>200</v>
      </c>
      <c r="I24" s="96"/>
      <c r="J24" s="96" t="s">
        <v>201</v>
      </c>
    </row>
    <row r="25">
      <c r="A25" s="27"/>
      <c r="B25" s="100"/>
      <c r="C25" s="102" t="s">
        <v>202</v>
      </c>
      <c r="D25" s="96"/>
      <c r="E25" s="96"/>
      <c r="F25" s="96" t="s">
        <v>203</v>
      </c>
      <c r="G25" s="96"/>
      <c r="H25" s="96"/>
      <c r="I25" s="96" t="s">
        <v>204</v>
      </c>
      <c r="J25" s="106"/>
    </row>
    <row r="26">
      <c r="A26" s="27"/>
      <c r="B26" s="100"/>
      <c r="C26" s="102" t="s">
        <v>205</v>
      </c>
      <c r="D26" s="96"/>
      <c r="E26" s="96"/>
      <c r="F26" s="96" t="s">
        <v>206</v>
      </c>
      <c r="G26" s="96"/>
      <c r="H26" s="96"/>
      <c r="I26" s="96"/>
      <c r="J26" s="106"/>
    </row>
    <row r="27">
      <c r="A27" s="27"/>
      <c r="B27" s="107"/>
      <c r="C27" s="102" t="s">
        <v>208</v>
      </c>
      <c r="D27" s="96"/>
      <c r="E27" s="96"/>
      <c r="F27" s="96"/>
      <c r="G27" s="96" t="s">
        <v>209</v>
      </c>
      <c r="H27" s="96"/>
      <c r="I27" s="96"/>
      <c r="J27" s="106"/>
    </row>
    <row r="28">
      <c r="A28" s="27"/>
      <c r="B28" s="107"/>
      <c r="C28" s="102" t="s">
        <v>210</v>
      </c>
      <c r="D28" s="96"/>
      <c r="E28" s="96"/>
      <c r="F28" s="96"/>
      <c r="G28" s="96"/>
      <c r="H28" s="96" t="s">
        <v>211</v>
      </c>
      <c r="I28" s="96"/>
      <c r="J28" s="106"/>
    </row>
    <row r="29">
      <c r="A29" s="35"/>
      <c r="B29" s="100"/>
      <c r="C29" s="102" t="s">
        <v>212</v>
      </c>
      <c r="D29" s="96"/>
      <c r="E29" s="96"/>
      <c r="F29" s="96"/>
      <c r="G29" s="96"/>
      <c r="H29" s="96"/>
      <c r="I29" s="96" t="s">
        <v>213</v>
      </c>
      <c r="J29" s="106"/>
    </row>
    <row r="30">
      <c r="A30" s="32">
        <v>43739.0</v>
      </c>
      <c r="B30" s="34" t="s">
        <v>55</v>
      </c>
      <c r="C30" s="34" t="s">
        <v>128</v>
      </c>
      <c r="D30" s="36" t="s">
        <v>28</v>
      </c>
      <c r="E30" s="36" t="s">
        <v>57</v>
      </c>
      <c r="F30" s="36" t="s">
        <v>58</v>
      </c>
      <c r="G30" s="36" t="s">
        <v>59</v>
      </c>
      <c r="H30" s="36" t="s">
        <v>60</v>
      </c>
      <c r="I30" s="36" t="s">
        <v>61</v>
      </c>
      <c r="J30" s="39" t="s">
        <v>52</v>
      </c>
    </row>
    <row r="31">
      <c r="A31" s="27"/>
      <c r="B31" s="35"/>
      <c r="C31" s="35"/>
      <c r="D31" s="49" t="s">
        <v>215</v>
      </c>
      <c r="E31" s="49" t="s">
        <v>216</v>
      </c>
      <c r="F31" s="51" t="s">
        <v>217</v>
      </c>
      <c r="G31" s="51" t="s">
        <v>218</v>
      </c>
      <c r="H31" s="49" t="s">
        <v>152</v>
      </c>
      <c r="I31" s="49" t="s">
        <v>219</v>
      </c>
      <c r="J31" s="53" t="s">
        <v>220</v>
      </c>
      <c r="K31" s="108"/>
    </row>
    <row r="32">
      <c r="A32" s="27"/>
      <c r="B32" s="34" t="s">
        <v>81</v>
      </c>
      <c r="C32" s="34" t="s">
        <v>82</v>
      </c>
      <c r="D32" s="56" t="s">
        <v>28</v>
      </c>
      <c r="E32" s="56" t="s">
        <v>57</v>
      </c>
      <c r="F32" s="56" t="s">
        <v>39</v>
      </c>
      <c r="G32" s="56" t="s">
        <v>85</v>
      </c>
      <c r="H32" s="56" t="s">
        <v>60</v>
      </c>
      <c r="I32" s="56" t="s">
        <v>61</v>
      </c>
      <c r="J32" s="58" t="s">
        <v>52</v>
      </c>
    </row>
    <row r="33">
      <c r="A33" s="27"/>
      <c r="B33" s="35"/>
      <c r="C33" s="35"/>
      <c r="D33" s="49" t="s">
        <v>215</v>
      </c>
      <c r="E33" s="49" t="s">
        <v>222</v>
      </c>
      <c r="F33" s="49" t="s">
        <v>223</v>
      </c>
      <c r="G33" s="51" t="s">
        <v>224</v>
      </c>
      <c r="H33" s="51" t="s">
        <v>225</v>
      </c>
      <c r="I33" s="51" t="s">
        <v>226</v>
      </c>
      <c r="J33" s="53" t="s">
        <v>227</v>
      </c>
    </row>
    <row r="34">
      <c r="A34" s="27"/>
      <c r="B34" s="34" t="s">
        <v>94</v>
      </c>
      <c r="C34" s="34" t="s">
        <v>96</v>
      </c>
      <c r="D34" s="56" t="s">
        <v>28</v>
      </c>
      <c r="E34" s="56" t="s">
        <v>98</v>
      </c>
      <c r="F34" s="56" t="s">
        <v>99</v>
      </c>
      <c r="G34" s="56" t="s">
        <v>85</v>
      </c>
      <c r="H34" s="56" t="s">
        <v>60</v>
      </c>
      <c r="I34" s="56" t="s">
        <v>46</v>
      </c>
      <c r="J34" s="58" t="s">
        <v>52</v>
      </c>
    </row>
    <row r="35">
      <c r="A35" s="27"/>
      <c r="B35" s="35"/>
      <c r="C35" s="35"/>
      <c r="D35" s="49" t="s">
        <v>215</v>
      </c>
      <c r="E35" s="49" t="s">
        <v>228</v>
      </c>
      <c r="F35" s="49" t="s">
        <v>229</v>
      </c>
      <c r="G35" s="51" t="s">
        <v>230</v>
      </c>
      <c r="H35" s="51" t="s">
        <v>231</v>
      </c>
      <c r="I35" s="49" t="s">
        <v>232</v>
      </c>
      <c r="J35" s="53" t="s">
        <v>234</v>
      </c>
    </row>
    <row r="36">
      <c r="A36" s="27"/>
      <c r="B36" s="34" t="s">
        <v>112</v>
      </c>
      <c r="C36" s="34" t="s">
        <v>113</v>
      </c>
      <c r="D36" s="56" t="s">
        <v>28</v>
      </c>
      <c r="E36" s="56" t="s">
        <v>115</v>
      </c>
      <c r="F36" s="56" t="s">
        <v>116</v>
      </c>
      <c r="G36" s="56" t="s">
        <v>117</v>
      </c>
      <c r="H36" s="56" t="s">
        <v>118</v>
      </c>
      <c r="I36" s="56" t="s">
        <v>46</v>
      </c>
      <c r="J36" s="58" t="s">
        <v>52</v>
      </c>
    </row>
    <row r="37">
      <c r="A37" s="27"/>
      <c r="B37" s="35"/>
      <c r="C37" s="35"/>
      <c r="D37" s="49" t="s">
        <v>215</v>
      </c>
      <c r="E37" s="49" t="s">
        <v>235</v>
      </c>
      <c r="F37" s="49" t="s">
        <v>203</v>
      </c>
      <c r="G37" s="49" t="s">
        <v>236</v>
      </c>
      <c r="H37" s="49" t="s">
        <v>237</v>
      </c>
      <c r="I37" s="49" t="s">
        <v>232</v>
      </c>
      <c r="J37" s="53" t="s">
        <v>238</v>
      </c>
    </row>
    <row r="38">
      <c r="A38" s="27"/>
      <c r="B38" s="34" t="s">
        <v>127</v>
      </c>
      <c r="C38" s="34" t="s">
        <v>56</v>
      </c>
      <c r="D38" s="56" t="s">
        <v>28</v>
      </c>
      <c r="E38" s="56" t="s">
        <v>38</v>
      </c>
      <c r="F38" s="56" t="s">
        <v>42</v>
      </c>
      <c r="G38" s="56"/>
      <c r="H38" s="56" t="s">
        <v>129</v>
      </c>
      <c r="I38" s="56" t="s">
        <v>46</v>
      </c>
      <c r="J38" s="58" t="s">
        <v>51</v>
      </c>
    </row>
    <row r="39">
      <c r="A39" s="27"/>
      <c r="B39" s="35"/>
      <c r="C39" s="35"/>
      <c r="D39" s="49" t="s">
        <v>215</v>
      </c>
      <c r="E39" s="49" t="s">
        <v>240</v>
      </c>
      <c r="F39" s="49" t="s">
        <v>203</v>
      </c>
      <c r="G39" s="49"/>
      <c r="H39" s="51" t="s">
        <v>241</v>
      </c>
      <c r="I39" s="65" t="s">
        <v>242</v>
      </c>
      <c r="J39" s="53" t="s">
        <v>243</v>
      </c>
      <c r="K39" s="74"/>
    </row>
    <row r="40">
      <c r="A40" s="27"/>
      <c r="B40" s="34" t="s">
        <v>12</v>
      </c>
      <c r="C40" s="34">
        <v>9818.0</v>
      </c>
      <c r="D40" s="56"/>
      <c r="E40" s="56" t="s">
        <v>38</v>
      </c>
      <c r="F40" s="56" t="s">
        <v>103</v>
      </c>
      <c r="G40" s="56"/>
      <c r="H40" s="56" t="s">
        <v>137</v>
      </c>
      <c r="I40" s="56" t="s">
        <v>138</v>
      </c>
      <c r="J40" s="79"/>
    </row>
    <row r="41">
      <c r="A41" s="27"/>
      <c r="B41" s="35"/>
      <c r="C41" s="35"/>
      <c r="D41" s="80"/>
      <c r="E41" s="49" t="s">
        <v>244</v>
      </c>
      <c r="F41" s="51" t="s">
        <v>245</v>
      </c>
      <c r="G41" s="49"/>
      <c r="H41" s="51" t="s">
        <v>246</v>
      </c>
      <c r="I41" s="49" t="s">
        <v>247</v>
      </c>
      <c r="J41" s="69"/>
    </row>
    <row r="42">
      <c r="A42" s="27"/>
      <c r="B42" s="34" t="s">
        <v>10</v>
      </c>
      <c r="C42" s="34" t="s">
        <v>149</v>
      </c>
      <c r="D42" s="56"/>
      <c r="E42" s="56" t="s">
        <v>38</v>
      </c>
      <c r="F42" s="56" t="s">
        <v>103</v>
      </c>
      <c r="G42" s="63"/>
      <c r="H42" s="56" t="s">
        <v>137</v>
      </c>
      <c r="I42" s="56" t="s">
        <v>138</v>
      </c>
      <c r="J42" s="79"/>
    </row>
    <row r="43">
      <c r="A43" s="27"/>
      <c r="B43" s="35"/>
      <c r="C43" s="35"/>
      <c r="D43" s="80"/>
      <c r="E43" s="49" t="s">
        <v>248</v>
      </c>
      <c r="F43" s="51" t="s">
        <v>249</v>
      </c>
      <c r="G43" s="111"/>
      <c r="H43" s="49" t="s">
        <v>250</v>
      </c>
      <c r="I43" s="51" t="s">
        <v>251</v>
      </c>
      <c r="J43" s="69"/>
    </row>
    <row r="44">
      <c r="A44" s="27"/>
      <c r="B44" s="34" t="s">
        <v>14</v>
      </c>
      <c r="C44" s="34" t="s">
        <v>155</v>
      </c>
      <c r="D44" s="56"/>
      <c r="E44" s="56" t="s">
        <v>98</v>
      </c>
      <c r="F44" s="56" t="s">
        <v>42</v>
      </c>
      <c r="G44" s="56"/>
      <c r="H44" s="56" t="s">
        <v>129</v>
      </c>
      <c r="I44" s="56" t="s">
        <v>61</v>
      </c>
      <c r="J44" s="79"/>
    </row>
    <row r="45">
      <c r="A45" s="27"/>
      <c r="B45" s="35"/>
      <c r="C45" s="35"/>
      <c r="D45" s="49"/>
      <c r="E45" s="65" t="s">
        <v>252</v>
      </c>
      <c r="F45" s="51" t="s">
        <v>253</v>
      </c>
      <c r="G45" s="111"/>
      <c r="H45" s="49" t="s">
        <v>254</v>
      </c>
      <c r="I45" s="51" t="s">
        <v>148</v>
      </c>
      <c r="J45" s="53"/>
    </row>
    <row r="46">
      <c r="A46" s="27"/>
      <c r="B46" s="87" t="s">
        <v>163</v>
      </c>
      <c r="C46" s="94" t="s">
        <v>164</v>
      </c>
      <c r="D46" s="114"/>
      <c r="E46" s="114"/>
      <c r="F46" s="114"/>
      <c r="G46" s="74" t="s">
        <v>256</v>
      </c>
      <c r="H46" s="96"/>
      <c r="I46" s="114" t="s">
        <v>257</v>
      </c>
      <c r="J46" s="114" t="s">
        <v>258</v>
      </c>
    </row>
    <row r="47">
      <c r="A47" s="27"/>
      <c r="B47" s="100" t="s">
        <v>259</v>
      </c>
      <c r="C47" s="102" t="s">
        <v>177</v>
      </c>
      <c r="D47" s="116"/>
      <c r="E47" s="74" t="s">
        <v>261</v>
      </c>
      <c r="F47" s="116"/>
      <c r="G47" s="74" t="s">
        <v>262</v>
      </c>
      <c r="H47" s="106"/>
      <c r="I47" s="106"/>
      <c r="J47" s="116" t="s">
        <v>263</v>
      </c>
    </row>
    <row r="48">
      <c r="A48" s="27"/>
      <c r="B48" s="100" t="s">
        <v>181</v>
      </c>
      <c r="C48" s="102" t="s">
        <v>183</v>
      </c>
      <c r="D48" s="116"/>
      <c r="E48" s="116"/>
      <c r="F48" s="74" t="s">
        <v>266</v>
      </c>
      <c r="G48" s="74" t="s">
        <v>267</v>
      </c>
      <c r="H48" s="106"/>
      <c r="I48" s="106"/>
      <c r="J48" s="106"/>
    </row>
    <row r="49">
      <c r="A49" s="27"/>
      <c r="B49" s="100" t="s">
        <v>268</v>
      </c>
      <c r="C49" s="102" t="s">
        <v>193</v>
      </c>
      <c r="D49" s="116"/>
      <c r="E49" s="116"/>
      <c r="F49" s="106"/>
      <c r="G49" s="106"/>
      <c r="H49" s="74" t="s">
        <v>269</v>
      </c>
      <c r="I49" s="106"/>
      <c r="J49" s="106"/>
    </row>
    <row r="50">
      <c r="A50" s="27"/>
      <c r="B50" s="100" t="s">
        <v>270</v>
      </c>
      <c r="C50" s="102" t="s">
        <v>271</v>
      </c>
      <c r="D50" s="116"/>
      <c r="E50" s="116"/>
      <c r="F50" s="116"/>
      <c r="G50" s="116" t="s">
        <v>272</v>
      </c>
      <c r="H50" s="116"/>
      <c r="I50" s="116"/>
      <c r="J50" s="106"/>
    </row>
    <row r="51">
      <c r="A51" s="27"/>
      <c r="B51" s="100"/>
      <c r="C51" s="102" t="s">
        <v>197</v>
      </c>
      <c r="D51" s="116"/>
      <c r="E51" s="74" t="s">
        <v>273</v>
      </c>
      <c r="F51" s="116"/>
      <c r="G51" s="74" t="s">
        <v>274</v>
      </c>
      <c r="H51" s="74" t="s">
        <v>275</v>
      </c>
      <c r="I51" s="116" t="s">
        <v>276</v>
      </c>
      <c r="J51" s="106"/>
    </row>
    <row r="52">
      <c r="A52" s="27"/>
      <c r="B52" s="100"/>
      <c r="C52" s="102" t="s">
        <v>202</v>
      </c>
      <c r="E52" s="116" t="s">
        <v>277</v>
      </c>
      <c r="G52" s="116" t="s">
        <v>278</v>
      </c>
      <c r="H52" s="116" t="s">
        <v>279</v>
      </c>
      <c r="I52" s="106"/>
      <c r="J52" s="106"/>
    </row>
    <row r="53">
      <c r="A53" s="27"/>
      <c r="B53" s="100"/>
      <c r="C53" s="102" t="s">
        <v>205</v>
      </c>
      <c r="D53" s="116" t="s">
        <v>280</v>
      </c>
      <c r="F53" s="116" t="s">
        <v>281</v>
      </c>
      <c r="G53" s="106"/>
      <c r="H53" s="116" t="s">
        <v>282</v>
      </c>
      <c r="I53" s="106"/>
      <c r="J53" s="106"/>
    </row>
    <row r="54">
      <c r="A54" s="27"/>
      <c r="B54" s="107"/>
      <c r="C54" s="102" t="s">
        <v>208</v>
      </c>
      <c r="D54" s="116"/>
      <c r="E54" s="116"/>
      <c r="F54" s="116"/>
      <c r="G54" s="116" t="s">
        <v>283</v>
      </c>
      <c r="H54" s="116"/>
      <c r="I54" s="116"/>
      <c r="J54" s="106"/>
    </row>
    <row r="55">
      <c r="A55" s="27"/>
      <c r="B55" s="107"/>
      <c r="C55" s="102" t="s">
        <v>210</v>
      </c>
      <c r="D55" s="116"/>
      <c r="E55" s="116" t="s">
        <v>284</v>
      </c>
      <c r="F55" s="116"/>
      <c r="G55" s="116"/>
      <c r="H55" s="116"/>
      <c r="I55" s="116"/>
      <c r="J55" s="106"/>
    </row>
    <row r="56">
      <c r="A56" s="27"/>
      <c r="B56" s="100"/>
      <c r="C56" s="102" t="s">
        <v>212</v>
      </c>
      <c r="D56" s="116"/>
      <c r="E56" s="116"/>
      <c r="F56" s="116"/>
      <c r="G56" s="116"/>
      <c r="H56" s="116"/>
      <c r="I56" s="116" t="s">
        <v>285</v>
      </c>
      <c r="J56" s="106"/>
    </row>
    <row r="57">
      <c r="A57" s="27"/>
      <c r="B57" s="100"/>
      <c r="C57" s="102" t="s">
        <v>286</v>
      </c>
      <c r="D57" s="116"/>
      <c r="E57" s="116"/>
      <c r="F57" s="116" t="s">
        <v>288</v>
      </c>
      <c r="G57" s="116"/>
      <c r="H57" s="116"/>
      <c r="I57" s="116"/>
      <c r="J57" s="106"/>
    </row>
    <row r="58">
      <c r="A58" s="35"/>
      <c r="B58" s="100"/>
      <c r="C58" s="102" t="s">
        <v>289</v>
      </c>
      <c r="D58" s="116"/>
      <c r="E58" s="116"/>
      <c r="F58" s="116"/>
      <c r="G58" s="116"/>
      <c r="H58" s="116" t="s">
        <v>291</v>
      </c>
      <c r="I58" s="116" t="s">
        <v>292</v>
      </c>
      <c r="J58" s="106"/>
    </row>
    <row r="59">
      <c r="A59" s="32">
        <v>43740.0</v>
      </c>
      <c r="B59" s="34" t="s">
        <v>55</v>
      </c>
      <c r="C59" s="34" t="s">
        <v>128</v>
      </c>
      <c r="D59" s="36" t="s">
        <v>28</v>
      </c>
      <c r="E59" s="36" t="s">
        <v>57</v>
      </c>
      <c r="F59" s="36" t="s">
        <v>58</v>
      </c>
      <c r="G59" s="36" t="s">
        <v>59</v>
      </c>
      <c r="H59" s="36" t="s">
        <v>60</v>
      </c>
      <c r="I59" s="36" t="s">
        <v>61</v>
      </c>
      <c r="J59" s="39" t="s">
        <v>52</v>
      </c>
    </row>
    <row r="60">
      <c r="A60" s="27"/>
      <c r="B60" s="35"/>
      <c r="C60" s="35"/>
      <c r="D60" s="119" t="s">
        <v>297</v>
      </c>
      <c r="E60" s="119" t="s">
        <v>298</v>
      </c>
      <c r="F60" s="119" t="s">
        <v>299</v>
      </c>
      <c r="G60" s="120" t="s">
        <v>300</v>
      </c>
      <c r="H60" s="120" t="s">
        <v>302</v>
      </c>
      <c r="I60" s="120" t="s">
        <v>303</v>
      </c>
      <c r="J60" s="121" t="s">
        <v>304</v>
      </c>
    </row>
    <row r="61">
      <c r="A61" s="27"/>
      <c r="B61" s="34" t="s">
        <v>81</v>
      </c>
      <c r="C61" s="34" t="s">
        <v>82</v>
      </c>
      <c r="D61" s="56" t="s">
        <v>28</v>
      </c>
      <c r="E61" s="56" t="s">
        <v>57</v>
      </c>
      <c r="F61" s="56" t="s">
        <v>39</v>
      </c>
      <c r="G61" s="56" t="s">
        <v>85</v>
      </c>
      <c r="H61" s="56" t="s">
        <v>60</v>
      </c>
      <c r="I61" s="56" t="s">
        <v>61</v>
      </c>
      <c r="J61" s="58" t="s">
        <v>52</v>
      </c>
    </row>
    <row r="62">
      <c r="A62" s="27"/>
      <c r="B62" s="35"/>
      <c r="C62" s="35"/>
      <c r="D62" s="49" t="s">
        <v>305</v>
      </c>
      <c r="E62" s="49" t="s">
        <v>306</v>
      </c>
      <c r="F62" s="49" t="s">
        <v>307</v>
      </c>
      <c r="G62" s="49" t="s">
        <v>274</v>
      </c>
      <c r="H62" s="49" t="s">
        <v>308</v>
      </c>
      <c r="I62" s="49" t="s">
        <v>309</v>
      </c>
      <c r="J62" s="53" t="s">
        <v>310</v>
      </c>
    </row>
    <row r="63">
      <c r="A63" s="27"/>
      <c r="B63" s="34" t="s">
        <v>94</v>
      </c>
      <c r="C63" s="34" t="s">
        <v>96</v>
      </c>
      <c r="D63" s="56" t="s">
        <v>28</v>
      </c>
      <c r="E63" s="56" t="s">
        <v>98</v>
      </c>
      <c r="F63" s="56" t="s">
        <v>99</v>
      </c>
      <c r="G63" s="56" t="s">
        <v>85</v>
      </c>
      <c r="H63" s="56" t="s">
        <v>60</v>
      </c>
      <c r="I63" s="56" t="s">
        <v>46</v>
      </c>
      <c r="J63" s="58" t="s">
        <v>52</v>
      </c>
    </row>
    <row r="64">
      <c r="A64" s="27"/>
      <c r="B64" s="35"/>
      <c r="C64" s="35"/>
      <c r="D64" s="49" t="s">
        <v>311</v>
      </c>
      <c r="E64" s="49" t="s">
        <v>312</v>
      </c>
      <c r="F64" s="51" t="s">
        <v>313</v>
      </c>
      <c r="G64" s="51" t="s">
        <v>314</v>
      </c>
      <c r="H64" s="51" t="s">
        <v>315</v>
      </c>
      <c r="I64" s="49" t="s">
        <v>316</v>
      </c>
      <c r="J64" s="53" t="s">
        <v>317</v>
      </c>
    </row>
    <row r="65">
      <c r="A65" s="27"/>
      <c r="B65" s="34" t="s">
        <v>112</v>
      </c>
      <c r="C65" s="34" t="s">
        <v>113</v>
      </c>
      <c r="D65" s="56" t="s">
        <v>28</v>
      </c>
      <c r="E65" s="56" t="s">
        <v>115</v>
      </c>
      <c r="F65" s="56" t="s">
        <v>116</v>
      </c>
      <c r="G65" s="56" t="s">
        <v>117</v>
      </c>
      <c r="H65" s="56" t="s">
        <v>118</v>
      </c>
      <c r="I65" s="56" t="s">
        <v>46</v>
      </c>
      <c r="J65" s="58" t="s">
        <v>52</v>
      </c>
    </row>
    <row r="66">
      <c r="A66" s="27"/>
      <c r="B66" s="35"/>
      <c r="C66" s="35"/>
      <c r="D66" s="49" t="s">
        <v>318</v>
      </c>
      <c r="E66" s="51" t="s">
        <v>319</v>
      </c>
      <c r="F66" s="51" t="s">
        <v>320</v>
      </c>
      <c r="G66" s="65" t="s">
        <v>321</v>
      </c>
      <c r="H66" s="49" t="s">
        <v>322</v>
      </c>
      <c r="I66" s="49" t="s">
        <v>323</v>
      </c>
      <c r="J66" s="53" t="s">
        <v>324</v>
      </c>
    </row>
    <row r="67">
      <c r="A67" s="27"/>
      <c r="B67" s="34" t="s">
        <v>127</v>
      </c>
      <c r="C67" s="34" t="s">
        <v>56</v>
      </c>
      <c r="D67" s="56" t="s">
        <v>28</v>
      </c>
      <c r="E67" s="56" t="s">
        <v>38</v>
      </c>
      <c r="F67" s="56" t="s">
        <v>42</v>
      </c>
      <c r="G67" s="56"/>
      <c r="H67" s="56" t="s">
        <v>129</v>
      </c>
      <c r="I67" s="56" t="s">
        <v>46</v>
      </c>
      <c r="J67" s="58" t="s">
        <v>51</v>
      </c>
    </row>
    <row r="68">
      <c r="A68" s="27"/>
      <c r="B68" s="35"/>
      <c r="C68" s="35"/>
      <c r="D68" s="49" t="s">
        <v>325</v>
      </c>
      <c r="E68" s="49" t="s">
        <v>326</v>
      </c>
      <c r="F68" s="51" t="s">
        <v>327</v>
      </c>
      <c r="G68" s="49"/>
      <c r="H68" s="51" t="s">
        <v>328</v>
      </c>
      <c r="I68" s="65" t="s">
        <v>329</v>
      </c>
      <c r="J68" s="53" t="s">
        <v>330</v>
      </c>
    </row>
    <row r="69">
      <c r="A69" s="27"/>
      <c r="B69" s="34" t="s">
        <v>12</v>
      </c>
      <c r="C69" s="34">
        <v>9818.0</v>
      </c>
      <c r="D69" s="56"/>
      <c r="E69" s="56" t="s">
        <v>38</v>
      </c>
      <c r="F69" s="56" t="s">
        <v>103</v>
      </c>
      <c r="G69" s="56"/>
      <c r="H69" s="56" t="s">
        <v>137</v>
      </c>
      <c r="I69" s="56" t="s">
        <v>138</v>
      </c>
      <c r="J69" s="79"/>
    </row>
    <row r="70">
      <c r="A70" s="27"/>
      <c r="B70" s="35"/>
      <c r="C70" s="35"/>
      <c r="D70" s="80"/>
      <c r="E70" s="123" t="s">
        <v>326</v>
      </c>
      <c r="F70" s="51" t="s">
        <v>331</v>
      </c>
      <c r="G70" s="49"/>
      <c r="H70" s="49" t="s">
        <v>332</v>
      </c>
      <c r="I70" s="51" t="s">
        <v>333</v>
      </c>
      <c r="J70" s="69"/>
    </row>
    <row r="71">
      <c r="A71" s="27"/>
      <c r="B71" s="34" t="s">
        <v>10</v>
      </c>
      <c r="C71" s="34" t="s">
        <v>149</v>
      </c>
      <c r="D71" s="56"/>
      <c r="E71" s="56" t="s">
        <v>38</v>
      </c>
      <c r="F71" s="56" t="s">
        <v>103</v>
      </c>
      <c r="G71" s="63"/>
      <c r="H71" s="56" t="s">
        <v>137</v>
      </c>
      <c r="I71" s="56" t="s">
        <v>138</v>
      </c>
      <c r="J71" s="79"/>
    </row>
    <row r="72">
      <c r="A72" s="27"/>
      <c r="B72" s="35"/>
      <c r="C72" s="35"/>
      <c r="D72" s="80"/>
      <c r="E72" s="49" t="s">
        <v>334</v>
      </c>
      <c r="F72" s="51" t="s">
        <v>335</v>
      </c>
      <c r="G72" s="111"/>
      <c r="H72" s="51" t="s">
        <v>336</v>
      </c>
      <c r="I72" s="51" t="s">
        <v>251</v>
      </c>
      <c r="J72" s="69"/>
    </row>
    <row r="73">
      <c r="A73" s="27"/>
      <c r="B73" s="34" t="s">
        <v>14</v>
      </c>
      <c r="C73" s="34" t="s">
        <v>155</v>
      </c>
      <c r="D73" s="56"/>
      <c r="E73" s="56" t="s">
        <v>98</v>
      </c>
      <c r="F73" s="56" t="s">
        <v>42</v>
      </c>
      <c r="G73" s="56"/>
      <c r="H73" s="56" t="s">
        <v>129</v>
      </c>
      <c r="I73" s="56" t="s">
        <v>61</v>
      </c>
      <c r="J73" s="79"/>
    </row>
    <row r="74">
      <c r="A74" s="27"/>
      <c r="B74" s="35"/>
      <c r="C74" s="35"/>
      <c r="D74" s="49"/>
      <c r="E74" s="49" t="s">
        <v>337</v>
      </c>
      <c r="F74" s="51" t="s">
        <v>339</v>
      </c>
      <c r="G74" s="111"/>
      <c r="H74" s="65" t="s">
        <v>340</v>
      </c>
      <c r="I74" s="49" t="s">
        <v>341</v>
      </c>
      <c r="J74" s="53"/>
    </row>
    <row r="75">
      <c r="A75" s="27"/>
      <c r="B75" s="87" t="s">
        <v>342</v>
      </c>
      <c r="C75" s="94" t="s">
        <v>164</v>
      </c>
      <c r="D75" s="114" t="s">
        <v>343</v>
      </c>
      <c r="E75" s="114"/>
      <c r="F75" s="114"/>
      <c r="G75" s="74" t="s">
        <v>344</v>
      </c>
      <c r="H75" s="114" t="s">
        <v>345</v>
      </c>
      <c r="I75" s="114"/>
      <c r="J75" s="114" t="s">
        <v>346</v>
      </c>
    </row>
    <row r="76">
      <c r="A76" s="27"/>
      <c r="B76" s="100" t="s">
        <v>347</v>
      </c>
      <c r="C76" s="102" t="s">
        <v>177</v>
      </c>
      <c r="D76" s="116"/>
      <c r="E76" s="74" t="s">
        <v>348</v>
      </c>
      <c r="F76" s="116"/>
      <c r="G76" s="106"/>
      <c r="H76" s="116" t="s">
        <v>349</v>
      </c>
      <c r="I76" s="106"/>
      <c r="J76" s="116" t="s">
        <v>350</v>
      </c>
    </row>
    <row r="77">
      <c r="A77" s="27"/>
      <c r="B77" s="100" t="s">
        <v>181</v>
      </c>
      <c r="C77" s="102" t="s">
        <v>183</v>
      </c>
      <c r="D77" s="116"/>
      <c r="E77" s="116"/>
      <c r="F77" s="74" t="s">
        <v>351</v>
      </c>
      <c r="G77" s="106"/>
      <c r="H77" s="106"/>
      <c r="I77" s="106"/>
      <c r="J77" s="106"/>
    </row>
    <row r="78">
      <c r="A78" s="27"/>
      <c r="B78" s="100" t="s">
        <v>352</v>
      </c>
      <c r="C78" s="102" t="s">
        <v>193</v>
      </c>
      <c r="D78" s="116"/>
      <c r="E78" s="116"/>
      <c r="F78" s="106"/>
      <c r="G78" s="106"/>
      <c r="H78" s="106"/>
      <c r="I78" s="116" t="s">
        <v>353</v>
      </c>
      <c r="J78" s="106"/>
    </row>
    <row r="79">
      <c r="A79" s="27"/>
      <c r="B79" s="100" t="s">
        <v>270</v>
      </c>
      <c r="C79" s="102" t="s">
        <v>271</v>
      </c>
      <c r="D79" s="116"/>
      <c r="E79" s="116"/>
      <c r="F79" s="116"/>
      <c r="G79" s="116" t="s">
        <v>354</v>
      </c>
      <c r="H79" s="116"/>
      <c r="I79" s="116"/>
      <c r="J79" s="106"/>
    </row>
    <row r="80">
      <c r="A80" s="27"/>
      <c r="B80" s="100" t="s">
        <v>163</v>
      </c>
      <c r="C80" s="102" t="s">
        <v>197</v>
      </c>
      <c r="D80" s="116" t="s">
        <v>355</v>
      </c>
      <c r="E80" s="116"/>
      <c r="F80" s="116" t="s">
        <v>106</v>
      </c>
      <c r="G80" s="116"/>
      <c r="H80" s="116" t="s">
        <v>356</v>
      </c>
      <c r="I80" s="116" t="s">
        <v>357</v>
      </c>
      <c r="J80" s="116"/>
    </row>
    <row r="81">
      <c r="A81" s="27"/>
      <c r="B81" s="100" t="s">
        <v>163</v>
      </c>
      <c r="C81" s="102" t="s">
        <v>358</v>
      </c>
      <c r="D81" s="116"/>
      <c r="E81" s="116" t="s">
        <v>359</v>
      </c>
      <c r="F81" s="116"/>
      <c r="G81" s="116"/>
      <c r="H81" s="116"/>
      <c r="I81" s="116" t="s">
        <v>360</v>
      </c>
      <c r="J81" s="116"/>
    </row>
    <row r="82">
      <c r="A82" s="27"/>
      <c r="B82" s="100" t="s">
        <v>192</v>
      </c>
      <c r="C82" s="102" t="s">
        <v>186</v>
      </c>
      <c r="D82" s="116"/>
      <c r="E82" s="116" t="s">
        <v>361</v>
      </c>
      <c r="F82" s="116"/>
      <c r="G82" s="116"/>
      <c r="H82" s="116"/>
      <c r="I82" s="116"/>
      <c r="J82" s="116"/>
    </row>
    <row r="83">
      <c r="A83" s="27"/>
      <c r="B83" s="100" t="s">
        <v>163</v>
      </c>
      <c r="C83" s="102" t="s">
        <v>363</v>
      </c>
      <c r="D83" s="116"/>
      <c r="E83" s="116"/>
      <c r="F83" s="116" t="s">
        <v>365</v>
      </c>
      <c r="G83" s="116"/>
      <c r="H83" s="116" t="s">
        <v>366</v>
      </c>
      <c r="I83" s="116"/>
      <c r="J83" s="116" t="s">
        <v>368</v>
      </c>
    </row>
    <row r="84">
      <c r="A84" s="27"/>
      <c r="B84" s="100"/>
      <c r="C84" s="102" t="s">
        <v>202</v>
      </c>
      <c r="D84" s="116" t="s">
        <v>369</v>
      </c>
      <c r="E84" s="116"/>
      <c r="F84" s="116" t="s">
        <v>371</v>
      </c>
      <c r="G84" s="116" t="s">
        <v>372</v>
      </c>
      <c r="H84" s="116"/>
      <c r="I84" s="116" t="s">
        <v>373</v>
      </c>
      <c r="J84" s="116"/>
    </row>
    <row r="85">
      <c r="A85" s="27"/>
      <c r="B85" s="100"/>
      <c r="C85" s="102" t="s">
        <v>205</v>
      </c>
      <c r="D85" s="116"/>
      <c r="E85" s="116"/>
      <c r="F85" s="116" t="s">
        <v>374</v>
      </c>
      <c r="G85" s="116"/>
      <c r="H85" s="116" t="s">
        <v>375</v>
      </c>
      <c r="I85" s="116"/>
      <c r="J85" s="116"/>
    </row>
    <row r="86">
      <c r="A86" s="27"/>
      <c r="B86" s="107"/>
      <c r="C86" s="102" t="s">
        <v>208</v>
      </c>
      <c r="D86" s="116"/>
      <c r="E86" s="116"/>
      <c r="F86" s="116"/>
      <c r="G86" s="116" t="s">
        <v>376</v>
      </c>
      <c r="H86" s="116"/>
      <c r="I86" s="116"/>
      <c r="J86" s="116"/>
    </row>
    <row r="87">
      <c r="A87" s="27"/>
      <c r="B87" s="107"/>
      <c r="C87" s="102" t="s">
        <v>210</v>
      </c>
      <c r="D87" s="116"/>
      <c r="E87" s="116"/>
      <c r="F87" s="116" t="s">
        <v>377</v>
      </c>
      <c r="G87" s="116"/>
      <c r="H87" s="116"/>
      <c r="I87" s="116"/>
      <c r="J87" s="116"/>
    </row>
    <row r="88">
      <c r="A88" s="27"/>
      <c r="B88" s="100"/>
      <c r="C88" s="102" t="s">
        <v>212</v>
      </c>
      <c r="D88" s="116"/>
      <c r="E88" s="116"/>
      <c r="F88" s="116"/>
      <c r="G88" s="116"/>
      <c r="H88" s="116"/>
      <c r="I88" s="116" t="s">
        <v>378</v>
      </c>
      <c r="J88" s="116"/>
    </row>
    <row r="89">
      <c r="A89" s="27"/>
      <c r="B89" s="100"/>
      <c r="C89" s="102" t="s">
        <v>286</v>
      </c>
      <c r="D89" s="116"/>
      <c r="E89" s="116"/>
      <c r="F89" s="116"/>
      <c r="G89" s="116" t="s">
        <v>379</v>
      </c>
      <c r="H89" s="116"/>
      <c r="I89" s="116"/>
      <c r="J89" s="116"/>
    </row>
    <row r="90">
      <c r="A90" s="35"/>
      <c r="B90" s="100"/>
      <c r="C90" s="102" t="s">
        <v>380</v>
      </c>
      <c r="D90" s="116"/>
      <c r="E90" s="116"/>
      <c r="F90" s="116"/>
      <c r="G90" s="116"/>
      <c r="H90" s="116"/>
      <c r="I90" s="116" t="s">
        <v>381</v>
      </c>
      <c r="J90" s="116"/>
    </row>
    <row r="91">
      <c r="A91" s="32">
        <v>43741.0</v>
      </c>
      <c r="B91" s="34" t="s">
        <v>55</v>
      </c>
      <c r="C91" s="34" t="s">
        <v>128</v>
      </c>
      <c r="D91" s="36" t="s">
        <v>28</v>
      </c>
      <c r="E91" s="36" t="s">
        <v>57</v>
      </c>
      <c r="F91" s="36" t="s">
        <v>58</v>
      </c>
      <c r="G91" s="36" t="s">
        <v>59</v>
      </c>
      <c r="H91" s="36" t="s">
        <v>60</v>
      </c>
      <c r="I91" s="36" t="s">
        <v>61</v>
      </c>
      <c r="J91" s="39" t="s">
        <v>52</v>
      </c>
    </row>
    <row r="92">
      <c r="A92" s="27"/>
      <c r="B92" s="35"/>
      <c r="C92" s="35"/>
      <c r="D92" s="124" t="s">
        <v>297</v>
      </c>
      <c r="E92" s="124" t="s">
        <v>384</v>
      </c>
      <c r="F92" s="124" t="s">
        <v>386</v>
      </c>
      <c r="G92" s="116" t="s">
        <v>387</v>
      </c>
      <c r="H92" s="125" t="s">
        <v>388</v>
      </c>
      <c r="I92" s="125" t="s">
        <v>390</v>
      </c>
      <c r="J92" s="126" t="s">
        <v>391</v>
      </c>
    </row>
    <row r="93">
      <c r="A93" s="27"/>
      <c r="B93" s="34" t="s">
        <v>81</v>
      </c>
      <c r="C93" s="34" t="s">
        <v>82</v>
      </c>
      <c r="D93" s="56" t="s">
        <v>28</v>
      </c>
      <c r="E93" s="56" t="s">
        <v>57</v>
      </c>
      <c r="F93" s="56" t="s">
        <v>39</v>
      </c>
      <c r="G93" s="56" t="s">
        <v>85</v>
      </c>
      <c r="H93" s="56" t="s">
        <v>60</v>
      </c>
      <c r="I93" s="56" t="s">
        <v>61</v>
      </c>
      <c r="J93" s="58" t="s">
        <v>52</v>
      </c>
    </row>
    <row r="94">
      <c r="A94" s="27"/>
      <c r="B94" s="35"/>
      <c r="C94" s="35"/>
      <c r="D94" s="49" t="s">
        <v>392</v>
      </c>
      <c r="E94" s="49" t="s">
        <v>393</v>
      </c>
      <c r="F94" s="49" t="s">
        <v>394</v>
      </c>
      <c r="G94" s="51" t="s">
        <v>395</v>
      </c>
      <c r="H94" s="49" t="s">
        <v>396</v>
      </c>
      <c r="I94" s="49" t="s">
        <v>397</v>
      </c>
      <c r="J94" s="53" t="s">
        <v>310</v>
      </c>
    </row>
    <row r="95">
      <c r="A95" s="27"/>
      <c r="B95" s="34" t="s">
        <v>94</v>
      </c>
      <c r="C95" s="34" t="s">
        <v>96</v>
      </c>
      <c r="D95" s="56" t="s">
        <v>28</v>
      </c>
      <c r="E95" s="56" t="s">
        <v>98</v>
      </c>
      <c r="F95" s="56" t="s">
        <v>99</v>
      </c>
      <c r="G95" s="56" t="s">
        <v>85</v>
      </c>
      <c r="H95" s="56" t="s">
        <v>60</v>
      </c>
      <c r="I95" s="56" t="s">
        <v>46</v>
      </c>
      <c r="J95" s="58" t="s">
        <v>52</v>
      </c>
    </row>
    <row r="96">
      <c r="A96" s="27"/>
      <c r="B96" s="35"/>
      <c r="C96" s="35"/>
      <c r="D96" s="49" t="s">
        <v>398</v>
      </c>
      <c r="E96" s="49" t="s">
        <v>399</v>
      </c>
      <c r="F96" s="49" t="s">
        <v>339</v>
      </c>
      <c r="G96" s="49" t="s">
        <v>400</v>
      </c>
      <c r="H96" s="49" t="s">
        <v>401</v>
      </c>
      <c r="I96" s="51" t="s">
        <v>402</v>
      </c>
      <c r="J96" s="53" t="s">
        <v>403</v>
      </c>
    </row>
    <row r="97">
      <c r="A97" s="27"/>
      <c r="B97" s="34" t="s">
        <v>112</v>
      </c>
      <c r="C97" s="34" t="s">
        <v>113</v>
      </c>
      <c r="D97" s="56" t="s">
        <v>28</v>
      </c>
      <c r="E97" s="56" t="s">
        <v>115</v>
      </c>
      <c r="F97" s="56" t="s">
        <v>116</v>
      </c>
      <c r="G97" s="56" t="s">
        <v>117</v>
      </c>
      <c r="H97" s="56" t="s">
        <v>118</v>
      </c>
      <c r="I97" s="56" t="s">
        <v>46</v>
      </c>
      <c r="J97" s="58" t="s">
        <v>52</v>
      </c>
    </row>
    <row r="98">
      <c r="A98" s="27"/>
      <c r="B98" s="35"/>
      <c r="C98" s="35"/>
      <c r="D98" s="49" t="s">
        <v>404</v>
      </c>
      <c r="E98" s="49" t="s">
        <v>405</v>
      </c>
      <c r="F98" s="51" t="s">
        <v>406</v>
      </c>
      <c r="G98" s="49" t="s">
        <v>407</v>
      </c>
      <c r="H98" s="51" t="s">
        <v>408</v>
      </c>
      <c r="I98" s="51" t="s">
        <v>409</v>
      </c>
      <c r="J98" s="53" t="s">
        <v>410</v>
      </c>
    </row>
    <row r="99">
      <c r="A99" s="27"/>
      <c r="B99" s="34" t="s">
        <v>127</v>
      </c>
      <c r="C99" s="34" t="s">
        <v>56</v>
      </c>
      <c r="D99" s="56" t="s">
        <v>28</v>
      </c>
      <c r="E99" s="56" t="s">
        <v>38</v>
      </c>
      <c r="F99" s="56" t="s">
        <v>42</v>
      </c>
      <c r="G99" s="56"/>
      <c r="H99" s="56" t="s">
        <v>129</v>
      </c>
      <c r="I99" s="56" t="s">
        <v>46</v>
      </c>
      <c r="J99" s="58" t="s">
        <v>51</v>
      </c>
    </row>
    <row r="100">
      <c r="A100" s="27"/>
      <c r="B100" s="35"/>
      <c r="C100" s="35"/>
      <c r="D100" s="49" t="s">
        <v>392</v>
      </c>
      <c r="E100" s="65" t="s">
        <v>411</v>
      </c>
      <c r="F100" s="49" t="s">
        <v>412</v>
      </c>
      <c r="G100" s="49"/>
      <c r="H100" s="51" t="s">
        <v>413</v>
      </c>
      <c r="I100" s="49" t="s">
        <v>414</v>
      </c>
      <c r="J100" s="53" t="s">
        <v>415</v>
      </c>
    </row>
    <row r="101">
      <c r="A101" s="27"/>
      <c r="B101" s="34" t="s">
        <v>12</v>
      </c>
      <c r="C101" s="34">
        <v>9818.0</v>
      </c>
      <c r="D101" s="56"/>
      <c r="E101" s="56" t="s">
        <v>38</v>
      </c>
      <c r="F101" s="56" t="s">
        <v>103</v>
      </c>
      <c r="G101" s="56"/>
      <c r="H101" s="56" t="s">
        <v>137</v>
      </c>
      <c r="I101" s="56" t="s">
        <v>138</v>
      </c>
      <c r="J101" s="79"/>
    </row>
    <row r="102">
      <c r="A102" s="27"/>
      <c r="B102" s="35"/>
      <c r="C102" s="35"/>
      <c r="D102" s="80"/>
      <c r="E102" s="127" t="s">
        <v>416</v>
      </c>
      <c r="F102" s="49" t="s">
        <v>314</v>
      </c>
      <c r="G102" s="49"/>
      <c r="H102" s="65" t="s">
        <v>417</v>
      </c>
      <c r="I102" s="49" t="s">
        <v>418</v>
      </c>
      <c r="J102" s="69"/>
    </row>
    <row r="103">
      <c r="A103" s="27"/>
      <c r="B103" s="34" t="s">
        <v>10</v>
      </c>
      <c r="C103" s="34" t="s">
        <v>149</v>
      </c>
      <c r="D103" s="56"/>
      <c r="E103" s="56" t="s">
        <v>38</v>
      </c>
      <c r="F103" s="56" t="s">
        <v>103</v>
      </c>
      <c r="G103" s="63"/>
      <c r="H103" s="56" t="s">
        <v>137</v>
      </c>
      <c r="I103" s="56" t="s">
        <v>138</v>
      </c>
      <c r="J103" s="79"/>
    </row>
    <row r="104">
      <c r="A104" s="27"/>
      <c r="B104" s="35"/>
      <c r="C104" s="35"/>
      <c r="D104" s="80"/>
      <c r="E104" s="49" t="s">
        <v>144</v>
      </c>
      <c r="F104" s="51" t="s">
        <v>419</v>
      </c>
      <c r="G104" s="111"/>
      <c r="H104" s="49" t="s">
        <v>420</v>
      </c>
      <c r="I104" s="49" t="s">
        <v>232</v>
      </c>
      <c r="J104" s="69"/>
    </row>
    <row r="105">
      <c r="A105" s="27"/>
      <c r="B105" s="34" t="s">
        <v>14</v>
      </c>
      <c r="C105" s="34" t="s">
        <v>155</v>
      </c>
      <c r="D105" s="56" t="s">
        <v>98</v>
      </c>
      <c r="E105" s="56"/>
      <c r="F105" s="56" t="s">
        <v>42</v>
      </c>
      <c r="G105" s="56"/>
      <c r="H105" s="56" t="s">
        <v>129</v>
      </c>
      <c r="I105" s="56" t="s">
        <v>61</v>
      </c>
      <c r="J105" s="79"/>
    </row>
    <row r="106">
      <c r="A106" s="27"/>
      <c r="B106" s="35"/>
      <c r="C106" s="35"/>
      <c r="D106" s="49" t="s">
        <v>216</v>
      </c>
      <c r="E106" s="49"/>
      <c r="F106" s="51" t="s">
        <v>421</v>
      </c>
      <c r="G106" s="111"/>
      <c r="H106" s="49" t="s">
        <v>422</v>
      </c>
      <c r="I106" s="49" t="s">
        <v>423</v>
      </c>
      <c r="J106" s="53"/>
    </row>
    <row r="107">
      <c r="A107" s="27"/>
      <c r="B107" s="34" t="s">
        <v>424</v>
      </c>
      <c r="C107" s="34" t="s">
        <v>425</v>
      </c>
      <c r="D107" s="56"/>
      <c r="E107" s="56" t="s">
        <v>97</v>
      </c>
      <c r="F107" s="56" t="s">
        <v>42</v>
      </c>
      <c r="G107" s="56"/>
      <c r="H107" s="56" t="s">
        <v>137</v>
      </c>
      <c r="I107" s="56" t="s">
        <v>194</v>
      </c>
      <c r="J107" s="79"/>
    </row>
    <row r="108">
      <c r="A108" s="27"/>
      <c r="B108" s="35"/>
      <c r="C108" s="35"/>
      <c r="D108" s="128"/>
      <c r="E108" s="129"/>
      <c r="F108" s="65" t="s">
        <v>426</v>
      </c>
      <c r="G108" s="130"/>
      <c r="H108" s="129" t="s">
        <v>427</v>
      </c>
      <c r="I108" s="128" t="s">
        <v>428</v>
      </c>
      <c r="J108" s="131"/>
    </row>
    <row r="109">
      <c r="A109" s="27"/>
      <c r="B109" s="87" t="s">
        <v>163</v>
      </c>
      <c r="C109" s="94" t="s">
        <v>164</v>
      </c>
      <c r="D109" s="114" t="s">
        <v>429</v>
      </c>
      <c r="E109" s="114" t="s">
        <v>430</v>
      </c>
      <c r="F109" s="114"/>
      <c r="G109" s="132"/>
      <c r="H109" s="114"/>
      <c r="I109" s="114" t="s">
        <v>431</v>
      </c>
      <c r="J109" s="114"/>
    </row>
    <row r="110">
      <c r="A110" s="27"/>
      <c r="B110" s="100" t="s">
        <v>259</v>
      </c>
      <c r="C110" s="102" t="s">
        <v>177</v>
      </c>
      <c r="D110" s="116" t="s">
        <v>432</v>
      </c>
      <c r="E110" s="132" t="s">
        <v>187</v>
      </c>
      <c r="F110" s="116"/>
      <c r="G110" s="106"/>
      <c r="H110" s="116" t="s">
        <v>291</v>
      </c>
      <c r="I110" s="106"/>
      <c r="J110" s="116"/>
    </row>
    <row r="111">
      <c r="A111" s="27"/>
      <c r="B111" s="100" t="s">
        <v>181</v>
      </c>
      <c r="C111" s="102" t="s">
        <v>183</v>
      </c>
      <c r="D111" s="116"/>
      <c r="E111" s="116"/>
      <c r="F111" s="132" t="s">
        <v>433</v>
      </c>
      <c r="G111" s="106"/>
      <c r="H111" s="106"/>
      <c r="I111" s="106"/>
      <c r="J111" s="106"/>
    </row>
    <row r="112">
      <c r="A112" s="27"/>
      <c r="B112" s="100" t="s">
        <v>268</v>
      </c>
      <c r="C112" s="102" t="s">
        <v>193</v>
      </c>
      <c r="D112" s="116"/>
      <c r="E112" s="116"/>
      <c r="F112" s="106"/>
      <c r="G112" s="106"/>
      <c r="H112" s="116" t="s">
        <v>434</v>
      </c>
      <c r="I112" s="116"/>
      <c r="J112" s="106"/>
    </row>
    <row r="113">
      <c r="A113" s="27"/>
      <c r="B113" s="100" t="s">
        <v>270</v>
      </c>
      <c r="C113" s="102" t="s">
        <v>271</v>
      </c>
      <c r="D113" s="116"/>
      <c r="E113" s="116"/>
      <c r="F113" s="116"/>
      <c r="G113" s="116" t="s">
        <v>435</v>
      </c>
      <c r="H113" s="116"/>
      <c r="I113" s="116"/>
      <c r="J113" s="106"/>
    </row>
    <row r="114">
      <c r="A114" s="27"/>
      <c r="B114" s="100" t="s">
        <v>163</v>
      </c>
      <c r="C114" s="102" t="s">
        <v>197</v>
      </c>
      <c r="D114" s="116" t="s">
        <v>436</v>
      </c>
      <c r="E114" s="116"/>
      <c r="F114" s="116" t="s">
        <v>437</v>
      </c>
      <c r="G114" s="132"/>
      <c r="H114" s="132" t="s">
        <v>438</v>
      </c>
      <c r="I114" s="116" t="s">
        <v>219</v>
      </c>
      <c r="J114" s="106"/>
    </row>
    <row r="115">
      <c r="A115" s="27"/>
      <c r="B115" s="100" t="s">
        <v>163</v>
      </c>
      <c r="C115" s="102" t="s">
        <v>358</v>
      </c>
      <c r="D115" s="116"/>
      <c r="E115" s="116" t="s">
        <v>439</v>
      </c>
      <c r="F115" s="116"/>
      <c r="G115" s="116"/>
      <c r="H115" s="116"/>
      <c r="I115" s="116"/>
      <c r="J115" s="123" t="s">
        <v>440</v>
      </c>
    </row>
    <row r="116">
      <c r="A116" s="27"/>
      <c r="B116" s="100" t="s">
        <v>192</v>
      </c>
      <c r="C116" s="102" t="s">
        <v>186</v>
      </c>
      <c r="D116" s="116"/>
      <c r="E116" s="116"/>
      <c r="F116" s="116" t="s">
        <v>441</v>
      </c>
      <c r="G116" s="116"/>
      <c r="H116" s="116"/>
      <c r="I116" s="116"/>
      <c r="J116" s="106"/>
    </row>
    <row r="117">
      <c r="A117" s="27"/>
      <c r="B117" s="100" t="s">
        <v>163</v>
      </c>
      <c r="C117" s="102" t="s">
        <v>363</v>
      </c>
      <c r="D117" s="116"/>
      <c r="E117" s="116"/>
      <c r="F117" s="116"/>
      <c r="G117" s="116"/>
      <c r="H117" s="116"/>
      <c r="I117" s="116"/>
      <c r="J117" s="116"/>
    </row>
    <row r="118">
      <c r="A118" s="27"/>
      <c r="B118" s="100"/>
      <c r="C118" s="102" t="s">
        <v>205</v>
      </c>
      <c r="D118" s="116"/>
      <c r="E118" s="132" t="s">
        <v>443</v>
      </c>
      <c r="F118" s="116" t="s">
        <v>444</v>
      </c>
      <c r="G118" s="106"/>
      <c r="H118" s="116" t="s">
        <v>445</v>
      </c>
      <c r="I118" s="106"/>
      <c r="J118" s="106"/>
    </row>
    <row r="119">
      <c r="A119" s="27"/>
      <c r="B119" s="107"/>
      <c r="C119" s="102" t="s">
        <v>208</v>
      </c>
      <c r="D119" s="116"/>
      <c r="E119" s="116"/>
      <c r="F119" s="116"/>
      <c r="G119" s="116" t="s">
        <v>446</v>
      </c>
      <c r="H119" s="116"/>
      <c r="I119" s="116"/>
      <c r="J119" s="106"/>
    </row>
    <row r="120">
      <c r="A120" s="27"/>
      <c r="B120" s="107"/>
      <c r="C120" s="102" t="s">
        <v>210</v>
      </c>
      <c r="D120" s="116"/>
      <c r="E120" s="116"/>
      <c r="F120" s="116" t="s">
        <v>448</v>
      </c>
      <c r="G120" s="116"/>
      <c r="H120" s="116"/>
      <c r="I120" s="116"/>
      <c r="J120" s="106"/>
    </row>
    <row r="121">
      <c r="A121" s="27"/>
      <c r="B121" s="100"/>
      <c r="C121" s="102" t="s">
        <v>212</v>
      </c>
      <c r="D121" s="116"/>
      <c r="E121" s="116"/>
      <c r="F121" s="116"/>
      <c r="G121" s="116"/>
      <c r="H121" s="116"/>
      <c r="I121" s="116" t="s">
        <v>153</v>
      </c>
      <c r="J121" s="106"/>
    </row>
    <row r="122">
      <c r="A122" s="27"/>
      <c r="B122" s="100"/>
      <c r="C122" s="102" t="s">
        <v>286</v>
      </c>
      <c r="D122" s="116"/>
      <c r="E122" s="116"/>
      <c r="F122" s="116"/>
      <c r="G122" s="116"/>
      <c r="H122" s="116"/>
      <c r="I122" s="116"/>
      <c r="J122" s="106"/>
    </row>
    <row r="123">
      <c r="A123" s="27"/>
      <c r="B123" s="100"/>
      <c r="C123" s="102" t="s">
        <v>380</v>
      </c>
      <c r="D123" s="116"/>
      <c r="E123" s="116"/>
      <c r="F123" s="116"/>
      <c r="G123" s="116"/>
      <c r="H123" s="116"/>
      <c r="I123" s="116"/>
      <c r="J123" s="106"/>
    </row>
    <row r="124">
      <c r="A124" s="27"/>
      <c r="B124" s="100"/>
      <c r="C124" s="102" t="s">
        <v>449</v>
      </c>
      <c r="D124" s="116"/>
      <c r="E124" s="116"/>
      <c r="F124" s="116"/>
      <c r="G124" s="116" t="s">
        <v>450</v>
      </c>
      <c r="H124" s="116"/>
      <c r="I124" s="116"/>
      <c r="J124" s="106"/>
    </row>
    <row r="125">
      <c r="A125" s="27"/>
      <c r="B125" s="100"/>
      <c r="C125" s="102" t="s">
        <v>149</v>
      </c>
      <c r="D125" s="116"/>
      <c r="E125" s="116"/>
      <c r="F125" s="116"/>
      <c r="G125" s="116"/>
      <c r="H125" s="116"/>
      <c r="I125" s="116" t="s">
        <v>451</v>
      </c>
      <c r="J125" s="106"/>
    </row>
    <row r="126">
      <c r="A126" s="27"/>
      <c r="B126" s="100"/>
      <c r="C126" s="102" t="s">
        <v>452</v>
      </c>
      <c r="D126" s="116"/>
      <c r="E126" s="116"/>
      <c r="F126" s="116"/>
      <c r="G126" s="116"/>
      <c r="H126" s="116" t="s">
        <v>453</v>
      </c>
      <c r="I126" s="116"/>
      <c r="J126" s="106"/>
    </row>
    <row r="127">
      <c r="A127" s="27"/>
      <c r="B127" s="100"/>
      <c r="C127" s="102" t="s">
        <v>454</v>
      </c>
      <c r="D127" s="116"/>
      <c r="E127" s="116"/>
      <c r="F127" s="116"/>
      <c r="G127" s="116"/>
      <c r="H127" s="116"/>
      <c r="I127" s="116"/>
      <c r="J127" s="116" t="s">
        <v>455</v>
      </c>
    </row>
    <row r="128">
      <c r="A128" s="32">
        <v>43742.0</v>
      </c>
      <c r="B128" s="34" t="s">
        <v>55</v>
      </c>
      <c r="C128" s="34" t="s">
        <v>128</v>
      </c>
      <c r="D128" s="36" t="s">
        <v>28</v>
      </c>
      <c r="E128" s="36" t="s">
        <v>57</v>
      </c>
      <c r="F128" s="36" t="s">
        <v>58</v>
      </c>
      <c r="G128" s="36" t="s">
        <v>59</v>
      </c>
      <c r="H128" s="36" t="s">
        <v>60</v>
      </c>
      <c r="I128" s="36" t="s">
        <v>61</v>
      </c>
      <c r="J128" s="39" t="s">
        <v>52</v>
      </c>
    </row>
    <row r="129">
      <c r="A129" s="27"/>
      <c r="B129" s="35"/>
      <c r="C129" s="35"/>
      <c r="D129" s="124" t="s">
        <v>458</v>
      </c>
      <c r="E129" s="124" t="s">
        <v>459</v>
      </c>
      <c r="F129" s="124" t="s">
        <v>460</v>
      </c>
      <c r="G129" s="133" t="s">
        <v>461</v>
      </c>
      <c r="H129" s="133" t="s">
        <v>462</v>
      </c>
      <c r="I129" s="133" t="s">
        <v>463</v>
      </c>
      <c r="J129" s="134"/>
    </row>
    <row r="130">
      <c r="A130" s="27"/>
      <c r="B130" s="34" t="s">
        <v>81</v>
      </c>
      <c r="C130" s="34" t="s">
        <v>82</v>
      </c>
      <c r="D130" s="135" t="s">
        <v>28</v>
      </c>
      <c r="E130" s="56" t="s">
        <v>57</v>
      </c>
      <c r="F130" s="56" t="s">
        <v>39</v>
      </c>
      <c r="G130" s="135" t="s">
        <v>85</v>
      </c>
      <c r="H130" s="56" t="s">
        <v>60</v>
      </c>
      <c r="I130" s="56" t="s">
        <v>61</v>
      </c>
      <c r="J130" s="58" t="s">
        <v>52</v>
      </c>
    </row>
    <row r="131">
      <c r="A131" s="27"/>
      <c r="B131" s="35"/>
      <c r="C131" s="35"/>
      <c r="D131" s="136" t="s">
        <v>87</v>
      </c>
      <c r="E131" s="49" t="s">
        <v>465</v>
      </c>
      <c r="F131" s="49" t="s">
        <v>466</v>
      </c>
      <c r="G131" s="137" t="s">
        <v>412</v>
      </c>
      <c r="H131" s="49" t="s">
        <v>467</v>
      </c>
      <c r="I131" s="49" t="s">
        <v>468</v>
      </c>
      <c r="J131" s="53"/>
    </row>
    <row r="132">
      <c r="A132" s="27"/>
      <c r="B132" s="34" t="s">
        <v>94</v>
      </c>
      <c r="C132" s="34" t="s">
        <v>96</v>
      </c>
      <c r="D132" s="56" t="s">
        <v>28</v>
      </c>
      <c r="E132" s="56" t="s">
        <v>98</v>
      </c>
      <c r="F132" s="56" t="s">
        <v>99</v>
      </c>
      <c r="G132" s="56" t="s">
        <v>85</v>
      </c>
      <c r="H132" s="56" t="s">
        <v>60</v>
      </c>
      <c r="I132" s="56" t="s">
        <v>46</v>
      </c>
      <c r="J132" s="58" t="s">
        <v>52</v>
      </c>
    </row>
    <row r="133">
      <c r="A133" s="27"/>
      <c r="B133" s="35"/>
      <c r="C133" s="35"/>
      <c r="D133" s="49" t="s">
        <v>469</v>
      </c>
      <c r="E133" s="49" t="s">
        <v>470</v>
      </c>
      <c r="F133" s="49" t="s">
        <v>471</v>
      </c>
      <c r="G133" s="49" t="s">
        <v>472</v>
      </c>
      <c r="H133" s="49" t="s">
        <v>473</v>
      </c>
      <c r="I133" s="138" t="s">
        <v>474</v>
      </c>
      <c r="J133" s="53" t="s">
        <v>475</v>
      </c>
    </row>
    <row r="134">
      <c r="A134" s="27"/>
      <c r="B134" s="34" t="s">
        <v>112</v>
      </c>
      <c r="C134" s="34" t="s">
        <v>476</v>
      </c>
      <c r="D134" s="56" t="s">
        <v>28</v>
      </c>
      <c r="E134" s="56" t="s">
        <v>115</v>
      </c>
      <c r="F134" s="56" t="s">
        <v>116</v>
      </c>
      <c r="G134" s="56" t="s">
        <v>117</v>
      </c>
      <c r="H134" s="56" t="s">
        <v>118</v>
      </c>
      <c r="I134" s="56" t="s">
        <v>46</v>
      </c>
      <c r="J134" s="58" t="s">
        <v>52</v>
      </c>
    </row>
    <row r="135">
      <c r="A135" s="27"/>
      <c r="B135" s="35"/>
      <c r="C135" s="35"/>
      <c r="D135" s="124" t="s">
        <v>477</v>
      </c>
      <c r="E135" s="139" t="s">
        <v>478</v>
      </c>
      <c r="F135" s="139" t="s">
        <v>479</v>
      </c>
      <c r="G135" s="136" t="s">
        <v>480</v>
      </c>
      <c r="H135" s="139" t="s">
        <v>481</v>
      </c>
      <c r="I135" s="139" t="s">
        <v>482</v>
      </c>
      <c r="J135" s="140"/>
    </row>
    <row r="136">
      <c r="A136" s="27"/>
      <c r="B136" s="34" t="s">
        <v>127</v>
      </c>
      <c r="C136" s="34" t="s">
        <v>56</v>
      </c>
      <c r="D136" s="56" t="s">
        <v>28</v>
      </c>
      <c r="E136" s="56" t="s">
        <v>38</v>
      </c>
      <c r="F136" s="56" t="s">
        <v>42</v>
      </c>
      <c r="G136" s="56"/>
      <c r="H136" s="56" t="s">
        <v>129</v>
      </c>
      <c r="I136" s="56" t="s">
        <v>46</v>
      </c>
      <c r="J136" s="58" t="s">
        <v>51</v>
      </c>
    </row>
    <row r="137">
      <c r="A137" s="27"/>
      <c r="B137" s="35"/>
      <c r="C137" s="35"/>
      <c r="D137" s="139" t="s">
        <v>483</v>
      </c>
      <c r="E137" s="139" t="s">
        <v>484</v>
      </c>
      <c r="F137" s="139" t="s">
        <v>485</v>
      </c>
      <c r="G137" s="139"/>
      <c r="H137" s="136" t="s">
        <v>486</v>
      </c>
      <c r="I137" s="139" t="s">
        <v>423</v>
      </c>
      <c r="J137" s="53"/>
    </row>
    <row r="138">
      <c r="A138" s="27"/>
      <c r="B138" s="34" t="s">
        <v>12</v>
      </c>
      <c r="C138" s="34">
        <v>9818.0</v>
      </c>
      <c r="D138" s="56"/>
      <c r="E138" s="56" t="s">
        <v>38</v>
      </c>
      <c r="F138" s="56" t="s">
        <v>103</v>
      </c>
      <c r="G138" s="56"/>
      <c r="H138" s="56" t="s">
        <v>137</v>
      </c>
      <c r="I138" s="56" t="s">
        <v>138</v>
      </c>
      <c r="J138" s="79"/>
    </row>
    <row r="139">
      <c r="A139" s="27"/>
      <c r="B139" s="35"/>
      <c r="C139" s="35"/>
      <c r="D139" s="141"/>
      <c r="E139" s="142" t="s">
        <v>487</v>
      </c>
      <c r="F139" s="137" t="s">
        <v>488</v>
      </c>
      <c r="G139" s="139"/>
      <c r="H139" s="139" t="s">
        <v>489</v>
      </c>
      <c r="I139" s="49" t="s">
        <v>490</v>
      </c>
      <c r="J139" s="69"/>
    </row>
    <row r="140">
      <c r="A140" s="27"/>
      <c r="B140" s="34" t="s">
        <v>10</v>
      </c>
      <c r="C140" s="34" t="s">
        <v>149</v>
      </c>
      <c r="D140" s="56"/>
      <c r="E140" s="56" t="s">
        <v>38</v>
      </c>
      <c r="F140" s="56" t="s">
        <v>103</v>
      </c>
      <c r="G140" s="63"/>
      <c r="H140" s="56" t="s">
        <v>137</v>
      </c>
      <c r="I140" s="56" t="s">
        <v>138</v>
      </c>
      <c r="J140" s="79"/>
    </row>
    <row r="141">
      <c r="A141" s="27"/>
      <c r="B141" s="35"/>
      <c r="C141" s="35"/>
      <c r="D141" s="80"/>
      <c r="E141" s="139" t="s">
        <v>491</v>
      </c>
      <c r="F141" s="137" t="s">
        <v>492</v>
      </c>
      <c r="G141" s="143"/>
      <c r="H141" s="49" t="s">
        <v>493</v>
      </c>
      <c r="I141" s="49" t="s">
        <v>494</v>
      </c>
      <c r="J141" s="69"/>
    </row>
    <row r="142">
      <c r="A142" s="27"/>
      <c r="B142" s="34" t="s">
        <v>14</v>
      </c>
      <c r="C142" s="34" t="s">
        <v>155</v>
      </c>
      <c r="D142" s="56"/>
      <c r="E142" s="56" t="s">
        <v>98</v>
      </c>
      <c r="F142" s="56" t="s">
        <v>42</v>
      </c>
      <c r="G142" s="56"/>
      <c r="H142" s="56" t="s">
        <v>129</v>
      </c>
      <c r="I142" s="56" t="s">
        <v>61</v>
      </c>
      <c r="J142" s="79"/>
    </row>
    <row r="143">
      <c r="A143" s="27"/>
      <c r="B143" s="35"/>
      <c r="C143" s="35"/>
      <c r="D143" s="139"/>
      <c r="E143" s="49" t="s">
        <v>496</v>
      </c>
      <c r="F143" s="137" t="s">
        <v>497</v>
      </c>
      <c r="G143" s="143"/>
      <c r="H143" s="49" t="s">
        <v>250</v>
      </c>
      <c r="I143" s="49" t="s">
        <v>333</v>
      </c>
      <c r="J143" s="53"/>
    </row>
    <row r="144">
      <c r="A144" s="27"/>
      <c r="B144" s="34" t="s">
        <v>424</v>
      </c>
      <c r="C144" s="34" t="s">
        <v>202</v>
      </c>
      <c r="D144" s="56"/>
      <c r="E144" s="56" t="s">
        <v>97</v>
      </c>
      <c r="F144" s="56" t="s">
        <v>42</v>
      </c>
      <c r="G144" s="56"/>
      <c r="H144" s="56" t="s">
        <v>137</v>
      </c>
      <c r="I144" s="56" t="s">
        <v>194</v>
      </c>
      <c r="J144" s="79"/>
    </row>
    <row r="145">
      <c r="A145" s="27"/>
      <c r="B145" s="35"/>
      <c r="C145" s="35"/>
      <c r="D145" s="144"/>
      <c r="E145" s="80"/>
      <c r="F145" s="138" t="s">
        <v>498</v>
      </c>
      <c r="G145" s="145"/>
      <c r="H145" s="144" t="s">
        <v>499</v>
      </c>
      <c r="I145" s="144" t="s">
        <v>500</v>
      </c>
      <c r="J145" s="131"/>
    </row>
    <row r="146">
      <c r="A146" s="27"/>
      <c r="B146" s="87" t="s">
        <v>163</v>
      </c>
      <c r="C146" s="94" t="s">
        <v>164</v>
      </c>
      <c r="D146" s="114" t="s">
        <v>501</v>
      </c>
      <c r="E146" s="114" t="s">
        <v>502</v>
      </c>
      <c r="F146" s="114"/>
      <c r="G146" s="132" t="s">
        <v>503</v>
      </c>
      <c r="H146" s="114"/>
      <c r="I146" s="114" t="s">
        <v>504</v>
      </c>
      <c r="J146" s="114"/>
    </row>
    <row r="147">
      <c r="A147" s="27"/>
      <c r="B147" s="100" t="s">
        <v>259</v>
      </c>
      <c r="C147" s="102" t="s">
        <v>177</v>
      </c>
      <c r="D147" s="116"/>
      <c r="E147" s="132"/>
      <c r="F147" s="116" t="s">
        <v>505</v>
      </c>
      <c r="G147" s="106"/>
      <c r="H147" s="116" t="s">
        <v>506</v>
      </c>
      <c r="I147" s="106"/>
      <c r="J147" s="116"/>
    </row>
    <row r="148">
      <c r="A148" s="27"/>
      <c r="B148" s="100" t="s">
        <v>181</v>
      </c>
      <c r="C148" s="102" t="s">
        <v>183</v>
      </c>
      <c r="D148" s="116"/>
      <c r="E148" s="116"/>
      <c r="G148" s="132" t="s">
        <v>507</v>
      </c>
      <c r="H148" s="106"/>
      <c r="I148" s="106"/>
      <c r="J148" s="106"/>
    </row>
    <row r="149">
      <c r="A149" s="27"/>
      <c r="B149" s="100" t="s">
        <v>268</v>
      </c>
      <c r="C149" s="102" t="s">
        <v>193</v>
      </c>
      <c r="D149" s="116"/>
      <c r="E149" s="116"/>
      <c r="F149" s="106"/>
      <c r="G149" s="106"/>
      <c r="H149" s="116"/>
      <c r="I149" s="116"/>
      <c r="J149" s="106"/>
    </row>
    <row r="150">
      <c r="A150" s="27"/>
      <c r="B150" s="100" t="s">
        <v>270</v>
      </c>
      <c r="C150" s="102" t="s">
        <v>271</v>
      </c>
      <c r="D150" s="116"/>
      <c r="E150" s="116"/>
      <c r="F150" s="116"/>
      <c r="G150" s="116"/>
      <c r="H150" s="116" t="s">
        <v>509</v>
      </c>
      <c r="I150" s="116"/>
      <c r="J150" s="106"/>
    </row>
    <row r="151">
      <c r="A151" s="27"/>
      <c r="B151" s="100" t="s">
        <v>163</v>
      </c>
      <c r="C151" s="102" t="s">
        <v>197</v>
      </c>
      <c r="E151" s="116" t="s">
        <v>510</v>
      </c>
      <c r="G151" s="116" t="s">
        <v>511</v>
      </c>
      <c r="H151" s="132" t="s">
        <v>512</v>
      </c>
      <c r="I151" s="116"/>
      <c r="J151" s="106"/>
    </row>
    <row r="152">
      <c r="A152" s="27"/>
      <c r="B152" s="100" t="s">
        <v>163</v>
      </c>
      <c r="C152" s="102" t="s">
        <v>358</v>
      </c>
      <c r="D152" s="116"/>
      <c r="E152" s="116" t="s">
        <v>513</v>
      </c>
      <c r="F152" s="116"/>
      <c r="G152" s="116" t="s">
        <v>209</v>
      </c>
      <c r="H152" s="116"/>
      <c r="I152" s="116"/>
      <c r="J152" s="123"/>
    </row>
    <row r="153">
      <c r="A153" s="27"/>
      <c r="B153" s="100" t="s">
        <v>192</v>
      </c>
      <c r="C153" s="102" t="s">
        <v>186</v>
      </c>
      <c r="D153" s="116"/>
      <c r="E153" s="116"/>
      <c r="F153" s="116" t="s">
        <v>514</v>
      </c>
      <c r="G153" s="116"/>
      <c r="H153" s="116"/>
      <c r="I153" s="116"/>
      <c r="J153" s="106"/>
    </row>
    <row r="154">
      <c r="A154" s="27"/>
      <c r="B154" s="100" t="s">
        <v>163</v>
      </c>
      <c r="C154" s="102" t="s">
        <v>363</v>
      </c>
      <c r="D154" s="116" t="s">
        <v>515</v>
      </c>
      <c r="E154" s="116"/>
      <c r="F154" s="116" t="s">
        <v>516</v>
      </c>
      <c r="G154" s="116"/>
      <c r="H154" s="116" t="s">
        <v>499</v>
      </c>
      <c r="I154" s="116"/>
      <c r="J154" s="116"/>
    </row>
    <row r="155">
      <c r="A155" s="27"/>
      <c r="B155" s="100"/>
      <c r="C155" s="102" t="s">
        <v>205</v>
      </c>
      <c r="E155" s="116" t="s">
        <v>517</v>
      </c>
      <c r="G155" s="116" t="s">
        <v>437</v>
      </c>
      <c r="H155" s="116"/>
      <c r="I155" s="106"/>
      <c r="J155" s="106"/>
    </row>
    <row r="156">
      <c r="A156" s="27"/>
      <c r="B156" s="107"/>
      <c r="C156" s="102" t="s">
        <v>208</v>
      </c>
      <c r="D156" s="116"/>
      <c r="E156" s="116"/>
      <c r="F156" s="116"/>
      <c r="G156" s="116" t="s">
        <v>518</v>
      </c>
      <c r="H156" s="116"/>
      <c r="I156" s="116"/>
      <c r="J156" s="106"/>
    </row>
    <row r="157">
      <c r="A157" s="27"/>
      <c r="B157" s="107"/>
      <c r="C157" s="102" t="s">
        <v>210</v>
      </c>
      <c r="D157" s="116"/>
      <c r="E157" s="116"/>
      <c r="F157" s="116"/>
      <c r="G157" s="116" t="s">
        <v>519</v>
      </c>
      <c r="H157" s="116"/>
      <c r="I157" s="116"/>
      <c r="J157" s="106"/>
    </row>
    <row r="158">
      <c r="A158" s="27"/>
      <c r="B158" s="100"/>
      <c r="C158" s="102" t="s">
        <v>212</v>
      </c>
      <c r="D158" s="116"/>
      <c r="E158" s="116"/>
      <c r="F158" s="116"/>
      <c r="G158" s="116"/>
      <c r="H158" s="116"/>
      <c r="I158" s="116"/>
      <c r="J158" s="106"/>
    </row>
    <row r="159">
      <c r="A159" s="27"/>
      <c r="B159" s="100"/>
      <c r="C159" s="102" t="s">
        <v>286</v>
      </c>
      <c r="D159" s="116"/>
      <c r="E159" s="116"/>
      <c r="F159" s="116"/>
      <c r="G159" s="116"/>
      <c r="H159" s="116" t="s">
        <v>520</v>
      </c>
      <c r="I159" s="116"/>
      <c r="J159" s="106"/>
    </row>
    <row r="160">
      <c r="A160" s="27"/>
      <c r="B160" s="100"/>
      <c r="C160" s="102" t="s">
        <v>380</v>
      </c>
      <c r="D160" s="116"/>
      <c r="E160" s="116"/>
      <c r="F160" s="116"/>
      <c r="G160" s="116"/>
      <c r="H160" s="116"/>
      <c r="I160" s="116"/>
      <c r="J160" s="106"/>
    </row>
    <row r="161">
      <c r="A161" s="27"/>
      <c r="B161" s="100"/>
      <c r="C161" s="102" t="s">
        <v>449</v>
      </c>
      <c r="D161" s="116"/>
      <c r="E161" s="116"/>
      <c r="F161" s="116"/>
      <c r="G161" s="116"/>
      <c r="H161" s="116"/>
      <c r="I161" s="116"/>
      <c r="J161" s="106"/>
    </row>
    <row r="162">
      <c r="A162" s="27"/>
      <c r="B162" s="100"/>
      <c r="C162" s="102" t="s">
        <v>149</v>
      </c>
      <c r="D162" s="116"/>
      <c r="E162" s="116"/>
      <c r="F162" s="116"/>
      <c r="G162" s="116"/>
      <c r="H162" s="116"/>
      <c r="I162" s="116"/>
      <c r="J162" s="106"/>
    </row>
    <row r="163">
      <c r="A163" s="27"/>
      <c r="B163" s="100"/>
      <c r="C163" s="102" t="s">
        <v>452</v>
      </c>
      <c r="D163" s="116"/>
      <c r="E163" s="116"/>
      <c r="F163" s="116"/>
      <c r="G163" s="116"/>
      <c r="H163" s="116"/>
      <c r="I163" s="116"/>
      <c r="J163" s="106"/>
    </row>
    <row r="164">
      <c r="A164" s="35"/>
      <c r="B164" s="100"/>
      <c r="C164" s="102" t="s">
        <v>454</v>
      </c>
      <c r="D164" s="116"/>
      <c r="E164" s="116"/>
      <c r="F164" s="116"/>
      <c r="G164" s="116"/>
      <c r="H164" s="116"/>
      <c r="I164" s="116"/>
      <c r="J164" s="116"/>
    </row>
    <row r="165">
      <c r="A165" s="32">
        <v>43743.0</v>
      </c>
      <c r="B165" s="34" t="s">
        <v>55</v>
      </c>
      <c r="C165" s="34" t="s">
        <v>128</v>
      </c>
      <c r="D165" s="36" t="s">
        <v>28</v>
      </c>
      <c r="E165" s="36" t="s">
        <v>57</v>
      </c>
      <c r="F165" s="36" t="s">
        <v>58</v>
      </c>
      <c r="G165" s="36" t="s">
        <v>59</v>
      </c>
      <c r="H165" s="36" t="s">
        <v>60</v>
      </c>
      <c r="I165" s="36" t="s">
        <v>61</v>
      </c>
      <c r="J165" s="39" t="s">
        <v>52</v>
      </c>
    </row>
    <row r="166">
      <c r="A166" s="27"/>
      <c r="B166" s="35"/>
      <c r="C166" s="35"/>
      <c r="D166" s="124" t="s">
        <v>398</v>
      </c>
      <c r="E166" s="124" t="s">
        <v>525</v>
      </c>
      <c r="F166" s="124" t="s">
        <v>526</v>
      </c>
      <c r="G166" s="65"/>
      <c r="H166" s="116" t="s">
        <v>527</v>
      </c>
      <c r="I166" s="116" t="s">
        <v>528</v>
      </c>
      <c r="J166" s="146"/>
    </row>
    <row r="167">
      <c r="A167" s="27"/>
      <c r="B167" s="34" t="s">
        <v>81</v>
      </c>
      <c r="C167" s="34" t="s">
        <v>82</v>
      </c>
      <c r="D167" s="135" t="s">
        <v>28</v>
      </c>
      <c r="E167" s="56" t="s">
        <v>57</v>
      </c>
      <c r="F167" s="56" t="s">
        <v>39</v>
      </c>
      <c r="G167" s="135" t="s">
        <v>85</v>
      </c>
      <c r="H167" s="56" t="s">
        <v>60</v>
      </c>
      <c r="I167" s="56" t="s">
        <v>61</v>
      </c>
      <c r="J167" s="58" t="s">
        <v>52</v>
      </c>
    </row>
    <row r="168">
      <c r="A168" s="27"/>
      <c r="B168" s="35"/>
      <c r="C168" s="35"/>
      <c r="D168" s="148" t="s">
        <v>529</v>
      </c>
      <c r="E168" s="65" t="s">
        <v>530</v>
      </c>
      <c r="F168" s="49" t="s">
        <v>203</v>
      </c>
      <c r="G168" s="148" t="s">
        <v>531</v>
      </c>
      <c r="H168" s="65" t="s">
        <v>532</v>
      </c>
      <c r="I168" s="49" t="s">
        <v>451</v>
      </c>
      <c r="J168" s="53"/>
    </row>
    <row r="169">
      <c r="A169" s="27"/>
      <c r="B169" s="34" t="s">
        <v>94</v>
      </c>
      <c r="C169" s="34" t="s">
        <v>96</v>
      </c>
      <c r="D169" s="56" t="s">
        <v>28</v>
      </c>
      <c r="E169" s="56" t="s">
        <v>98</v>
      </c>
      <c r="F169" s="56" t="s">
        <v>99</v>
      </c>
      <c r="G169" s="56" t="s">
        <v>85</v>
      </c>
      <c r="H169" s="56" t="s">
        <v>60</v>
      </c>
      <c r="I169" s="56" t="s">
        <v>46</v>
      </c>
      <c r="J169" s="58" t="s">
        <v>52</v>
      </c>
    </row>
    <row r="170">
      <c r="A170" s="27"/>
      <c r="B170" s="35"/>
      <c r="C170" s="35"/>
      <c r="D170" s="49" t="s">
        <v>533</v>
      </c>
      <c r="E170" s="49" t="s">
        <v>534</v>
      </c>
      <c r="F170" s="49" t="s">
        <v>535</v>
      </c>
      <c r="G170" s="49" t="s">
        <v>536</v>
      </c>
      <c r="H170" s="49" t="s">
        <v>537</v>
      </c>
      <c r="I170" s="148" t="s">
        <v>538</v>
      </c>
      <c r="J170" s="53"/>
    </row>
    <row r="171">
      <c r="A171" s="27"/>
      <c r="B171" s="34" t="s">
        <v>112</v>
      </c>
      <c r="C171" s="34" t="s">
        <v>476</v>
      </c>
      <c r="D171" s="56" t="s">
        <v>28</v>
      </c>
      <c r="E171" s="56" t="s">
        <v>115</v>
      </c>
      <c r="F171" s="56" t="s">
        <v>116</v>
      </c>
      <c r="G171" s="56" t="s">
        <v>117</v>
      </c>
      <c r="H171" s="56" t="s">
        <v>118</v>
      </c>
      <c r="I171" s="56" t="s">
        <v>46</v>
      </c>
      <c r="J171" s="58" t="s">
        <v>52</v>
      </c>
    </row>
    <row r="172">
      <c r="A172" s="27"/>
      <c r="B172" s="35"/>
      <c r="C172" s="35"/>
      <c r="D172" s="124" t="s">
        <v>539</v>
      </c>
      <c r="E172" s="49" t="s">
        <v>540</v>
      </c>
      <c r="F172" s="49" t="s">
        <v>541</v>
      </c>
      <c r="G172" s="65" t="s">
        <v>542</v>
      </c>
      <c r="H172" s="49" t="s">
        <v>543</v>
      </c>
      <c r="I172" s="49" t="s">
        <v>544</v>
      </c>
      <c r="J172" s="53"/>
    </row>
    <row r="173">
      <c r="A173" s="27"/>
      <c r="B173" s="34" t="s">
        <v>127</v>
      </c>
      <c r="C173" s="34" t="s">
        <v>56</v>
      </c>
      <c r="D173" s="56" t="s">
        <v>28</v>
      </c>
      <c r="E173" s="56" t="s">
        <v>38</v>
      </c>
      <c r="F173" s="56" t="s">
        <v>42</v>
      </c>
      <c r="G173" s="56"/>
      <c r="H173" s="56" t="s">
        <v>129</v>
      </c>
      <c r="I173" s="56" t="s">
        <v>46</v>
      </c>
      <c r="J173" s="58" t="s">
        <v>51</v>
      </c>
    </row>
    <row r="174">
      <c r="A174" s="27"/>
      <c r="B174" s="35"/>
      <c r="C174" s="35"/>
      <c r="D174" s="65" t="s">
        <v>545</v>
      </c>
      <c r="E174" s="65" t="s">
        <v>546</v>
      </c>
      <c r="F174" s="65" t="s">
        <v>547</v>
      </c>
      <c r="G174" s="49"/>
      <c r="H174" s="148" t="s">
        <v>548</v>
      </c>
      <c r="I174" s="49" t="s">
        <v>549</v>
      </c>
      <c r="J174" s="53" t="s">
        <v>550</v>
      </c>
    </row>
    <row r="175">
      <c r="A175" s="27"/>
      <c r="B175" s="34" t="s">
        <v>12</v>
      </c>
      <c r="C175" s="34">
        <v>9818.0</v>
      </c>
      <c r="D175" s="56"/>
      <c r="E175" s="56" t="s">
        <v>38</v>
      </c>
      <c r="F175" s="56" t="s">
        <v>103</v>
      </c>
      <c r="G175" s="56"/>
      <c r="H175" s="56" t="s">
        <v>137</v>
      </c>
      <c r="I175" s="56" t="s">
        <v>138</v>
      </c>
      <c r="J175" s="79"/>
    </row>
    <row r="176">
      <c r="A176" s="27"/>
      <c r="B176" s="35"/>
      <c r="C176" s="35"/>
      <c r="D176" s="141"/>
      <c r="E176" s="149" t="s">
        <v>551</v>
      </c>
      <c r="F176" s="148" t="s">
        <v>552</v>
      </c>
      <c r="G176" s="49"/>
      <c r="H176" s="49" t="s">
        <v>553</v>
      </c>
      <c r="I176" s="49" t="s">
        <v>554</v>
      </c>
      <c r="J176" s="69"/>
    </row>
    <row r="177">
      <c r="A177" s="27"/>
      <c r="B177" s="34" t="s">
        <v>10</v>
      </c>
      <c r="C177" s="34" t="s">
        <v>149</v>
      </c>
      <c r="D177" s="56"/>
      <c r="E177" s="56" t="s">
        <v>38</v>
      </c>
      <c r="F177" s="56" t="s">
        <v>103</v>
      </c>
      <c r="G177" s="63"/>
      <c r="H177" s="56" t="s">
        <v>137</v>
      </c>
      <c r="I177" s="56" t="s">
        <v>138</v>
      </c>
      <c r="J177" s="79"/>
    </row>
    <row r="178">
      <c r="A178" s="27"/>
      <c r="B178" s="35"/>
      <c r="C178" s="35"/>
      <c r="D178" s="80"/>
      <c r="E178" s="49" t="s">
        <v>555</v>
      </c>
      <c r="F178" s="148" t="s">
        <v>556</v>
      </c>
      <c r="G178" s="111"/>
      <c r="H178" s="49" t="s">
        <v>557</v>
      </c>
      <c r="I178" s="49" t="s">
        <v>558</v>
      </c>
      <c r="J178" s="69"/>
    </row>
    <row r="179">
      <c r="A179" s="27"/>
      <c r="B179" s="34" t="s">
        <v>14</v>
      </c>
      <c r="C179" s="34" t="s">
        <v>155</v>
      </c>
      <c r="D179" s="56"/>
      <c r="E179" s="56" t="s">
        <v>98</v>
      </c>
      <c r="F179" s="56" t="s">
        <v>42</v>
      </c>
      <c r="G179" s="56"/>
      <c r="H179" s="56" t="s">
        <v>129</v>
      </c>
      <c r="I179" s="56" t="s">
        <v>61</v>
      </c>
      <c r="J179" s="79"/>
    </row>
    <row r="180">
      <c r="A180" s="27"/>
      <c r="B180" s="35"/>
      <c r="C180" s="35"/>
      <c r="D180" s="139"/>
      <c r="E180" s="49" t="s">
        <v>298</v>
      </c>
      <c r="F180" s="148" t="s">
        <v>559</v>
      </c>
      <c r="G180" s="111"/>
      <c r="H180" s="49" t="s">
        <v>560</v>
      </c>
      <c r="I180" s="128" t="s">
        <v>561</v>
      </c>
      <c r="J180" s="53"/>
    </row>
    <row r="181">
      <c r="A181" s="27"/>
      <c r="B181" s="34" t="s">
        <v>424</v>
      </c>
      <c r="C181" s="34" t="s">
        <v>202</v>
      </c>
      <c r="D181" s="56"/>
      <c r="E181" s="56" t="s">
        <v>97</v>
      </c>
      <c r="F181" s="56" t="s">
        <v>42</v>
      </c>
      <c r="G181" s="56"/>
      <c r="H181" s="56" t="s">
        <v>137</v>
      </c>
      <c r="I181" s="56" t="s">
        <v>194</v>
      </c>
      <c r="J181" s="79"/>
    </row>
    <row r="182">
      <c r="A182" s="35"/>
      <c r="B182" s="35"/>
      <c r="C182" s="35"/>
      <c r="D182" s="144"/>
      <c r="E182" s="148" t="s">
        <v>562</v>
      </c>
      <c r="F182" s="148" t="s">
        <v>563</v>
      </c>
      <c r="G182" s="130"/>
      <c r="H182" s="128" t="s">
        <v>564</v>
      </c>
      <c r="I182" s="128" t="s">
        <v>565</v>
      </c>
      <c r="J182" s="131"/>
    </row>
    <row r="183">
      <c r="A183" s="32">
        <v>43745.0</v>
      </c>
      <c r="B183" s="34" t="s">
        <v>55</v>
      </c>
      <c r="C183" s="34" t="s">
        <v>128</v>
      </c>
      <c r="D183" s="36" t="s">
        <v>28</v>
      </c>
      <c r="E183" s="36" t="s">
        <v>57</v>
      </c>
      <c r="F183" s="36" t="s">
        <v>58</v>
      </c>
      <c r="G183" s="36" t="s">
        <v>59</v>
      </c>
      <c r="H183" s="36" t="s">
        <v>60</v>
      </c>
      <c r="I183" s="36" t="s">
        <v>61</v>
      </c>
      <c r="J183" s="39" t="s">
        <v>52</v>
      </c>
    </row>
    <row r="184">
      <c r="A184" s="27"/>
      <c r="B184" s="35"/>
      <c r="C184" s="35"/>
      <c r="D184" s="150" t="s">
        <v>432</v>
      </c>
      <c r="E184" s="150" t="s">
        <v>298</v>
      </c>
      <c r="F184" s="151" t="s">
        <v>567</v>
      </c>
      <c r="G184" s="152" t="s">
        <v>568</v>
      </c>
      <c r="H184" s="152" t="s">
        <v>569</v>
      </c>
      <c r="I184" s="152" t="s">
        <v>570</v>
      </c>
      <c r="J184" s="153"/>
    </row>
    <row r="185">
      <c r="A185" s="27"/>
      <c r="B185" s="34" t="s">
        <v>81</v>
      </c>
      <c r="C185" s="34" t="s">
        <v>82</v>
      </c>
      <c r="D185" s="154" t="s">
        <v>28</v>
      </c>
      <c r="E185" s="36" t="s">
        <v>57</v>
      </c>
      <c r="F185" s="36" t="s">
        <v>39</v>
      </c>
      <c r="G185" s="154" t="s">
        <v>85</v>
      </c>
      <c r="H185" s="36" t="s">
        <v>60</v>
      </c>
      <c r="I185" s="36" t="s">
        <v>61</v>
      </c>
      <c r="J185" s="39" t="s">
        <v>52</v>
      </c>
    </row>
    <row r="186">
      <c r="A186" s="27"/>
      <c r="B186" s="35"/>
      <c r="C186" s="35"/>
      <c r="D186" s="148" t="s">
        <v>572</v>
      </c>
      <c r="E186" s="49" t="s">
        <v>573</v>
      </c>
      <c r="F186" s="49" t="s">
        <v>574</v>
      </c>
      <c r="G186" s="155" t="s">
        <v>575</v>
      </c>
      <c r="H186" s="49" t="s">
        <v>438</v>
      </c>
      <c r="I186" s="49" t="s">
        <v>576</v>
      </c>
      <c r="J186" s="53"/>
    </row>
    <row r="187">
      <c r="A187" s="27"/>
      <c r="B187" s="34" t="s">
        <v>94</v>
      </c>
      <c r="C187" s="34" t="s">
        <v>96</v>
      </c>
      <c r="D187" s="56" t="s">
        <v>28</v>
      </c>
      <c r="E187" s="56" t="s">
        <v>98</v>
      </c>
      <c r="F187" s="56" t="s">
        <v>99</v>
      </c>
      <c r="G187" s="56" t="s">
        <v>85</v>
      </c>
      <c r="H187" s="56" t="s">
        <v>60</v>
      </c>
      <c r="I187" s="56" t="s">
        <v>46</v>
      </c>
      <c r="J187" s="58" t="s">
        <v>52</v>
      </c>
    </row>
    <row r="188">
      <c r="A188" s="27"/>
      <c r="B188" s="35"/>
      <c r="C188" s="35"/>
      <c r="D188" s="49" t="s">
        <v>577</v>
      </c>
      <c r="E188" s="49" t="s">
        <v>578</v>
      </c>
      <c r="F188" s="51" t="s">
        <v>579</v>
      </c>
      <c r="G188" s="49" t="s">
        <v>580</v>
      </c>
      <c r="H188" s="51" t="s">
        <v>581</v>
      </c>
      <c r="I188" s="148" t="s">
        <v>582</v>
      </c>
      <c r="J188" s="53"/>
    </row>
    <row r="189">
      <c r="A189" s="27"/>
      <c r="B189" s="34" t="s">
        <v>112</v>
      </c>
      <c r="C189" s="34" t="s">
        <v>476</v>
      </c>
      <c r="D189" s="56" t="s">
        <v>28</v>
      </c>
      <c r="E189" s="56" t="s">
        <v>115</v>
      </c>
      <c r="F189" s="56" t="s">
        <v>116</v>
      </c>
      <c r="G189" s="56" t="s">
        <v>117</v>
      </c>
      <c r="H189" s="56" t="s">
        <v>118</v>
      </c>
      <c r="I189" s="56" t="s">
        <v>46</v>
      </c>
      <c r="J189" s="58" t="s">
        <v>52</v>
      </c>
    </row>
    <row r="190">
      <c r="A190" s="27"/>
      <c r="B190" s="35"/>
      <c r="C190" s="35"/>
      <c r="D190" s="49" t="s">
        <v>583</v>
      </c>
      <c r="E190" s="51" t="s">
        <v>584</v>
      </c>
      <c r="F190" s="49" t="s">
        <v>585</v>
      </c>
      <c r="G190" s="65" t="s">
        <v>586</v>
      </c>
      <c r="H190" s="49" t="s">
        <v>587</v>
      </c>
      <c r="I190" s="49" t="s">
        <v>588</v>
      </c>
      <c r="J190" s="53"/>
    </row>
    <row r="191">
      <c r="A191" s="27"/>
      <c r="B191" s="34" t="s">
        <v>127</v>
      </c>
      <c r="C191" s="34" t="s">
        <v>56</v>
      </c>
      <c r="D191" s="56" t="s">
        <v>28</v>
      </c>
      <c r="E191" s="56" t="s">
        <v>38</v>
      </c>
      <c r="F191" s="56" t="s">
        <v>42</v>
      </c>
      <c r="G191" s="56"/>
      <c r="H191" s="56" t="s">
        <v>129</v>
      </c>
      <c r="I191" s="56" t="s">
        <v>46</v>
      </c>
      <c r="J191" s="58" t="s">
        <v>51</v>
      </c>
    </row>
    <row r="192">
      <c r="A192" s="27"/>
      <c r="B192" s="35"/>
      <c r="C192" s="35"/>
      <c r="D192" s="49" t="s">
        <v>591</v>
      </c>
      <c r="E192" s="49" t="s">
        <v>592</v>
      </c>
      <c r="F192" s="51" t="s">
        <v>594</v>
      </c>
      <c r="G192" s="49"/>
      <c r="H192" s="148" t="s">
        <v>595</v>
      </c>
      <c r="I192" s="49" t="s">
        <v>596</v>
      </c>
      <c r="J192" s="53"/>
    </row>
    <row r="193">
      <c r="A193" s="27"/>
      <c r="B193" s="34" t="s">
        <v>12</v>
      </c>
      <c r="C193" s="34">
        <v>9818.0</v>
      </c>
      <c r="D193" s="56"/>
      <c r="E193" s="56" t="s">
        <v>38</v>
      </c>
      <c r="F193" s="56" t="s">
        <v>103</v>
      </c>
      <c r="G193" s="56"/>
      <c r="H193" s="56" t="s">
        <v>137</v>
      </c>
      <c r="I193" s="56" t="s">
        <v>138</v>
      </c>
      <c r="J193" s="79"/>
    </row>
    <row r="194">
      <c r="A194" s="27"/>
      <c r="B194" s="35"/>
      <c r="C194" s="35"/>
      <c r="D194" s="80"/>
      <c r="E194" s="157" t="s">
        <v>603</v>
      </c>
      <c r="F194" s="158" t="s">
        <v>607</v>
      </c>
      <c r="G194" s="152"/>
      <c r="H194" s="152" t="s">
        <v>608</v>
      </c>
      <c r="I194" s="159" t="s">
        <v>609</v>
      </c>
      <c r="J194" s="69"/>
    </row>
    <row r="195">
      <c r="A195" s="27"/>
      <c r="B195" s="34" t="s">
        <v>10</v>
      </c>
      <c r="C195" s="34" t="s">
        <v>149</v>
      </c>
      <c r="D195" s="160"/>
      <c r="E195" s="161" t="s">
        <v>38</v>
      </c>
      <c r="F195" s="161" t="s">
        <v>103</v>
      </c>
      <c r="G195" s="161"/>
      <c r="H195" s="161" t="s">
        <v>137</v>
      </c>
      <c r="I195" s="161" t="s">
        <v>138</v>
      </c>
      <c r="J195" s="79"/>
    </row>
    <row r="196">
      <c r="A196" s="27"/>
      <c r="B196" s="35"/>
      <c r="C196" s="35"/>
      <c r="D196" s="80"/>
      <c r="E196" s="128" t="s">
        <v>610</v>
      </c>
      <c r="F196" s="155" t="s">
        <v>611</v>
      </c>
      <c r="G196" s="111"/>
      <c r="H196" s="128" t="s">
        <v>612</v>
      </c>
      <c r="I196" s="128" t="s">
        <v>613</v>
      </c>
      <c r="J196" s="69"/>
    </row>
    <row r="197">
      <c r="A197" s="27"/>
      <c r="B197" s="34" t="s">
        <v>14</v>
      </c>
      <c r="C197" s="34" t="s">
        <v>155</v>
      </c>
      <c r="D197" s="56"/>
      <c r="E197" s="56" t="s">
        <v>98</v>
      </c>
      <c r="F197" s="56" t="s">
        <v>42</v>
      </c>
      <c r="G197" s="56"/>
      <c r="H197" s="56" t="s">
        <v>129</v>
      </c>
      <c r="I197" s="56" t="s">
        <v>61</v>
      </c>
      <c r="J197" s="79"/>
    </row>
    <row r="198">
      <c r="A198" s="27"/>
      <c r="B198" s="35"/>
      <c r="C198" s="35"/>
      <c r="D198" s="139"/>
      <c r="E198" s="49" t="s">
        <v>614</v>
      </c>
      <c r="F198" s="138" t="s">
        <v>615</v>
      </c>
      <c r="G198" s="111"/>
      <c r="H198" s="49" t="s">
        <v>616</v>
      </c>
      <c r="I198" s="128" t="s">
        <v>617</v>
      </c>
      <c r="J198" s="53"/>
    </row>
    <row r="199">
      <c r="A199" s="27"/>
      <c r="B199" s="34" t="s">
        <v>424</v>
      </c>
      <c r="C199" s="34" t="s">
        <v>202</v>
      </c>
      <c r="D199" s="56"/>
      <c r="E199" s="56" t="s">
        <v>97</v>
      </c>
      <c r="F199" s="56" t="s">
        <v>42</v>
      </c>
      <c r="G199" s="56"/>
      <c r="H199" s="56" t="s">
        <v>137</v>
      </c>
      <c r="I199" s="56" t="s">
        <v>194</v>
      </c>
      <c r="J199" s="79"/>
    </row>
    <row r="200">
      <c r="A200" s="35"/>
      <c r="B200" s="35"/>
      <c r="C200" s="35"/>
      <c r="D200" s="144"/>
      <c r="E200" s="138" t="s">
        <v>618</v>
      </c>
      <c r="F200" s="148" t="s">
        <v>619</v>
      </c>
      <c r="G200" s="130"/>
      <c r="H200" s="128" t="s">
        <v>336</v>
      </c>
      <c r="I200" s="128"/>
      <c r="J200" s="131"/>
    </row>
    <row r="201">
      <c r="A201" s="32">
        <v>43747.0</v>
      </c>
      <c r="B201" s="34" t="s">
        <v>55</v>
      </c>
      <c r="C201" s="34" t="s">
        <v>128</v>
      </c>
      <c r="D201" s="36" t="s">
        <v>28</v>
      </c>
      <c r="E201" s="36" t="s">
        <v>57</v>
      </c>
      <c r="F201" s="36" t="s">
        <v>58</v>
      </c>
      <c r="G201" s="36" t="s">
        <v>59</v>
      </c>
      <c r="H201" s="36" t="s">
        <v>60</v>
      </c>
      <c r="I201" s="36" t="s">
        <v>61</v>
      </c>
      <c r="J201" s="39" t="s">
        <v>52</v>
      </c>
    </row>
    <row r="202">
      <c r="A202" s="27"/>
      <c r="B202" s="35"/>
      <c r="C202" s="35"/>
      <c r="D202" s="139" t="s">
        <v>620</v>
      </c>
      <c r="E202" s="162" t="s">
        <v>578</v>
      </c>
      <c r="F202" s="151" t="s">
        <v>621</v>
      </c>
      <c r="G202" s="151" t="s">
        <v>622</v>
      </c>
      <c r="H202" s="162" t="s">
        <v>623</v>
      </c>
      <c r="I202" s="162" t="s">
        <v>624</v>
      </c>
      <c r="J202" s="153"/>
    </row>
    <row r="203">
      <c r="A203" s="27"/>
      <c r="B203" s="34" t="s">
        <v>81</v>
      </c>
      <c r="C203" s="34" t="s">
        <v>82</v>
      </c>
      <c r="D203" s="154" t="s">
        <v>28</v>
      </c>
      <c r="E203" s="36" t="s">
        <v>57</v>
      </c>
      <c r="F203" s="36" t="s">
        <v>39</v>
      </c>
      <c r="G203" s="154" t="s">
        <v>85</v>
      </c>
      <c r="H203" s="36" t="s">
        <v>60</v>
      </c>
      <c r="I203" s="36" t="s">
        <v>61</v>
      </c>
      <c r="J203" s="39" t="s">
        <v>52</v>
      </c>
    </row>
    <row r="204">
      <c r="A204" s="27"/>
      <c r="B204" s="35"/>
      <c r="C204" s="35"/>
      <c r="D204" s="155" t="s">
        <v>625</v>
      </c>
      <c r="E204" s="51" t="s">
        <v>626</v>
      </c>
      <c r="F204" s="51" t="s">
        <v>627</v>
      </c>
      <c r="G204" s="155" t="s">
        <v>628</v>
      </c>
      <c r="H204" s="51" t="s">
        <v>413</v>
      </c>
      <c r="I204" s="139" t="s">
        <v>629</v>
      </c>
      <c r="J204" s="53" t="s">
        <v>630</v>
      </c>
    </row>
    <row r="205">
      <c r="A205" s="27"/>
      <c r="B205" s="34" t="s">
        <v>94</v>
      </c>
      <c r="C205" s="34" t="s">
        <v>96</v>
      </c>
      <c r="D205" s="56" t="s">
        <v>28</v>
      </c>
      <c r="E205" s="56" t="s">
        <v>98</v>
      </c>
      <c r="F205" s="56" t="s">
        <v>99</v>
      </c>
      <c r="G205" s="56" t="s">
        <v>85</v>
      </c>
      <c r="H205" s="56" t="s">
        <v>60</v>
      </c>
      <c r="I205" s="56" t="s">
        <v>46</v>
      </c>
      <c r="J205" s="58" t="s">
        <v>52</v>
      </c>
    </row>
    <row r="206">
      <c r="A206" s="27"/>
      <c r="B206" s="35"/>
      <c r="C206" s="35"/>
      <c r="D206" s="139" t="s">
        <v>631</v>
      </c>
      <c r="E206" s="139" t="s">
        <v>632</v>
      </c>
      <c r="F206" s="139" t="s">
        <v>633</v>
      </c>
      <c r="G206" s="51" t="s">
        <v>132</v>
      </c>
      <c r="H206" s="51" t="s">
        <v>634</v>
      </c>
      <c r="I206" s="155" t="s">
        <v>247</v>
      </c>
      <c r="J206" s="53" t="s">
        <v>317</v>
      </c>
    </row>
    <row r="207">
      <c r="A207" s="27"/>
      <c r="B207" s="34" t="s">
        <v>112</v>
      </c>
      <c r="C207" s="34" t="s">
        <v>476</v>
      </c>
      <c r="D207" s="56" t="s">
        <v>28</v>
      </c>
      <c r="E207" s="56" t="s">
        <v>115</v>
      </c>
      <c r="F207" s="56" t="s">
        <v>116</v>
      </c>
      <c r="G207" s="56" t="s">
        <v>117</v>
      </c>
      <c r="H207" s="56" t="s">
        <v>118</v>
      </c>
      <c r="I207" s="56" t="s">
        <v>46</v>
      </c>
      <c r="J207" s="58" t="s">
        <v>52</v>
      </c>
    </row>
    <row r="208">
      <c r="A208" s="27"/>
      <c r="B208" s="35"/>
      <c r="C208" s="35"/>
      <c r="D208" s="139" t="s">
        <v>631</v>
      </c>
      <c r="E208" s="139" t="s">
        <v>635</v>
      </c>
      <c r="F208" s="139" t="s">
        <v>636</v>
      </c>
      <c r="G208" s="139" t="s">
        <v>580</v>
      </c>
      <c r="H208" s="139" t="s">
        <v>637</v>
      </c>
      <c r="I208" s="139" t="s">
        <v>638</v>
      </c>
      <c r="J208" s="53"/>
    </row>
    <row r="209">
      <c r="A209" s="27"/>
      <c r="B209" s="34" t="s">
        <v>127</v>
      </c>
      <c r="C209" s="34" t="s">
        <v>56</v>
      </c>
      <c r="D209" s="56" t="s">
        <v>28</v>
      </c>
      <c r="E209" s="56" t="s">
        <v>38</v>
      </c>
      <c r="F209" s="56" t="s">
        <v>42</v>
      </c>
      <c r="G209" s="56"/>
      <c r="H209" s="56" t="s">
        <v>129</v>
      </c>
      <c r="I209" s="56" t="s">
        <v>46</v>
      </c>
      <c r="J209" s="58" t="s">
        <v>51</v>
      </c>
    </row>
    <row r="210">
      <c r="A210" s="27"/>
      <c r="B210" s="35"/>
      <c r="C210" s="35"/>
      <c r="D210" s="139" t="s">
        <v>325</v>
      </c>
      <c r="E210" s="65" t="s">
        <v>639</v>
      </c>
      <c r="F210" s="139" t="s">
        <v>640</v>
      </c>
      <c r="G210" s="139"/>
      <c r="H210" s="155" t="s">
        <v>489</v>
      </c>
      <c r="I210" s="139" t="s">
        <v>641</v>
      </c>
      <c r="J210" s="53" t="s">
        <v>642</v>
      </c>
      <c r="K210" s="5" t="s">
        <v>643</v>
      </c>
    </row>
    <row r="211">
      <c r="A211" s="27"/>
      <c r="B211" s="34" t="s">
        <v>12</v>
      </c>
      <c r="C211" s="34">
        <v>9818.0</v>
      </c>
      <c r="D211" s="56"/>
      <c r="E211" s="56" t="s">
        <v>38</v>
      </c>
      <c r="F211" s="56" t="s">
        <v>103</v>
      </c>
      <c r="G211" s="56"/>
      <c r="H211" s="56" t="s">
        <v>137</v>
      </c>
      <c r="I211" s="56" t="s">
        <v>138</v>
      </c>
      <c r="J211" s="79"/>
    </row>
    <row r="212">
      <c r="A212" s="27"/>
      <c r="B212" s="35"/>
      <c r="C212" s="35"/>
      <c r="D212" s="141"/>
      <c r="E212" s="163" t="s">
        <v>644</v>
      </c>
      <c r="F212" s="164" t="s">
        <v>645</v>
      </c>
      <c r="G212" s="162"/>
      <c r="H212" s="151" t="s">
        <v>646</v>
      </c>
      <c r="I212" s="162" t="s">
        <v>647</v>
      </c>
      <c r="J212" s="69"/>
      <c r="K212" s="5" t="s">
        <v>643</v>
      </c>
    </row>
    <row r="213">
      <c r="A213" s="27"/>
      <c r="B213" s="34" t="s">
        <v>10</v>
      </c>
      <c r="C213" s="34" t="s">
        <v>149</v>
      </c>
      <c r="D213" s="160"/>
      <c r="E213" s="161" t="s">
        <v>38</v>
      </c>
      <c r="F213" s="161" t="s">
        <v>103</v>
      </c>
      <c r="G213" s="161"/>
      <c r="H213" s="161" t="s">
        <v>137</v>
      </c>
      <c r="I213" s="161" t="s">
        <v>138</v>
      </c>
      <c r="J213" s="79"/>
    </row>
    <row r="214">
      <c r="A214" s="27"/>
      <c r="B214" s="35"/>
      <c r="C214" s="35"/>
      <c r="D214" s="141"/>
      <c r="E214" s="129" t="s">
        <v>513</v>
      </c>
      <c r="F214" s="138" t="s">
        <v>648</v>
      </c>
      <c r="G214" s="143"/>
      <c r="H214" s="144" t="s">
        <v>649</v>
      </c>
      <c r="I214" s="144" t="s">
        <v>650</v>
      </c>
      <c r="J214" s="69"/>
      <c r="K214" s="5" t="s">
        <v>643</v>
      </c>
    </row>
    <row r="215">
      <c r="A215" s="27"/>
      <c r="B215" s="34" t="s">
        <v>14</v>
      </c>
      <c r="C215" s="34" t="s">
        <v>155</v>
      </c>
      <c r="D215" s="56"/>
      <c r="E215" s="56" t="s">
        <v>98</v>
      </c>
      <c r="F215" s="56" t="s">
        <v>42</v>
      </c>
      <c r="G215" s="56"/>
      <c r="H215" s="56" t="s">
        <v>129</v>
      </c>
      <c r="I215" s="56" t="s">
        <v>61</v>
      </c>
      <c r="J215" s="79"/>
    </row>
    <row r="216">
      <c r="A216" s="27"/>
      <c r="B216" s="35"/>
      <c r="C216" s="35"/>
      <c r="D216" s="139"/>
      <c r="E216" s="51" t="s">
        <v>651</v>
      </c>
      <c r="F216" s="138" t="s">
        <v>652</v>
      </c>
      <c r="G216" s="143"/>
      <c r="H216" s="65"/>
      <c r="I216" s="165" t="s">
        <v>653</v>
      </c>
      <c r="J216" s="53"/>
      <c r="K216" s="5" t="s">
        <v>654</v>
      </c>
    </row>
    <row r="217">
      <c r="A217" s="27"/>
      <c r="B217" s="34" t="s">
        <v>424</v>
      </c>
      <c r="C217" s="34" t="s">
        <v>202</v>
      </c>
      <c r="D217" s="56"/>
      <c r="E217" s="56" t="s">
        <v>97</v>
      </c>
      <c r="F217" s="56" t="s">
        <v>42</v>
      </c>
      <c r="G217" s="56"/>
      <c r="H217" s="56" t="s">
        <v>137</v>
      </c>
      <c r="I217" s="56" t="s">
        <v>194</v>
      </c>
      <c r="J217" s="79"/>
    </row>
    <row r="218">
      <c r="A218" s="35"/>
      <c r="B218" s="35"/>
      <c r="C218" s="35"/>
      <c r="D218" s="144"/>
      <c r="E218" s="138" t="s">
        <v>655</v>
      </c>
      <c r="F218" s="138" t="s">
        <v>656</v>
      </c>
      <c r="G218" s="145"/>
      <c r="H218" s="165" t="s">
        <v>657</v>
      </c>
      <c r="I218" s="165" t="s">
        <v>554</v>
      </c>
      <c r="J218" s="131"/>
    </row>
    <row r="219">
      <c r="A219" s="32">
        <v>43748.0</v>
      </c>
      <c r="B219" s="34" t="s">
        <v>55</v>
      </c>
      <c r="C219" s="34" t="s">
        <v>128</v>
      </c>
      <c r="D219" s="36" t="s">
        <v>28</v>
      </c>
      <c r="E219" s="36" t="s">
        <v>57</v>
      </c>
      <c r="F219" s="36" t="s">
        <v>58</v>
      </c>
      <c r="G219" s="36" t="s">
        <v>59</v>
      </c>
      <c r="H219" s="36" t="s">
        <v>60</v>
      </c>
      <c r="I219" s="36" t="s">
        <v>61</v>
      </c>
      <c r="J219" s="39" t="s">
        <v>52</v>
      </c>
    </row>
    <row r="220">
      <c r="A220" s="27"/>
      <c r="B220" s="35"/>
      <c r="C220" s="35"/>
      <c r="D220" s="139" t="s">
        <v>658</v>
      </c>
      <c r="E220" s="162" t="s">
        <v>562</v>
      </c>
      <c r="F220" s="162" t="s">
        <v>659</v>
      </c>
      <c r="G220" s="123" t="s">
        <v>660</v>
      </c>
      <c r="H220" s="162" t="s">
        <v>661</v>
      </c>
      <c r="I220" s="162" t="s">
        <v>662</v>
      </c>
      <c r="J220" s="166" t="s">
        <v>663</v>
      </c>
    </row>
    <row r="221">
      <c r="A221" s="27"/>
      <c r="B221" s="34" t="s">
        <v>81</v>
      </c>
      <c r="C221" s="34" t="s">
        <v>82</v>
      </c>
      <c r="D221" s="154" t="s">
        <v>28</v>
      </c>
      <c r="E221" s="36" t="s">
        <v>57</v>
      </c>
      <c r="F221" s="36" t="s">
        <v>39</v>
      </c>
      <c r="G221" s="154" t="s">
        <v>85</v>
      </c>
      <c r="H221" s="36" t="s">
        <v>60</v>
      </c>
      <c r="I221" s="36" t="s">
        <v>61</v>
      </c>
      <c r="J221" s="39" t="s">
        <v>52</v>
      </c>
    </row>
    <row r="222">
      <c r="A222" s="27"/>
      <c r="B222" s="35"/>
      <c r="C222" s="35"/>
      <c r="D222" s="155" t="s">
        <v>665</v>
      </c>
      <c r="E222" s="139" t="s">
        <v>666</v>
      </c>
      <c r="F222" s="139" t="s">
        <v>667</v>
      </c>
      <c r="G222" s="155" t="s">
        <v>668</v>
      </c>
      <c r="H222" s="139" t="s">
        <v>669</v>
      </c>
      <c r="I222" s="51" t="s">
        <v>670</v>
      </c>
      <c r="J222" s="140" t="s">
        <v>671</v>
      </c>
    </row>
    <row r="223">
      <c r="A223" s="27"/>
      <c r="B223" s="34" t="s">
        <v>94</v>
      </c>
      <c r="C223" s="34" t="s">
        <v>96</v>
      </c>
      <c r="D223" s="56" t="s">
        <v>28</v>
      </c>
      <c r="E223" s="56" t="s">
        <v>98</v>
      </c>
      <c r="F223" s="56" t="s">
        <v>99</v>
      </c>
      <c r="G223" s="56" t="s">
        <v>85</v>
      </c>
      <c r="H223" s="56" t="s">
        <v>60</v>
      </c>
      <c r="I223" s="56" t="s">
        <v>46</v>
      </c>
      <c r="J223" s="58" t="s">
        <v>52</v>
      </c>
    </row>
    <row r="224">
      <c r="A224" s="27"/>
      <c r="B224" s="35"/>
      <c r="C224" s="35"/>
      <c r="D224" s="139" t="s">
        <v>672</v>
      </c>
      <c r="E224" s="139" t="s">
        <v>673</v>
      </c>
      <c r="F224" s="5" t="s">
        <v>674</v>
      </c>
      <c r="G224" s="139" t="s">
        <v>675</v>
      </c>
      <c r="H224" s="51" t="s">
        <v>676</v>
      </c>
      <c r="I224" s="138" t="s">
        <v>677</v>
      </c>
      <c r="J224" s="140" t="s">
        <v>678</v>
      </c>
      <c r="K224" s="5" t="s">
        <v>679</v>
      </c>
    </row>
    <row r="225">
      <c r="A225" s="27"/>
      <c r="B225" s="34" t="s">
        <v>112</v>
      </c>
      <c r="C225" s="34" t="s">
        <v>476</v>
      </c>
      <c r="D225" s="56" t="s">
        <v>28</v>
      </c>
      <c r="E225" s="56" t="s">
        <v>115</v>
      </c>
      <c r="F225" s="56" t="s">
        <v>116</v>
      </c>
      <c r="G225" s="56" t="s">
        <v>117</v>
      </c>
      <c r="H225" s="56" t="s">
        <v>118</v>
      </c>
      <c r="I225" s="56" t="s">
        <v>46</v>
      </c>
      <c r="J225" s="58" t="s">
        <v>52</v>
      </c>
    </row>
    <row r="226">
      <c r="A226" s="27"/>
      <c r="B226" s="35"/>
      <c r="C226" s="35"/>
      <c r="D226" s="139" t="s">
        <v>681</v>
      </c>
      <c r="E226" s="139" t="s">
        <v>682</v>
      </c>
      <c r="F226" s="139" t="s">
        <v>683</v>
      </c>
      <c r="G226" s="139" t="s">
        <v>684</v>
      </c>
      <c r="H226" s="139" t="s">
        <v>685</v>
      </c>
      <c r="I226" s="139" t="s">
        <v>686</v>
      </c>
      <c r="J226" s="53"/>
    </row>
    <row r="227">
      <c r="A227" s="27"/>
      <c r="B227" s="34" t="s">
        <v>127</v>
      </c>
      <c r="C227" s="34" t="s">
        <v>56</v>
      </c>
      <c r="D227" s="56" t="s">
        <v>28</v>
      </c>
      <c r="E227" s="56" t="s">
        <v>38</v>
      </c>
      <c r="F227" s="56" t="s">
        <v>42</v>
      </c>
      <c r="G227" s="56"/>
      <c r="H227" s="56" t="s">
        <v>129</v>
      </c>
      <c r="I227" s="56" t="s">
        <v>46</v>
      </c>
      <c r="J227" s="58" t="s">
        <v>51</v>
      </c>
    </row>
    <row r="228">
      <c r="A228" s="27"/>
      <c r="B228" s="35"/>
      <c r="C228" s="35"/>
      <c r="D228" s="65" t="s">
        <v>689</v>
      </c>
      <c r="E228" s="139" t="s">
        <v>690</v>
      </c>
      <c r="F228" s="139" t="s">
        <v>691</v>
      </c>
      <c r="G228" s="139"/>
      <c r="H228" s="155" t="s">
        <v>692</v>
      </c>
      <c r="I228" s="65" t="s">
        <v>693</v>
      </c>
      <c r="J228" s="140" t="s">
        <v>694</v>
      </c>
    </row>
    <row r="229">
      <c r="A229" s="27"/>
      <c r="B229" s="34" t="s">
        <v>12</v>
      </c>
      <c r="C229" s="34">
        <v>9818.0</v>
      </c>
      <c r="D229" s="56"/>
      <c r="E229" s="56" t="s">
        <v>38</v>
      </c>
      <c r="F229" s="56" t="s">
        <v>103</v>
      </c>
      <c r="G229" s="56"/>
      <c r="H229" s="56" t="s">
        <v>137</v>
      </c>
      <c r="I229" s="56" t="s">
        <v>138</v>
      </c>
      <c r="J229" s="79"/>
    </row>
    <row r="230">
      <c r="A230" s="27"/>
      <c r="B230" s="35"/>
      <c r="C230" s="35"/>
      <c r="D230" s="141"/>
      <c r="E230" s="123" t="s">
        <v>248</v>
      </c>
      <c r="F230" s="158" t="s">
        <v>696</v>
      </c>
      <c r="G230" s="162"/>
      <c r="H230" s="162" t="s">
        <v>697</v>
      </c>
      <c r="I230" s="159" t="s">
        <v>698</v>
      </c>
      <c r="J230" s="69"/>
    </row>
    <row r="231">
      <c r="A231" s="27"/>
      <c r="B231" s="34" t="s">
        <v>10</v>
      </c>
      <c r="C231" s="34" t="s">
        <v>149</v>
      </c>
      <c r="D231" s="160"/>
      <c r="E231" s="161" t="s">
        <v>38</v>
      </c>
      <c r="F231" s="161" t="s">
        <v>103</v>
      </c>
      <c r="G231" s="161"/>
      <c r="H231" s="161" t="s">
        <v>137</v>
      </c>
      <c r="I231" s="161" t="s">
        <v>138</v>
      </c>
      <c r="J231" s="79"/>
    </row>
    <row r="232">
      <c r="A232" s="27"/>
      <c r="B232" s="35"/>
      <c r="C232" s="35"/>
      <c r="D232" s="141"/>
      <c r="E232" s="144" t="s">
        <v>700</v>
      </c>
      <c r="F232" s="138" t="s">
        <v>701</v>
      </c>
      <c r="G232" s="143"/>
      <c r="H232" s="165" t="s">
        <v>702</v>
      </c>
      <c r="I232" s="129" t="s">
        <v>703</v>
      </c>
      <c r="J232" s="69"/>
    </row>
    <row r="233">
      <c r="A233" s="27"/>
      <c r="B233" s="34" t="s">
        <v>14</v>
      </c>
      <c r="C233" s="34" t="s">
        <v>155</v>
      </c>
      <c r="D233" s="56"/>
      <c r="E233" s="56" t="s">
        <v>98</v>
      </c>
      <c r="F233" s="56" t="s">
        <v>42</v>
      </c>
      <c r="G233" s="56"/>
      <c r="H233" s="56" t="s">
        <v>129</v>
      </c>
      <c r="I233" s="56" t="s">
        <v>61</v>
      </c>
      <c r="J233" s="79"/>
    </row>
    <row r="234">
      <c r="A234" s="27"/>
      <c r="B234" s="35"/>
      <c r="C234" s="35"/>
      <c r="D234" s="139"/>
      <c r="E234" s="139" t="s">
        <v>704</v>
      </c>
      <c r="F234" s="138" t="s">
        <v>705</v>
      </c>
      <c r="G234" s="143"/>
      <c r="H234" s="51" t="s">
        <v>706</v>
      </c>
      <c r="I234" s="144" t="s">
        <v>707</v>
      </c>
      <c r="J234" s="53"/>
    </row>
    <row r="235">
      <c r="A235" s="27"/>
      <c r="B235" s="34" t="s">
        <v>424</v>
      </c>
      <c r="C235" s="34" t="s">
        <v>202</v>
      </c>
      <c r="D235" s="56"/>
      <c r="E235" s="56" t="s">
        <v>97</v>
      </c>
      <c r="F235" s="56" t="s">
        <v>42</v>
      </c>
      <c r="G235" s="56"/>
      <c r="H235" s="56" t="s">
        <v>137</v>
      </c>
      <c r="I235" s="56" t="s">
        <v>194</v>
      </c>
      <c r="J235" s="79"/>
    </row>
    <row r="236">
      <c r="A236" s="35"/>
      <c r="B236" s="35"/>
      <c r="C236" s="35"/>
      <c r="D236" s="167"/>
      <c r="E236" s="164" t="s">
        <v>708</v>
      </c>
      <c r="F236" s="158" t="s">
        <v>709</v>
      </c>
      <c r="G236" s="74"/>
      <c r="H236" s="167" t="s">
        <v>710</v>
      </c>
      <c r="I236" s="167" t="s">
        <v>711</v>
      </c>
      <c r="J236" s="168"/>
    </row>
    <row r="237">
      <c r="A237" s="32">
        <v>43749.0</v>
      </c>
      <c r="B237" s="34" t="s">
        <v>55</v>
      </c>
      <c r="C237" s="34" t="s">
        <v>128</v>
      </c>
      <c r="D237" s="169" t="s">
        <v>28</v>
      </c>
      <c r="E237" s="169" t="s">
        <v>57</v>
      </c>
      <c r="F237" s="169" t="s">
        <v>58</v>
      </c>
      <c r="G237" s="169" t="s">
        <v>59</v>
      </c>
      <c r="H237" s="169" t="s">
        <v>60</v>
      </c>
      <c r="I237" s="169" t="s">
        <v>61</v>
      </c>
      <c r="J237" s="169" t="s">
        <v>52</v>
      </c>
    </row>
    <row r="238">
      <c r="A238" s="27"/>
      <c r="B238" s="35"/>
      <c r="C238" s="35"/>
      <c r="D238" s="170" t="s">
        <v>714</v>
      </c>
      <c r="E238" s="170" t="s">
        <v>715</v>
      </c>
      <c r="F238" s="171" t="s">
        <v>716</v>
      </c>
      <c r="G238" s="172" t="s">
        <v>717</v>
      </c>
      <c r="H238" s="170" t="s">
        <v>692</v>
      </c>
      <c r="I238" s="170" t="s">
        <v>718</v>
      </c>
      <c r="J238" s="170" t="s">
        <v>719</v>
      </c>
    </row>
    <row r="239">
      <c r="A239" s="27"/>
      <c r="B239" s="34" t="s">
        <v>81</v>
      </c>
      <c r="C239" s="34" t="s">
        <v>82</v>
      </c>
      <c r="D239" s="169" t="s">
        <v>28</v>
      </c>
      <c r="E239" s="169" t="s">
        <v>57</v>
      </c>
      <c r="F239" s="169" t="s">
        <v>39</v>
      </c>
      <c r="G239" s="169" t="s">
        <v>85</v>
      </c>
      <c r="H239" s="169" t="s">
        <v>60</v>
      </c>
      <c r="I239" s="169" t="s">
        <v>61</v>
      </c>
      <c r="J239" s="169" t="s">
        <v>52</v>
      </c>
    </row>
    <row r="240">
      <c r="A240" s="27"/>
      <c r="B240" s="35"/>
      <c r="C240" s="35"/>
      <c r="D240" s="173" t="s">
        <v>720</v>
      </c>
      <c r="E240" s="170" t="s">
        <v>721</v>
      </c>
      <c r="F240" s="170" t="s">
        <v>722</v>
      </c>
      <c r="G240" s="174" t="s">
        <v>723</v>
      </c>
      <c r="H240" s="170" t="s">
        <v>724</v>
      </c>
      <c r="I240" s="170" t="s">
        <v>725</v>
      </c>
      <c r="J240" s="170" t="s">
        <v>726</v>
      </c>
      <c r="K240" s="5" t="s">
        <v>727</v>
      </c>
    </row>
    <row r="241">
      <c r="A241" s="27"/>
      <c r="B241" s="34" t="s">
        <v>94</v>
      </c>
      <c r="C241" s="34" t="s">
        <v>96</v>
      </c>
      <c r="D241" s="169" t="s">
        <v>28</v>
      </c>
      <c r="E241" s="169" t="s">
        <v>98</v>
      </c>
      <c r="F241" s="169" t="s">
        <v>99</v>
      </c>
      <c r="G241" s="169" t="s">
        <v>85</v>
      </c>
      <c r="H241" s="169" t="s">
        <v>60</v>
      </c>
      <c r="I241" s="169" t="s">
        <v>46</v>
      </c>
      <c r="J241" s="169" t="s">
        <v>52</v>
      </c>
    </row>
    <row r="242">
      <c r="A242" s="27"/>
      <c r="B242" s="35"/>
      <c r="C242" s="35"/>
      <c r="D242" s="170" t="s">
        <v>729</v>
      </c>
      <c r="E242" s="170" t="s">
        <v>730</v>
      </c>
      <c r="F242" s="15" t="s">
        <v>731</v>
      </c>
      <c r="G242" s="170" t="s">
        <v>732</v>
      </c>
      <c r="H242" s="170" t="s">
        <v>733</v>
      </c>
      <c r="I242" s="174" t="s">
        <v>734</v>
      </c>
      <c r="J242" s="170" t="s">
        <v>662</v>
      </c>
      <c r="K242" s="5" t="s">
        <v>735</v>
      </c>
    </row>
    <row r="243">
      <c r="A243" s="27"/>
      <c r="B243" s="34" t="s">
        <v>112</v>
      </c>
      <c r="C243" s="34" t="s">
        <v>476</v>
      </c>
      <c r="D243" s="169" t="s">
        <v>28</v>
      </c>
      <c r="E243" s="169" t="s">
        <v>115</v>
      </c>
      <c r="F243" s="169" t="s">
        <v>116</v>
      </c>
      <c r="G243" s="169" t="s">
        <v>117</v>
      </c>
      <c r="H243" s="169" t="s">
        <v>118</v>
      </c>
      <c r="I243" s="169" t="s">
        <v>46</v>
      </c>
      <c r="J243" s="169" t="s">
        <v>52</v>
      </c>
    </row>
    <row r="244">
      <c r="A244" s="27"/>
      <c r="B244" s="35"/>
      <c r="C244" s="35"/>
      <c r="D244" s="170" t="s">
        <v>736</v>
      </c>
      <c r="E244" s="170" t="s">
        <v>737</v>
      </c>
      <c r="F244" s="170" t="s">
        <v>738</v>
      </c>
      <c r="G244" s="170" t="s">
        <v>739</v>
      </c>
      <c r="H244" s="170" t="s">
        <v>740</v>
      </c>
      <c r="I244" s="170" t="s">
        <v>741</v>
      </c>
      <c r="J244" s="175"/>
    </row>
    <row r="245">
      <c r="A245" s="27"/>
      <c r="B245" s="34" t="s">
        <v>127</v>
      </c>
      <c r="C245" s="34" t="s">
        <v>56</v>
      </c>
      <c r="D245" s="169" t="s">
        <v>28</v>
      </c>
      <c r="E245" s="169" t="s">
        <v>38</v>
      </c>
      <c r="F245" s="169" t="s">
        <v>42</v>
      </c>
      <c r="G245" s="169"/>
      <c r="H245" s="169" t="s">
        <v>129</v>
      </c>
      <c r="I245" s="169" t="s">
        <v>46</v>
      </c>
      <c r="J245" s="169" t="s">
        <v>51</v>
      </c>
    </row>
    <row r="246">
      <c r="A246" s="27"/>
      <c r="B246" s="35"/>
      <c r="C246" s="35"/>
      <c r="D246" s="176" t="s">
        <v>742</v>
      </c>
      <c r="E246" s="176" t="s">
        <v>743</v>
      </c>
      <c r="F246" s="176" t="s">
        <v>744</v>
      </c>
      <c r="G246" s="170"/>
      <c r="H246" s="174" t="s">
        <v>745</v>
      </c>
      <c r="I246" s="170" t="s">
        <v>746</v>
      </c>
      <c r="J246" s="176" t="s">
        <v>747</v>
      </c>
    </row>
    <row r="247">
      <c r="A247" s="27"/>
      <c r="B247" s="34" t="s">
        <v>12</v>
      </c>
      <c r="C247" s="34">
        <v>9818.0</v>
      </c>
      <c r="D247" s="169"/>
      <c r="E247" s="169" t="s">
        <v>38</v>
      </c>
      <c r="F247" s="169" t="s">
        <v>103</v>
      </c>
      <c r="G247" s="169"/>
      <c r="H247" s="169" t="s">
        <v>137</v>
      </c>
      <c r="I247" s="169" t="s">
        <v>138</v>
      </c>
      <c r="J247" s="9"/>
    </row>
    <row r="248">
      <c r="A248" s="27"/>
      <c r="B248" s="35"/>
      <c r="C248" s="35"/>
      <c r="D248" s="177"/>
      <c r="E248" s="178" t="s">
        <v>749</v>
      </c>
      <c r="F248" s="179" t="s">
        <v>751</v>
      </c>
      <c r="G248" s="170"/>
      <c r="H248" s="170" t="s">
        <v>755</v>
      </c>
      <c r="I248" s="170" t="s">
        <v>756</v>
      </c>
      <c r="J248" s="180"/>
    </row>
    <row r="249">
      <c r="A249" s="27"/>
      <c r="B249" s="34" t="s">
        <v>10</v>
      </c>
      <c r="C249" s="34" t="s">
        <v>149</v>
      </c>
      <c r="D249" s="9"/>
      <c r="E249" s="9" t="s">
        <v>38</v>
      </c>
      <c r="F249" s="9" t="s">
        <v>103</v>
      </c>
      <c r="G249" s="9"/>
      <c r="H249" s="9" t="s">
        <v>137</v>
      </c>
      <c r="I249" s="9" t="s">
        <v>138</v>
      </c>
      <c r="J249" s="9"/>
    </row>
    <row r="250">
      <c r="A250" s="27"/>
      <c r="B250" s="35"/>
      <c r="C250" s="35"/>
      <c r="D250" s="177"/>
      <c r="E250" s="170" t="s">
        <v>757</v>
      </c>
      <c r="F250" s="179" t="s">
        <v>758</v>
      </c>
      <c r="G250" s="181"/>
      <c r="H250" s="170" t="s">
        <v>759</v>
      </c>
      <c r="I250" s="176" t="s">
        <v>760</v>
      </c>
      <c r="J250" s="180"/>
    </row>
    <row r="251">
      <c r="A251" s="27"/>
      <c r="B251" s="34" t="s">
        <v>14</v>
      </c>
      <c r="C251" s="34" t="s">
        <v>155</v>
      </c>
      <c r="D251" s="169"/>
      <c r="E251" s="169" t="s">
        <v>98</v>
      </c>
      <c r="F251" s="169" t="s">
        <v>42</v>
      </c>
      <c r="G251" s="169"/>
      <c r="H251" s="169" t="s">
        <v>129</v>
      </c>
      <c r="I251" s="169" t="s">
        <v>61</v>
      </c>
      <c r="J251" s="9"/>
    </row>
    <row r="252">
      <c r="A252" s="27"/>
      <c r="B252" s="35"/>
      <c r="C252" s="35"/>
      <c r="D252" s="170"/>
      <c r="E252" s="170" t="s">
        <v>763</v>
      </c>
      <c r="F252" s="179" t="s">
        <v>764</v>
      </c>
      <c r="G252" s="181"/>
      <c r="H252" s="170" t="s">
        <v>765</v>
      </c>
      <c r="I252" s="170" t="s">
        <v>766</v>
      </c>
      <c r="J252" s="175"/>
    </row>
    <row r="253">
      <c r="A253" s="27"/>
      <c r="B253" s="34" t="s">
        <v>424</v>
      </c>
      <c r="C253" s="34" t="s">
        <v>202</v>
      </c>
      <c r="D253" s="169"/>
      <c r="E253" s="169" t="s">
        <v>97</v>
      </c>
      <c r="F253" s="169" t="s">
        <v>42</v>
      </c>
      <c r="G253" s="169"/>
      <c r="H253" s="169" t="s">
        <v>137</v>
      </c>
      <c r="I253" s="169" t="s">
        <v>194</v>
      </c>
      <c r="J253" s="9"/>
    </row>
    <row r="254">
      <c r="A254" s="35"/>
      <c r="B254" s="35"/>
      <c r="C254" s="35"/>
      <c r="D254" s="170"/>
      <c r="E254" s="179" t="s">
        <v>767</v>
      </c>
      <c r="F254" s="179" t="s">
        <v>768</v>
      </c>
      <c r="G254" s="182"/>
      <c r="H254" s="170" t="s">
        <v>769</v>
      </c>
      <c r="I254" s="170" t="s">
        <v>770</v>
      </c>
      <c r="J254" s="175"/>
    </row>
    <row r="255">
      <c r="A255" s="32">
        <v>43750.0</v>
      </c>
      <c r="B255" s="34" t="s">
        <v>55</v>
      </c>
      <c r="C255" s="34" t="s">
        <v>128</v>
      </c>
      <c r="D255" s="169" t="s">
        <v>28</v>
      </c>
      <c r="E255" s="169" t="s">
        <v>57</v>
      </c>
      <c r="F255" s="169" t="s">
        <v>58</v>
      </c>
      <c r="G255" s="169" t="s">
        <v>59</v>
      </c>
      <c r="H255" s="169" t="s">
        <v>60</v>
      </c>
      <c r="I255" s="169" t="s">
        <v>61</v>
      </c>
      <c r="J255" s="169" t="s">
        <v>52</v>
      </c>
    </row>
    <row r="256">
      <c r="A256" s="27"/>
      <c r="B256" s="35"/>
      <c r="C256" s="35"/>
      <c r="D256" s="170" t="s">
        <v>771</v>
      </c>
      <c r="E256" s="170" t="s">
        <v>772</v>
      </c>
      <c r="F256" s="170" t="s">
        <v>773</v>
      </c>
      <c r="G256" s="178" t="s">
        <v>774</v>
      </c>
      <c r="H256" s="170" t="s">
        <v>775</v>
      </c>
      <c r="I256" s="170" t="s">
        <v>776</v>
      </c>
      <c r="J256" s="170" t="s">
        <v>777</v>
      </c>
    </row>
    <row r="257">
      <c r="A257" s="27"/>
      <c r="B257" s="34" t="s">
        <v>81</v>
      </c>
      <c r="C257" s="34" t="s">
        <v>82</v>
      </c>
      <c r="D257" s="169" t="s">
        <v>28</v>
      </c>
      <c r="E257" s="169" t="s">
        <v>57</v>
      </c>
      <c r="F257" s="169" t="s">
        <v>39</v>
      </c>
      <c r="G257" s="169" t="s">
        <v>85</v>
      </c>
      <c r="H257" s="169" t="s">
        <v>60</v>
      </c>
      <c r="I257" s="169" t="s">
        <v>61</v>
      </c>
      <c r="J257" s="169" t="s">
        <v>52</v>
      </c>
    </row>
    <row r="258">
      <c r="A258" s="27"/>
      <c r="B258" s="35"/>
      <c r="C258" s="35"/>
      <c r="D258" s="174" t="s">
        <v>780</v>
      </c>
      <c r="E258" s="170" t="s">
        <v>781</v>
      </c>
      <c r="F258" s="170" t="s">
        <v>782</v>
      </c>
      <c r="G258" s="174" t="s">
        <v>723</v>
      </c>
      <c r="H258" s="170"/>
      <c r="I258" s="170" t="s">
        <v>783</v>
      </c>
      <c r="J258" s="170" t="s">
        <v>784</v>
      </c>
    </row>
    <row r="259">
      <c r="A259" s="27"/>
      <c r="B259" s="34" t="s">
        <v>94</v>
      </c>
      <c r="C259" s="34" t="s">
        <v>96</v>
      </c>
      <c r="D259" s="169" t="s">
        <v>28</v>
      </c>
      <c r="E259" s="169" t="s">
        <v>98</v>
      </c>
      <c r="F259" s="169" t="s">
        <v>99</v>
      </c>
      <c r="G259" s="169" t="s">
        <v>85</v>
      </c>
      <c r="H259" s="169" t="s">
        <v>60</v>
      </c>
      <c r="I259" s="169" t="s">
        <v>46</v>
      </c>
      <c r="J259" s="169" t="s">
        <v>52</v>
      </c>
    </row>
    <row r="260">
      <c r="A260" s="27"/>
      <c r="B260" s="35"/>
      <c r="C260" s="35"/>
      <c r="D260" s="170" t="s">
        <v>672</v>
      </c>
      <c r="E260" s="170" t="s">
        <v>785</v>
      </c>
      <c r="F260" s="173" t="s">
        <v>786</v>
      </c>
      <c r="G260" s="170" t="s">
        <v>787</v>
      </c>
      <c r="H260" s="170" t="s">
        <v>788</v>
      </c>
      <c r="I260" s="174" t="s">
        <v>789</v>
      </c>
      <c r="J260" s="170" t="s">
        <v>790</v>
      </c>
    </row>
    <row r="261">
      <c r="A261" s="27"/>
      <c r="B261" s="34" t="s">
        <v>112</v>
      </c>
      <c r="C261" s="34" t="s">
        <v>476</v>
      </c>
      <c r="D261" s="169" t="s">
        <v>28</v>
      </c>
      <c r="E261" s="169" t="s">
        <v>115</v>
      </c>
      <c r="F261" s="169" t="s">
        <v>116</v>
      </c>
      <c r="G261" s="169" t="s">
        <v>117</v>
      </c>
      <c r="H261" s="169" t="s">
        <v>118</v>
      </c>
      <c r="I261" s="169" t="s">
        <v>46</v>
      </c>
      <c r="J261" s="169" t="s">
        <v>52</v>
      </c>
    </row>
    <row r="262">
      <c r="A262" s="27"/>
      <c r="B262" s="35"/>
      <c r="C262" s="35"/>
      <c r="D262" s="170" t="s">
        <v>119</v>
      </c>
      <c r="E262" s="170" t="s">
        <v>791</v>
      </c>
      <c r="F262" s="171" t="s">
        <v>792</v>
      </c>
      <c r="G262" s="170" t="s">
        <v>793</v>
      </c>
      <c r="H262" s="5" t="s">
        <v>794</v>
      </c>
      <c r="I262" s="170" t="s">
        <v>795</v>
      </c>
      <c r="J262" s="175" t="s">
        <v>796</v>
      </c>
    </row>
    <row r="263">
      <c r="A263" s="27"/>
      <c r="B263" s="34" t="s">
        <v>127</v>
      </c>
      <c r="C263" s="34" t="s">
        <v>56</v>
      </c>
      <c r="D263" s="169" t="s">
        <v>28</v>
      </c>
      <c r="E263" s="169" t="s">
        <v>38</v>
      </c>
      <c r="F263" s="169" t="s">
        <v>42</v>
      </c>
      <c r="G263" s="169"/>
      <c r="H263" s="169" t="s">
        <v>129</v>
      </c>
      <c r="I263" s="169" t="s">
        <v>46</v>
      </c>
      <c r="J263" s="169" t="s">
        <v>51</v>
      </c>
    </row>
    <row r="264">
      <c r="A264" s="27"/>
      <c r="B264" s="35"/>
      <c r="C264" s="35"/>
      <c r="D264" s="170" t="s">
        <v>797</v>
      </c>
      <c r="E264" s="170" t="s">
        <v>798</v>
      </c>
      <c r="F264" s="176" t="s">
        <v>799</v>
      </c>
      <c r="G264" s="170"/>
      <c r="H264" s="174" t="s">
        <v>800</v>
      </c>
      <c r="I264" s="170" t="s">
        <v>801</v>
      </c>
      <c r="J264" s="170" t="s">
        <v>802</v>
      </c>
      <c r="K264" s="183">
        <v>0.6958333333333333</v>
      </c>
    </row>
    <row r="265">
      <c r="A265" s="27"/>
      <c r="B265" s="34" t="s">
        <v>12</v>
      </c>
      <c r="C265" s="34">
        <v>9818.0</v>
      </c>
      <c r="D265" s="169"/>
      <c r="E265" s="169" t="s">
        <v>38</v>
      </c>
      <c r="F265" s="169" t="s">
        <v>103</v>
      </c>
      <c r="G265" s="169"/>
      <c r="H265" s="169" t="s">
        <v>137</v>
      </c>
      <c r="I265" s="169" t="s">
        <v>138</v>
      </c>
      <c r="J265" s="9"/>
    </row>
    <row r="266">
      <c r="A266" s="27"/>
      <c r="B266" s="35"/>
      <c r="C266" s="35"/>
      <c r="D266" s="177"/>
      <c r="E266" s="184" t="s">
        <v>804</v>
      </c>
      <c r="F266" s="174" t="s">
        <v>807</v>
      </c>
      <c r="G266" s="170"/>
      <c r="H266" s="170" t="s">
        <v>724</v>
      </c>
      <c r="I266" s="170" t="s">
        <v>808</v>
      </c>
      <c r="J266" s="180"/>
    </row>
    <row r="267">
      <c r="A267" s="27"/>
      <c r="B267" s="34" t="s">
        <v>10</v>
      </c>
      <c r="C267" s="34" t="s">
        <v>149</v>
      </c>
      <c r="D267" s="9"/>
      <c r="E267" s="9" t="s">
        <v>38</v>
      </c>
      <c r="F267" s="9" t="s">
        <v>103</v>
      </c>
      <c r="G267" s="9"/>
      <c r="H267" s="9" t="s">
        <v>137</v>
      </c>
      <c r="I267" s="9" t="s">
        <v>138</v>
      </c>
      <c r="J267" s="9"/>
    </row>
    <row r="268">
      <c r="A268" s="27"/>
      <c r="B268" s="35"/>
      <c r="C268" s="35"/>
      <c r="D268" s="177"/>
      <c r="E268" s="176" t="s">
        <v>809</v>
      </c>
      <c r="F268" s="174" t="s">
        <v>810</v>
      </c>
      <c r="G268" s="181"/>
      <c r="H268" s="170" t="s">
        <v>811</v>
      </c>
      <c r="I268" s="170" t="s">
        <v>812</v>
      </c>
      <c r="J268" s="180"/>
    </row>
    <row r="269">
      <c r="A269" s="27"/>
      <c r="B269" s="34" t="s">
        <v>14</v>
      </c>
      <c r="C269" s="34" t="s">
        <v>155</v>
      </c>
      <c r="D269" s="169"/>
      <c r="E269" s="169" t="s">
        <v>98</v>
      </c>
      <c r="F269" s="169" t="s">
        <v>42</v>
      </c>
      <c r="G269" s="169"/>
      <c r="H269" s="169" t="s">
        <v>129</v>
      </c>
      <c r="I269" s="169" t="s">
        <v>61</v>
      </c>
      <c r="J269" s="9"/>
    </row>
    <row r="270">
      <c r="A270" s="27"/>
      <c r="B270" s="35"/>
      <c r="C270" s="35"/>
      <c r="D270" s="170"/>
      <c r="E270" s="170" t="s">
        <v>813</v>
      </c>
      <c r="F270" s="179" t="s">
        <v>814</v>
      </c>
      <c r="G270" s="181"/>
      <c r="H270" s="170" t="s">
        <v>815</v>
      </c>
      <c r="I270" s="170"/>
      <c r="J270" s="175"/>
    </row>
    <row r="271">
      <c r="A271" s="27"/>
      <c r="B271" s="34" t="s">
        <v>424</v>
      </c>
      <c r="C271" s="34" t="s">
        <v>202</v>
      </c>
      <c r="D271" s="169"/>
      <c r="E271" s="169" t="s">
        <v>97</v>
      </c>
      <c r="F271" s="169" t="s">
        <v>42</v>
      </c>
      <c r="G271" s="169"/>
      <c r="H271" s="169" t="s">
        <v>137</v>
      </c>
      <c r="I271" s="169" t="s">
        <v>194</v>
      </c>
      <c r="J271" s="9"/>
    </row>
    <row r="272">
      <c r="A272" s="35"/>
      <c r="B272" s="35"/>
      <c r="C272" s="35"/>
      <c r="D272" s="170"/>
      <c r="E272" s="179" t="s">
        <v>816</v>
      </c>
      <c r="F272" s="179" t="s">
        <v>817</v>
      </c>
      <c r="G272" s="182"/>
      <c r="H272" s="170" t="s">
        <v>818</v>
      </c>
      <c r="I272" s="170" t="s">
        <v>819</v>
      </c>
      <c r="J272" s="175"/>
    </row>
    <row r="274">
      <c r="A274" s="32">
        <v>43752.0</v>
      </c>
      <c r="B274" s="34" t="s">
        <v>55</v>
      </c>
      <c r="C274" s="34" t="s">
        <v>128</v>
      </c>
      <c r="D274" s="169" t="s">
        <v>28</v>
      </c>
      <c r="E274" s="169" t="s">
        <v>57</v>
      </c>
      <c r="F274" s="169" t="s">
        <v>58</v>
      </c>
      <c r="G274" s="169" t="s">
        <v>59</v>
      </c>
      <c r="H274" s="169" t="s">
        <v>60</v>
      </c>
      <c r="I274" s="169" t="s">
        <v>61</v>
      </c>
      <c r="J274" s="169" t="s">
        <v>52</v>
      </c>
    </row>
    <row r="275">
      <c r="A275" s="27"/>
      <c r="B275" s="35"/>
      <c r="C275" s="35"/>
      <c r="D275" s="170" t="s">
        <v>820</v>
      </c>
      <c r="E275" s="171" t="s">
        <v>534</v>
      </c>
      <c r="F275" s="171" t="s">
        <v>621</v>
      </c>
      <c r="G275" s="172" t="s">
        <v>300</v>
      </c>
      <c r="H275" s="170" t="s">
        <v>821</v>
      </c>
      <c r="I275" s="170"/>
      <c r="J275" s="170"/>
    </row>
    <row r="276">
      <c r="A276" s="27"/>
      <c r="B276" s="34" t="s">
        <v>81</v>
      </c>
      <c r="C276" s="34" t="s">
        <v>82</v>
      </c>
      <c r="D276" s="169" t="s">
        <v>28</v>
      </c>
      <c r="E276" s="169" t="s">
        <v>57</v>
      </c>
      <c r="F276" s="169" t="s">
        <v>39</v>
      </c>
      <c r="G276" s="169" t="s">
        <v>85</v>
      </c>
      <c r="H276" s="169" t="s">
        <v>60</v>
      </c>
      <c r="I276" s="169" t="s">
        <v>61</v>
      </c>
      <c r="J276" s="169" t="s">
        <v>52</v>
      </c>
    </row>
    <row r="277">
      <c r="A277" s="27"/>
      <c r="B277" s="35"/>
      <c r="C277" s="35"/>
      <c r="D277" s="174" t="s">
        <v>822</v>
      </c>
      <c r="E277" s="171" t="s">
        <v>823</v>
      </c>
      <c r="F277" s="158" t="s">
        <v>824</v>
      </c>
      <c r="G277" s="171" t="s">
        <v>825</v>
      </c>
      <c r="H277" s="174" t="s">
        <v>826</v>
      </c>
      <c r="I277" s="170"/>
      <c r="J277" s="170"/>
    </row>
    <row r="278">
      <c r="A278" s="27"/>
      <c r="B278" s="34" t="s">
        <v>94</v>
      </c>
      <c r="C278" s="34" t="s">
        <v>96</v>
      </c>
      <c r="D278" s="169" t="s">
        <v>28</v>
      </c>
      <c r="E278" s="169" t="s">
        <v>98</v>
      </c>
      <c r="F278" s="169" t="s">
        <v>99</v>
      </c>
      <c r="G278" s="169" t="s">
        <v>85</v>
      </c>
      <c r="H278" s="169" t="s">
        <v>60</v>
      </c>
      <c r="I278" s="169" t="s">
        <v>46</v>
      </c>
      <c r="J278" s="169" t="s">
        <v>52</v>
      </c>
    </row>
    <row r="279">
      <c r="A279" s="27"/>
      <c r="B279" s="35"/>
      <c r="C279" s="35"/>
      <c r="D279" s="170" t="s">
        <v>828</v>
      </c>
      <c r="E279" s="171" t="s">
        <v>823</v>
      </c>
      <c r="F279" s="158" t="s">
        <v>829</v>
      </c>
      <c r="G279" s="179" t="s">
        <v>830</v>
      </c>
      <c r="H279" s="170" t="s">
        <v>634</v>
      </c>
      <c r="I279" s="174" t="s">
        <v>831</v>
      </c>
      <c r="J279" s="170"/>
    </row>
    <row r="280">
      <c r="A280" s="27"/>
      <c r="B280" s="34" t="s">
        <v>112</v>
      </c>
      <c r="C280" s="34" t="s">
        <v>476</v>
      </c>
      <c r="D280" s="169" t="s">
        <v>28</v>
      </c>
      <c r="E280" s="169" t="s">
        <v>115</v>
      </c>
      <c r="F280" s="169" t="s">
        <v>116</v>
      </c>
      <c r="G280" s="169" t="s">
        <v>117</v>
      </c>
      <c r="H280" s="169" t="s">
        <v>118</v>
      </c>
      <c r="I280" s="169" t="s">
        <v>46</v>
      </c>
      <c r="J280" s="169" t="s">
        <v>52</v>
      </c>
    </row>
    <row r="281">
      <c r="A281" s="27"/>
      <c r="B281" s="35"/>
      <c r="C281" s="35"/>
      <c r="D281" s="170" t="s">
        <v>832</v>
      </c>
      <c r="E281" s="170" t="s">
        <v>484</v>
      </c>
      <c r="F281" s="170" t="s">
        <v>833</v>
      </c>
      <c r="G281" s="170" t="s">
        <v>834</v>
      </c>
      <c r="H281" s="164" t="s">
        <v>831</v>
      </c>
      <c r="I281" s="170"/>
      <c r="J281" s="170"/>
    </row>
    <row r="282">
      <c r="A282" s="27"/>
      <c r="B282" s="34" t="s">
        <v>127</v>
      </c>
      <c r="C282" s="34" t="s">
        <v>56</v>
      </c>
      <c r="D282" s="169" t="s">
        <v>28</v>
      </c>
      <c r="E282" s="169" t="s">
        <v>38</v>
      </c>
      <c r="F282" s="169" t="s">
        <v>42</v>
      </c>
      <c r="G282" s="169"/>
      <c r="H282" s="169" t="s">
        <v>129</v>
      </c>
      <c r="I282" s="169" t="s">
        <v>46</v>
      </c>
      <c r="J282" s="169" t="s">
        <v>51</v>
      </c>
    </row>
    <row r="283">
      <c r="A283" s="27"/>
      <c r="B283" s="35"/>
      <c r="C283" s="35"/>
      <c r="D283" s="170" t="s">
        <v>780</v>
      </c>
      <c r="E283" s="170" t="s">
        <v>835</v>
      </c>
      <c r="F283" s="171" t="s">
        <v>836</v>
      </c>
      <c r="G283" s="170"/>
      <c r="H283" s="174"/>
      <c r="I283" s="170"/>
      <c r="J283" s="170"/>
    </row>
    <row r="284">
      <c r="A284" s="27"/>
      <c r="B284" s="34" t="s">
        <v>12</v>
      </c>
      <c r="C284" s="34">
        <v>9818.0</v>
      </c>
      <c r="D284" s="169"/>
      <c r="E284" s="169" t="s">
        <v>38</v>
      </c>
      <c r="F284" s="169" t="s">
        <v>103</v>
      </c>
      <c r="G284" s="169"/>
      <c r="H284" s="169" t="s">
        <v>137</v>
      </c>
      <c r="I284" s="169" t="s">
        <v>138</v>
      </c>
      <c r="J284" s="9"/>
    </row>
    <row r="285">
      <c r="A285" s="27"/>
      <c r="B285" s="35"/>
      <c r="C285" s="35"/>
      <c r="D285" s="177"/>
      <c r="E285" s="184" t="s">
        <v>839</v>
      </c>
      <c r="F285" s="174" t="s">
        <v>840</v>
      </c>
      <c r="G285" s="170"/>
      <c r="H285" s="170" t="s">
        <v>841</v>
      </c>
      <c r="I285" s="170"/>
      <c r="J285" s="180"/>
    </row>
    <row r="286">
      <c r="A286" s="27"/>
      <c r="B286" s="34" t="s">
        <v>10</v>
      </c>
      <c r="C286" s="34" t="s">
        <v>149</v>
      </c>
      <c r="D286" s="9"/>
      <c r="E286" s="9" t="s">
        <v>38</v>
      </c>
      <c r="F286" s="9" t="s">
        <v>103</v>
      </c>
      <c r="G286" s="9"/>
      <c r="H286" s="9" t="s">
        <v>137</v>
      </c>
      <c r="I286" s="9" t="s">
        <v>138</v>
      </c>
      <c r="J286" s="9"/>
    </row>
    <row r="287">
      <c r="A287" s="27"/>
      <c r="B287" s="35"/>
      <c r="C287" s="35"/>
      <c r="D287" s="177"/>
      <c r="E287" s="170" t="s">
        <v>478</v>
      </c>
      <c r="F287" s="179" t="s">
        <v>844</v>
      </c>
      <c r="G287" s="181"/>
      <c r="H287" s="170"/>
      <c r="I287" s="170"/>
      <c r="J287" s="185"/>
    </row>
    <row r="288">
      <c r="A288" s="27"/>
      <c r="B288" s="34" t="s">
        <v>14</v>
      </c>
      <c r="C288" s="34" t="s">
        <v>155</v>
      </c>
      <c r="D288" s="169"/>
      <c r="E288" s="169" t="s">
        <v>98</v>
      </c>
      <c r="F288" s="169" t="s">
        <v>42</v>
      </c>
      <c r="G288" s="169"/>
      <c r="H288" s="169" t="s">
        <v>129</v>
      </c>
      <c r="I288" s="169" t="s">
        <v>61</v>
      </c>
      <c r="J288" s="9"/>
    </row>
    <row r="289">
      <c r="A289" s="27"/>
      <c r="B289" s="35"/>
      <c r="C289" s="35"/>
      <c r="D289" s="170"/>
      <c r="E289" s="171" t="s">
        <v>847</v>
      </c>
      <c r="F289" s="179" t="s">
        <v>848</v>
      </c>
      <c r="G289" s="181"/>
      <c r="H289" s="170"/>
      <c r="I289" s="170"/>
      <c r="J289" s="175"/>
    </row>
    <row r="290">
      <c r="A290" s="27"/>
      <c r="B290" s="34" t="s">
        <v>424</v>
      </c>
      <c r="C290" s="34" t="s">
        <v>202</v>
      </c>
      <c r="D290" s="169"/>
      <c r="E290" s="169" t="s">
        <v>97</v>
      </c>
      <c r="F290" s="169" t="s">
        <v>42</v>
      </c>
      <c r="G290" s="169"/>
      <c r="H290" s="169" t="s">
        <v>137</v>
      </c>
      <c r="I290" s="169" t="s">
        <v>194</v>
      </c>
      <c r="J290" s="9"/>
    </row>
    <row r="291">
      <c r="A291" s="35"/>
      <c r="B291" s="35"/>
      <c r="C291" s="35"/>
      <c r="D291" s="170"/>
      <c r="E291" s="174" t="s">
        <v>850</v>
      </c>
      <c r="F291" s="174" t="s">
        <v>851</v>
      </c>
      <c r="G291" s="182"/>
      <c r="H291" s="170" t="s">
        <v>852</v>
      </c>
      <c r="I291" s="170"/>
      <c r="J291" s="175"/>
    </row>
    <row r="293">
      <c r="A293" s="32">
        <v>43753.0</v>
      </c>
      <c r="B293" s="34" t="s">
        <v>55</v>
      </c>
      <c r="C293" s="34" t="s">
        <v>128</v>
      </c>
      <c r="D293" s="169" t="s">
        <v>28</v>
      </c>
      <c r="E293" s="169" t="s">
        <v>57</v>
      </c>
      <c r="F293" s="169" t="s">
        <v>58</v>
      </c>
      <c r="G293" s="169" t="s">
        <v>59</v>
      </c>
      <c r="H293" s="169" t="s">
        <v>60</v>
      </c>
      <c r="I293" s="169" t="s">
        <v>61</v>
      </c>
      <c r="J293" s="169" t="s">
        <v>52</v>
      </c>
    </row>
    <row r="294">
      <c r="A294" s="27"/>
      <c r="B294" s="35"/>
      <c r="C294" s="35"/>
      <c r="D294" s="170" t="s">
        <v>853</v>
      </c>
      <c r="E294" s="170" t="s">
        <v>854</v>
      </c>
      <c r="F294" s="170" t="s">
        <v>855</v>
      </c>
      <c r="G294" s="178" t="s">
        <v>856</v>
      </c>
      <c r="H294" s="170" t="s">
        <v>246</v>
      </c>
      <c r="I294" s="171" t="s">
        <v>857</v>
      </c>
      <c r="J294" s="170" t="s">
        <v>858</v>
      </c>
    </row>
    <row r="295">
      <c r="A295" s="27"/>
      <c r="B295" s="34" t="s">
        <v>81</v>
      </c>
      <c r="C295" s="34" t="s">
        <v>82</v>
      </c>
      <c r="D295" s="169" t="s">
        <v>28</v>
      </c>
      <c r="E295" s="169" t="s">
        <v>57</v>
      </c>
      <c r="F295" s="169" t="s">
        <v>39</v>
      </c>
      <c r="G295" s="169" t="s">
        <v>85</v>
      </c>
      <c r="H295" s="169" t="s">
        <v>60</v>
      </c>
      <c r="I295" s="169" t="s">
        <v>61</v>
      </c>
      <c r="J295" s="169" t="s">
        <v>52</v>
      </c>
    </row>
    <row r="296">
      <c r="A296" s="27"/>
      <c r="B296" s="35"/>
      <c r="C296" s="35"/>
      <c r="D296" s="174" t="s">
        <v>853</v>
      </c>
      <c r="E296" s="171" t="s">
        <v>859</v>
      </c>
      <c r="F296" s="164" t="s">
        <v>394</v>
      </c>
      <c r="G296" s="170" t="s">
        <v>860</v>
      </c>
      <c r="H296" s="174" t="s">
        <v>562</v>
      </c>
      <c r="I296" s="176" t="s">
        <v>861</v>
      </c>
      <c r="J296" s="170"/>
    </row>
    <row r="297">
      <c r="A297" s="27"/>
      <c r="B297" s="34" t="s">
        <v>94</v>
      </c>
      <c r="C297" s="34" t="s">
        <v>96</v>
      </c>
      <c r="D297" s="169" t="s">
        <v>28</v>
      </c>
      <c r="E297" s="169" t="s">
        <v>98</v>
      </c>
      <c r="F297" s="169" t="s">
        <v>99</v>
      </c>
      <c r="G297" s="169" t="s">
        <v>85</v>
      </c>
      <c r="H297" s="169" t="s">
        <v>60</v>
      </c>
      <c r="I297" s="169" t="s">
        <v>46</v>
      </c>
      <c r="J297" s="169" t="s">
        <v>52</v>
      </c>
    </row>
    <row r="298">
      <c r="A298" s="27"/>
      <c r="B298" s="35"/>
      <c r="C298" s="35"/>
      <c r="D298" s="170" t="s">
        <v>862</v>
      </c>
      <c r="E298" s="170" t="s">
        <v>863</v>
      </c>
      <c r="F298" s="186" t="s">
        <v>864</v>
      </c>
      <c r="G298" s="179" t="s">
        <v>865</v>
      </c>
      <c r="H298" s="171" t="s">
        <v>866</v>
      </c>
      <c r="I298" s="174" t="s">
        <v>867</v>
      </c>
      <c r="J298" s="170" t="s">
        <v>868</v>
      </c>
    </row>
    <row r="299">
      <c r="A299" s="27"/>
      <c r="B299" s="34" t="s">
        <v>112</v>
      </c>
      <c r="C299" s="34" t="s">
        <v>476</v>
      </c>
      <c r="D299" s="169" t="s">
        <v>28</v>
      </c>
      <c r="E299" s="169" t="s">
        <v>115</v>
      </c>
      <c r="F299" s="169" t="s">
        <v>116</v>
      </c>
      <c r="G299" s="169" t="s">
        <v>117</v>
      </c>
      <c r="H299" s="169" t="s">
        <v>118</v>
      </c>
      <c r="I299" s="169" t="s">
        <v>46</v>
      </c>
      <c r="J299" s="169" t="s">
        <v>52</v>
      </c>
    </row>
    <row r="300">
      <c r="A300" s="27"/>
      <c r="B300" s="35"/>
      <c r="C300" s="35"/>
      <c r="D300" s="170" t="s">
        <v>822</v>
      </c>
      <c r="E300" s="176" t="s">
        <v>869</v>
      </c>
      <c r="F300" s="176" t="s">
        <v>870</v>
      </c>
      <c r="G300" s="176" t="s">
        <v>871</v>
      </c>
      <c r="H300" s="164" t="s">
        <v>872</v>
      </c>
      <c r="I300" s="176" t="s">
        <v>873</v>
      </c>
      <c r="J300" s="170" t="s">
        <v>874</v>
      </c>
      <c r="K300" s="5" t="s">
        <v>875</v>
      </c>
    </row>
    <row r="301">
      <c r="A301" s="27"/>
      <c r="B301" s="34" t="s">
        <v>127</v>
      </c>
      <c r="C301" s="34" t="s">
        <v>56</v>
      </c>
      <c r="D301" s="169" t="s">
        <v>28</v>
      </c>
      <c r="E301" s="169" t="s">
        <v>38</v>
      </c>
      <c r="F301" s="169" t="s">
        <v>42</v>
      </c>
      <c r="G301" s="169"/>
      <c r="H301" s="169" t="s">
        <v>129</v>
      </c>
      <c r="I301" s="169" t="s">
        <v>46</v>
      </c>
      <c r="J301" s="169" t="s">
        <v>51</v>
      </c>
    </row>
    <row r="302">
      <c r="A302" s="27"/>
      <c r="B302" s="35"/>
      <c r="C302" s="35"/>
      <c r="D302" s="170" t="s">
        <v>876</v>
      </c>
      <c r="E302" s="170" t="s">
        <v>635</v>
      </c>
      <c r="F302" s="170" t="s">
        <v>877</v>
      </c>
      <c r="G302" s="170"/>
      <c r="H302" s="179" t="s">
        <v>878</v>
      </c>
      <c r="I302" s="176" t="s">
        <v>879</v>
      </c>
      <c r="J302" s="170" t="s">
        <v>880</v>
      </c>
    </row>
    <row r="303">
      <c r="A303" s="27"/>
      <c r="B303" s="34" t="s">
        <v>12</v>
      </c>
      <c r="C303" s="34">
        <v>9818.0</v>
      </c>
      <c r="D303" s="169"/>
      <c r="E303" s="169" t="s">
        <v>38</v>
      </c>
      <c r="F303" s="169" t="s">
        <v>103</v>
      </c>
      <c r="G303" s="169"/>
      <c r="H303" s="169" t="s">
        <v>137</v>
      </c>
      <c r="I303" s="169" t="s">
        <v>138</v>
      </c>
      <c r="J303" s="9"/>
    </row>
    <row r="304">
      <c r="A304" s="27"/>
      <c r="B304" s="35"/>
      <c r="C304" s="35"/>
      <c r="D304" s="177"/>
      <c r="E304" s="178" t="s">
        <v>690</v>
      </c>
      <c r="F304" s="179" t="s">
        <v>881</v>
      </c>
      <c r="G304" s="170"/>
      <c r="H304" s="170" t="s">
        <v>147</v>
      </c>
      <c r="I304" s="176" t="s">
        <v>883</v>
      </c>
      <c r="J304" s="180"/>
    </row>
    <row r="305">
      <c r="A305" s="27"/>
      <c r="B305" s="34" t="s">
        <v>10</v>
      </c>
      <c r="C305" s="34" t="s">
        <v>149</v>
      </c>
      <c r="D305" s="9"/>
      <c r="E305" s="9" t="s">
        <v>38</v>
      </c>
      <c r="F305" s="9" t="s">
        <v>103</v>
      </c>
      <c r="G305" s="9"/>
      <c r="H305" s="9" t="s">
        <v>137</v>
      </c>
      <c r="I305" s="9" t="s">
        <v>138</v>
      </c>
      <c r="J305" s="9"/>
    </row>
    <row r="306">
      <c r="A306" s="27"/>
      <c r="B306" s="35"/>
      <c r="C306" s="35"/>
      <c r="D306" s="177"/>
      <c r="E306" s="170" t="s">
        <v>884</v>
      </c>
      <c r="F306" s="179" t="s">
        <v>885</v>
      </c>
      <c r="G306" s="181"/>
      <c r="H306" s="170" t="s">
        <v>886</v>
      </c>
      <c r="I306" s="170" t="s">
        <v>887</v>
      </c>
      <c r="J306" s="185"/>
    </row>
    <row r="307">
      <c r="A307" s="27"/>
      <c r="B307" s="34" t="s">
        <v>14</v>
      </c>
      <c r="C307" s="34" t="s">
        <v>155</v>
      </c>
      <c r="D307" s="169"/>
      <c r="E307" s="169" t="s">
        <v>98</v>
      </c>
      <c r="F307" s="169" t="s">
        <v>42</v>
      </c>
      <c r="G307" s="169"/>
      <c r="H307" s="169" t="s">
        <v>129</v>
      </c>
      <c r="I307" s="169" t="s">
        <v>61</v>
      </c>
      <c r="J307" s="9"/>
    </row>
    <row r="308">
      <c r="A308" s="27"/>
      <c r="B308" s="35"/>
      <c r="C308" s="35"/>
      <c r="D308" s="170"/>
      <c r="E308" s="170" t="s">
        <v>890</v>
      </c>
      <c r="F308" s="179" t="s">
        <v>891</v>
      </c>
      <c r="G308" s="181"/>
      <c r="H308" s="176" t="s">
        <v>892</v>
      </c>
      <c r="I308" s="171" t="s">
        <v>893</v>
      </c>
      <c r="J308" s="175"/>
    </row>
    <row r="309">
      <c r="A309" s="27"/>
      <c r="B309" s="34" t="s">
        <v>424</v>
      </c>
      <c r="C309" s="34" t="s">
        <v>202</v>
      </c>
      <c r="D309" s="169"/>
      <c r="E309" s="169" t="s">
        <v>97</v>
      </c>
      <c r="F309" s="169" t="s">
        <v>42</v>
      </c>
      <c r="G309" s="169"/>
      <c r="H309" s="169" t="s">
        <v>137</v>
      </c>
      <c r="I309" s="169" t="s">
        <v>194</v>
      </c>
      <c r="J309" s="9"/>
    </row>
    <row r="310">
      <c r="A310" s="35"/>
      <c r="B310" s="35"/>
      <c r="C310" s="35"/>
      <c r="D310" s="170"/>
      <c r="E310" s="171" t="s">
        <v>894</v>
      </c>
      <c r="F310" s="179" t="s">
        <v>895</v>
      </c>
      <c r="G310" s="182"/>
      <c r="H310" s="170" t="s">
        <v>896</v>
      </c>
      <c r="I310" s="171" t="s">
        <v>148</v>
      </c>
      <c r="J310" s="175"/>
    </row>
    <row r="312">
      <c r="A312" s="32">
        <v>43754.0</v>
      </c>
      <c r="B312" s="34" t="s">
        <v>55</v>
      </c>
      <c r="C312" s="34" t="s">
        <v>128</v>
      </c>
      <c r="D312" s="169" t="s">
        <v>28</v>
      </c>
      <c r="E312" s="169" t="s">
        <v>57</v>
      </c>
      <c r="F312" s="169" t="s">
        <v>58</v>
      </c>
      <c r="G312" s="169" t="s">
        <v>59</v>
      </c>
      <c r="H312" s="169" t="s">
        <v>60</v>
      </c>
      <c r="I312" s="169" t="s">
        <v>61</v>
      </c>
      <c r="J312" s="169" t="s">
        <v>52</v>
      </c>
    </row>
    <row r="313">
      <c r="A313" s="27"/>
      <c r="B313" s="35"/>
      <c r="C313" s="35"/>
      <c r="D313" s="170" t="s">
        <v>311</v>
      </c>
      <c r="E313" s="170" t="s">
        <v>900</v>
      </c>
      <c r="F313" s="170" t="s">
        <v>901</v>
      </c>
      <c r="G313" s="178" t="s">
        <v>902</v>
      </c>
      <c r="H313" s="170" t="s">
        <v>903</v>
      </c>
      <c r="I313" s="170"/>
      <c r="J313" s="170"/>
    </row>
    <row r="314">
      <c r="A314" s="27"/>
      <c r="B314" s="34" t="s">
        <v>81</v>
      </c>
      <c r="C314" s="34" t="s">
        <v>82</v>
      </c>
      <c r="D314" s="169" t="s">
        <v>28</v>
      </c>
      <c r="E314" s="169" t="s">
        <v>57</v>
      </c>
      <c r="F314" s="169" t="s">
        <v>39</v>
      </c>
      <c r="G314" s="169" t="s">
        <v>85</v>
      </c>
      <c r="H314" s="169" t="s">
        <v>60</v>
      </c>
      <c r="I314" s="169" t="s">
        <v>61</v>
      </c>
      <c r="J314" s="169" t="s">
        <v>52</v>
      </c>
    </row>
    <row r="315">
      <c r="A315" s="27"/>
      <c r="B315" s="35"/>
      <c r="C315" s="35"/>
      <c r="D315" s="174" t="s">
        <v>904</v>
      </c>
      <c r="E315" s="170" t="s">
        <v>905</v>
      </c>
      <c r="F315" s="164" t="s">
        <v>394</v>
      </c>
      <c r="G315" s="170" t="s">
        <v>906</v>
      </c>
      <c r="H315" s="174" t="s">
        <v>907</v>
      </c>
      <c r="I315" s="170" t="s">
        <v>909</v>
      </c>
      <c r="J315" s="170"/>
    </row>
    <row r="316">
      <c r="A316" s="27"/>
      <c r="B316" s="34" t="s">
        <v>94</v>
      </c>
      <c r="C316" s="34" t="s">
        <v>96</v>
      </c>
      <c r="D316" s="169" t="s">
        <v>28</v>
      </c>
      <c r="E316" s="169" t="s">
        <v>98</v>
      </c>
      <c r="F316" s="169" t="s">
        <v>99</v>
      </c>
      <c r="G316" s="169" t="s">
        <v>85</v>
      </c>
      <c r="H316" s="169" t="s">
        <v>60</v>
      </c>
      <c r="I316" s="169" t="s">
        <v>46</v>
      </c>
      <c r="J316" s="169" t="s">
        <v>52</v>
      </c>
    </row>
    <row r="317">
      <c r="A317" s="27"/>
      <c r="B317" s="35"/>
      <c r="C317" s="35"/>
      <c r="D317" s="170" t="s">
        <v>910</v>
      </c>
      <c r="E317" s="170" t="s">
        <v>911</v>
      </c>
      <c r="F317" s="164"/>
      <c r="G317" s="174"/>
      <c r="H317" s="170"/>
      <c r="I317" s="174"/>
      <c r="J317" s="170"/>
    </row>
    <row r="318">
      <c r="A318" s="27"/>
      <c r="B318" s="34" t="s">
        <v>112</v>
      </c>
      <c r="C318" s="34" t="s">
        <v>476</v>
      </c>
      <c r="D318" s="169" t="s">
        <v>28</v>
      </c>
      <c r="E318" s="169" t="s">
        <v>115</v>
      </c>
      <c r="F318" s="169" t="s">
        <v>116</v>
      </c>
      <c r="G318" s="169" t="s">
        <v>117</v>
      </c>
      <c r="H318" s="169" t="s">
        <v>118</v>
      </c>
      <c r="I318" s="169" t="s">
        <v>46</v>
      </c>
      <c r="J318" s="169" t="s">
        <v>52</v>
      </c>
    </row>
    <row r="319">
      <c r="A319" s="27"/>
      <c r="B319" s="35"/>
      <c r="C319" s="35"/>
      <c r="D319" s="170" t="s">
        <v>912</v>
      </c>
      <c r="E319" s="170"/>
      <c r="F319" s="170"/>
      <c r="G319" s="170" t="s">
        <v>575</v>
      </c>
      <c r="H319" s="164" t="s">
        <v>200</v>
      </c>
      <c r="I319" s="170"/>
      <c r="J319" s="170"/>
    </row>
    <row r="320">
      <c r="A320" s="27"/>
      <c r="B320" s="34" t="s">
        <v>127</v>
      </c>
      <c r="C320" s="34" t="s">
        <v>56</v>
      </c>
      <c r="D320" s="169" t="s">
        <v>28</v>
      </c>
      <c r="E320" s="169" t="s">
        <v>38</v>
      </c>
      <c r="F320" s="169" t="s">
        <v>42</v>
      </c>
      <c r="G320" s="169"/>
      <c r="H320" s="169" t="s">
        <v>129</v>
      </c>
      <c r="I320" s="169" t="s">
        <v>46</v>
      </c>
      <c r="J320" s="169" t="s">
        <v>51</v>
      </c>
    </row>
    <row r="321">
      <c r="A321" s="27"/>
      <c r="B321" s="35"/>
      <c r="C321" s="35"/>
      <c r="D321" s="170" t="s">
        <v>914</v>
      </c>
      <c r="E321" s="170"/>
      <c r="F321" s="170" t="s">
        <v>915</v>
      </c>
      <c r="G321" s="170"/>
      <c r="H321" s="174"/>
      <c r="I321" s="170"/>
      <c r="J321" s="170"/>
    </row>
    <row r="322">
      <c r="A322" s="27"/>
      <c r="B322" s="34" t="s">
        <v>12</v>
      </c>
      <c r="C322" s="34">
        <v>9818.0</v>
      </c>
      <c r="D322" s="169"/>
      <c r="E322" s="169" t="s">
        <v>38</v>
      </c>
      <c r="F322" s="169" t="s">
        <v>103</v>
      </c>
      <c r="G322" s="169"/>
      <c r="H322" s="169" t="s">
        <v>137</v>
      </c>
      <c r="I322" s="169" t="s">
        <v>138</v>
      </c>
      <c r="J322" s="9"/>
    </row>
    <row r="323">
      <c r="A323" s="27"/>
      <c r="B323" s="35"/>
      <c r="C323" s="35"/>
      <c r="D323" s="177"/>
      <c r="E323" s="178" t="s">
        <v>916</v>
      </c>
      <c r="F323" s="179" t="s">
        <v>245</v>
      </c>
      <c r="G323" s="170"/>
      <c r="H323" s="170" t="s">
        <v>917</v>
      </c>
      <c r="I323" s="170"/>
      <c r="J323" s="180"/>
    </row>
    <row r="324">
      <c r="A324" s="27"/>
      <c r="B324" s="34" t="s">
        <v>10</v>
      </c>
      <c r="C324" s="34" t="s">
        <v>149</v>
      </c>
      <c r="D324" s="9"/>
      <c r="E324" s="9" t="s">
        <v>38</v>
      </c>
      <c r="F324" s="9" t="s">
        <v>103</v>
      </c>
      <c r="G324" s="9"/>
      <c r="H324" s="9" t="s">
        <v>137</v>
      </c>
      <c r="I324" s="9" t="s">
        <v>138</v>
      </c>
      <c r="J324" s="9"/>
    </row>
    <row r="325">
      <c r="A325" s="27"/>
      <c r="B325" s="35"/>
      <c r="C325" s="35"/>
      <c r="D325" s="177"/>
      <c r="E325" s="170"/>
      <c r="F325" s="174"/>
      <c r="G325" s="181"/>
      <c r="H325" s="170"/>
      <c r="I325" s="170"/>
      <c r="J325" s="185"/>
    </row>
    <row r="326">
      <c r="A326" s="27"/>
      <c r="B326" s="34" t="s">
        <v>14</v>
      </c>
      <c r="C326" s="34" t="s">
        <v>155</v>
      </c>
      <c r="D326" s="169"/>
      <c r="E326" s="169" t="s">
        <v>98</v>
      </c>
      <c r="F326" s="169" t="s">
        <v>42</v>
      </c>
      <c r="G326" s="169"/>
      <c r="H326" s="169" t="s">
        <v>129</v>
      </c>
      <c r="I326" s="169" t="s">
        <v>61</v>
      </c>
      <c r="J326" s="9"/>
    </row>
    <row r="327">
      <c r="A327" s="27"/>
      <c r="B327" s="35"/>
      <c r="C327" s="35"/>
      <c r="D327" s="170"/>
      <c r="E327" s="170" t="s">
        <v>920</v>
      </c>
      <c r="F327" s="174"/>
      <c r="G327" s="181"/>
      <c r="H327" s="170" t="s">
        <v>852</v>
      </c>
      <c r="I327" s="170"/>
      <c r="J327" s="175"/>
    </row>
    <row r="328">
      <c r="A328" s="27"/>
      <c r="B328" s="34" t="s">
        <v>424</v>
      </c>
      <c r="C328" s="34" t="s">
        <v>202</v>
      </c>
      <c r="D328" s="169"/>
      <c r="E328" s="169" t="s">
        <v>97</v>
      </c>
      <c r="F328" s="169" t="s">
        <v>42</v>
      </c>
      <c r="G328" s="169"/>
      <c r="H328" s="169" t="s">
        <v>137</v>
      </c>
      <c r="I328" s="169" t="s">
        <v>194</v>
      </c>
      <c r="J328" s="9"/>
    </row>
    <row r="329">
      <c r="A329" s="35"/>
      <c r="B329" s="35"/>
      <c r="C329" s="35"/>
      <c r="D329" s="170"/>
      <c r="E329" s="171" t="s">
        <v>921</v>
      </c>
      <c r="F329" s="174"/>
      <c r="G329" s="182"/>
      <c r="H329" s="170"/>
      <c r="I329" s="170"/>
      <c r="J329" s="175"/>
    </row>
    <row r="331">
      <c r="A331" s="32">
        <v>43755.0</v>
      </c>
      <c r="B331" s="34" t="s">
        <v>55</v>
      </c>
      <c r="C331" s="34" t="s">
        <v>128</v>
      </c>
      <c r="D331" s="169" t="s">
        <v>28</v>
      </c>
      <c r="E331" s="169" t="s">
        <v>57</v>
      </c>
      <c r="F331" s="169" t="s">
        <v>58</v>
      </c>
      <c r="G331" s="169" t="s">
        <v>59</v>
      </c>
      <c r="H331" s="169" t="s">
        <v>60</v>
      </c>
      <c r="I331" s="169" t="s">
        <v>61</v>
      </c>
      <c r="J331" s="169" t="s">
        <v>52</v>
      </c>
    </row>
    <row r="332">
      <c r="A332" s="27"/>
      <c r="B332" s="35"/>
      <c r="C332" s="35"/>
      <c r="D332" s="170" t="s">
        <v>922</v>
      </c>
      <c r="E332" s="170" t="s">
        <v>905</v>
      </c>
      <c r="F332" s="171" t="s">
        <v>923</v>
      </c>
      <c r="G332" s="178" t="s">
        <v>924</v>
      </c>
      <c r="H332" s="170"/>
      <c r="I332" s="170"/>
      <c r="J332" s="170" t="s">
        <v>925</v>
      </c>
    </row>
    <row r="333">
      <c r="A333" s="27"/>
      <c r="B333" s="34" t="s">
        <v>81</v>
      </c>
      <c r="C333" s="34" t="s">
        <v>82</v>
      </c>
      <c r="D333" s="169" t="s">
        <v>28</v>
      </c>
      <c r="E333" s="169" t="s">
        <v>57</v>
      </c>
      <c r="F333" s="169" t="s">
        <v>39</v>
      </c>
      <c r="G333" s="169" t="s">
        <v>85</v>
      </c>
      <c r="H333" s="169" t="s">
        <v>60</v>
      </c>
      <c r="I333" s="169" t="s">
        <v>61</v>
      </c>
      <c r="J333" s="169" t="s">
        <v>52</v>
      </c>
    </row>
    <row r="334">
      <c r="A334" s="27"/>
      <c r="B334" s="35"/>
      <c r="C334" s="35"/>
      <c r="D334" s="174" t="s">
        <v>797</v>
      </c>
      <c r="E334" s="170" t="s">
        <v>926</v>
      </c>
      <c r="F334" s="186" t="s">
        <v>927</v>
      </c>
      <c r="G334" s="170"/>
      <c r="H334" s="174"/>
      <c r="I334" s="170" t="s">
        <v>928</v>
      </c>
      <c r="J334" s="170"/>
    </row>
    <row r="335">
      <c r="A335" s="27"/>
      <c r="B335" s="34" t="s">
        <v>94</v>
      </c>
      <c r="C335" s="34" t="s">
        <v>96</v>
      </c>
      <c r="D335" s="169" t="s">
        <v>28</v>
      </c>
      <c r="E335" s="169" t="s">
        <v>98</v>
      </c>
      <c r="F335" s="169" t="s">
        <v>99</v>
      </c>
      <c r="G335" s="169" t="s">
        <v>85</v>
      </c>
      <c r="H335" s="169" t="s">
        <v>60</v>
      </c>
      <c r="I335" s="169" t="s">
        <v>46</v>
      </c>
      <c r="J335" s="169" t="s">
        <v>52</v>
      </c>
    </row>
    <row r="336">
      <c r="A336" s="27"/>
      <c r="B336" s="35"/>
      <c r="C336" s="35"/>
      <c r="D336" s="170" t="s">
        <v>930</v>
      </c>
      <c r="E336" s="170" t="s">
        <v>931</v>
      </c>
      <c r="F336" s="164" t="s">
        <v>179</v>
      </c>
      <c r="G336" s="174" t="s">
        <v>932</v>
      </c>
      <c r="H336" s="170"/>
      <c r="I336" s="174" t="s">
        <v>933</v>
      </c>
      <c r="J336" s="170" t="s">
        <v>934</v>
      </c>
    </row>
    <row r="337">
      <c r="A337" s="27"/>
      <c r="B337" s="34" t="s">
        <v>112</v>
      </c>
      <c r="C337" s="34" t="s">
        <v>476</v>
      </c>
      <c r="D337" s="169" t="s">
        <v>28</v>
      </c>
      <c r="E337" s="169" t="s">
        <v>115</v>
      </c>
      <c r="F337" s="169" t="s">
        <v>116</v>
      </c>
      <c r="G337" s="169" t="s">
        <v>117</v>
      </c>
      <c r="H337" s="169" t="s">
        <v>118</v>
      </c>
      <c r="I337" s="169" t="s">
        <v>46</v>
      </c>
      <c r="J337" s="169" t="s">
        <v>52</v>
      </c>
    </row>
    <row r="338">
      <c r="A338" s="27"/>
      <c r="B338" s="35"/>
      <c r="C338" s="35"/>
      <c r="D338" s="170" t="s">
        <v>935</v>
      </c>
      <c r="E338" s="170" t="s">
        <v>936</v>
      </c>
      <c r="F338" s="170" t="s">
        <v>937</v>
      </c>
      <c r="G338" s="170" t="s">
        <v>938</v>
      </c>
      <c r="H338" s="164"/>
      <c r="I338" s="170"/>
      <c r="J338" s="170"/>
    </row>
    <row r="339">
      <c r="A339" s="27"/>
      <c r="B339" s="34" t="s">
        <v>127</v>
      </c>
      <c r="C339" s="34" t="s">
        <v>56</v>
      </c>
      <c r="D339" s="169" t="s">
        <v>28</v>
      </c>
      <c r="E339" s="169" t="s">
        <v>38</v>
      </c>
      <c r="F339" s="169" t="s">
        <v>42</v>
      </c>
      <c r="G339" s="169"/>
      <c r="H339" s="169" t="s">
        <v>129</v>
      </c>
      <c r="I339" s="169" t="s">
        <v>46</v>
      </c>
      <c r="J339" s="169" t="s">
        <v>51</v>
      </c>
    </row>
    <row r="340">
      <c r="A340" s="27"/>
      <c r="B340" s="35"/>
      <c r="C340" s="35"/>
      <c r="D340" s="170" t="s">
        <v>939</v>
      </c>
      <c r="E340" s="176" t="s">
        <v>923</v>
      </c>
      <c r="F340" s="176" t="s">
        <v>940</v>
      </c>
      <c r="G340" s="170"/>
      <c r="H340" s="174"/>
      <c r="I340" s="170" t="s">
        <v>873</v>
      </c>
      <c r="J340" s="170"/>
    </row>
    <row r="341">
      <c r="A341" s="27"/>
      <c r="B341" s="34" t="s">
        <v>941</v>
      </c>
      <c r="C341" s="34">
        <v>9818.0</v>
      </c>
      <c r="D341" s="169"/>
      <c r="E341" s="169" t="s">
        <v>38</v>
      </c>
      <c r="F341" s="169" t="s">
        <v>103</v>
      </c>
      <c r="G341" s="169"/>
      <c r="H341" s="169" t="s">
        <v>137</v>
      </c>
      <c r="I341" s="169" t="s">
        <v>138</v>
      </c>
      <c r="J341" s="9"/>
    </row>
    <row r="342">
      <c r="A342" s="27"/>
      <c r="B342" s="27"/>
      <c r="C342" s="35"/>
      <c r="D342" s="177"/>
      <c r="E342" s="178"/>
      <c r="F342" s="174"/>
      <c r="G342" s="170"/>
      <c r="H342" s="170"/>
      <c r="I342" s="170" t="s">
        <v>942</v>
      </c>
      <c r="J342" s="180"/>
    </row>
    <row r="343">
      <c r="A343" s="27"/>
      <c r="B343" s="27"/>
      <c r="C343" s="34" t="s">
        <v>149</v>
      </c>
      <c r="D343" s="9"/>
      <c r="E343" s="9" t="s">
        <v>38</v>
      </c>
      <c r="F343" s="9" t="s">
        <v>103</v>
      </c>
      <c r="G343" s="9"/>
      <c r="H343" s="9" t="s">
        <v>137</v>
      </c>
      <c r="I343" s="9" t="s">
        <v>138</v>
      </c>
      <c r="J343" s="9"/>
    </row>
    <row r="344">
      <c r="A344" s="27"/>
      <c r="B344" s="27"/>
      <c r="C344" s="35"/>
      <c r="D344" s="177"/>
      <c r="E344" s="170"/>
      <c r="F344" s="174"/>
      <c r="G344" s="181"/>
      <c r="H344" s="170"/>
      <c r="I344" s="170"/>
      <c r="J344" s="185"/>
    </row>
    <row r="345">
      <c r="A345" s="27"/>
      <c r="B345" s="27"/>
      <c r="C345" s="34" t="s">
        <v>155</v>
      </c>
      <c r="D345" s="169"/>
      <c r="E345" s="169" t="s">
        <v>98</v>
      </c>
      <c r="F345" s="169" t="s">
        <v>42</v>
      </c>
      <c r="G345" s="169"/>
      <c r="H345" s="169" t="s">
        <v>129</v>
      </c>
      <c r="I345" s="169" t="s">
        <v>61</v>
      </c>
      <c r="J345" s="9"/>
    </row>
    <row r="346">
      <c r="A346" s="27"/>
      <c r="B346" s="27"/>
      <c r="C346" s="35"/>
      <c r="D346" s="170"/>
      <c r="E346" s="170"/>
      <c r="F346" s="174"/>
      <c r="G346" s="181"/>
      <c r="H346" s="170"/>
      <c r="I346" s="170"/>
      <c r="J346" s="175"/>
    </row>
    <row r="347">
      <c r="A347" s="27"/>
      <c r="B347" s="27"/>
      <c r="C347" s="34" t="s">
        <v>202</v>
      </c>
      <c r="D347" s="169"/>
      <c r="E347" s="169" t="s">
        <v>97</v>
      </c>
      <c r="F347" s="169" t="s">
        <v>42</v>
      </c>
      <c r="G347" s="169"/>
      <c r="H347" s="169" t="s">
        <v>137</v>
      </c>
      <c r="I347" s="169" t="s">
        <v>194</v>
      </c>
      <c r="J347" s="9"/>
    </row>
    <row r="348">
      <c r="A348" s="35"/>
      <c r="B348" s="35"/>
      <c r="C348" s="35"/>
      <c r="D348" s="170"/>
      <c r="E348" s="170"/>
      <c r="F348" s="174"/>
      <c r="G348" s="182"/>
      <c r="H348" s="170"/>
      <c r="I348" s="170"/>
      <c r="J348" s="175"/>
    </row>
    <row r="350">
      <c r="A350" s="32">
        <v>43756.0</v>
      </c>
      <c r="B350" s="34" t="s">
        <v>55</v>
      </c>
      <c r="C350" s="34" t="s">
        <v>128</v>
      </c>
      <c r="D350" s="169" t="s">
        <v>28</v>
      </c>
      <c r="E350" s="169" t="s">
        <v>57</v>
      </c>
      <c r="F350" s="169" t="s">
        <v>58</v>
      </c>
      <c r="G350" s="169" t="s">
        <v>59</v>
      </c>
      <c r="H350" s="169" t="s">
        <v>60</v>
      </c>
      <c r="I350" s="169" t="s">
        <v>61</v>
      </c>
      <c r="J350" s="169" t="s">
        <v>52</v>
      </c>
    </row>
    <row r="351">
      <c r="A351" s="27"/>
      <c r="B351" s="35"/>
      <c r="C351" s="35"/>
      <c r="D351" s="170"/>
      <c r="E351" s="170"/>
      <c r="F351" s="170"/>
      <c r="G351" s="178"/>
      <c r="H351" s="170"/>
      <c r="I351" s="170"/>
      <c r="J351" s="170"/>
    </row>
    <row r="352">
      <c r="A352" s="27"/>
      <c r="B352" s="34" t="s">
        <v>81</v>
      </c>
      <c r="C352" s="34" t="s">
        <v>82</v>
      </c>
      <c r="D352" s="169" t="s">
        <v>28</v>
      </c>
      <c r="E352" s="169" t="s">
        <v>57</v>
      </c>
      <c r="F352" s="169" t="s">
        <v>39</v>
      </c>
      <c r="G352" s="169" t="s">
        <v>85</v>
      </c>
      <c r="H352" s="169" t="s">
        <v>60</v>
      </c>
      <c r="I352" s="169" t="s">
        <v>61</v>
      </c>
      <c r="J352" s="169" t="s">
        <v>52</v>
      </c>
    </row>
    <row r="353">
      <c r="A353" s="27"/>
      <c r="B353" s="35"/>
      <c r="C353" s="35"/>
      <c r="D353" s="174"/>
      <c r="E353" s="170"/>
      <c r="F353" s="164"/>
      <c r="G353" s="170"/>
      <c r="H353" s="174"/>
      <c r="I353" s="170"/>
      <c r="J353" s="170"/>
    </row>
    <row r="354">
      <c r="A354" s="27"/>
      <c r="B354" s="34" t="s">
        <v>94</v>
      </c>
      <c r="C354" s="34" t="s">
        <v>96</v>
      </c>
      <c r="D354" s="169" t="s">
        <v>28</v>
      </c>
      <c r="E354" s="169" t="s">
        <v>98</v>
      </c>
      <c r="F354" s="169" t="s">
        <v>99</v>
      </c>
      <c r="G354" s="169" t="s">
        <v>85</v>
      </c>
      <c r="H354" s="169" t="s">
        <v>60</v>
      </c>
      <c r="I354" s="169" t="s">
        <v>46</v>
      </c>
      <c r="J354" s="169" t="s">
        <v>52</v>
      </c>
    </row>
    <row r="355">
      <c r="A355" s="27"/>
      <c r="B355" s="35"/>
      <c r="C355" s="35"/>
      <c r="D355" s="170"/>
      <c r="E355" s="170"/>
      <c r="F355" s="164"/>
      <c r="G355" s="174"/>
      <c r="H355" s="170"/>
      <c r="I355" s="174"/>
      <c r="J355" s="170"/>
    </row>
    <row r="356">
      <c r="A356" s="27"/>
      <c r="B356" s="34" t="s">
        <v>112</v>
      </c>
      <c r="C356" s="34" t="s">
        <v>476</v>
      </c>
      <c r="D356" s="169" t="s">
        <v>28</v>
      </c>
      <c r="E356" s="169" t="s">
        <v>115</v>
      </c>
      <c r="F356" s="169" t="s">
        <v>116</v>
      </c>
      <c r="G356" s="169" t="s">
        <v>117</v>
      </c>
      <c r="H356" s="169" t="s">
        <v>118</v>
      </c>
      <c r="I356" s="169" t="s">
        <v>46</v>
      </c>
      <c r="J356" s="169" t="s">
        <v>52</v>
      </c>
    </row>
    <row r="357">
      <c r="A357" s="27"/>
      <c r="B357" s="35"/>
      <c r="C357" s="35"/>
      <c r="D357" s="170"/>
      <c r="E357" s="170"/>
      <c r="F357" s="170"/>
      <c r="G357" s="170"/>
      <c r="H357" s="164"/>
      <c r="I357" s="170"/>
      <c r="J357" s="170"/>
    </row>
    <row r="358">
      <c r="A358" s="27"/>
      <c r="B358" s="34" t="s">
        <v>127</v>
      </c>
      <c r="C358" s="34" t="s">
        <v>56</v>
      </c>
      <c r="D358" s="169" t="s">
        <v>28</v>
      </c>
      <c r="E358" s="169" t="s">
        <v>38</v>
      </c>
      <c r="F358" s="169" t="s">
        <v>42</v>
      </c>
      <c r="G358" s="169"/>
      <c r="H358" s="169" t="s">
        <v>129</v>
      </c>
      <c r="I358" s="169" t="s">
        <v>46</v>
      </c>
      <c r="J358" s="169" t="s">
        <v>51</v>
      </c>
    </row>
    <row r="359">
      <c r="A359" s="35"/>
      <c r="B359" s="35"/>
      <c r="C359" s="35"/>
      <c r="D359" s="170"/>
      <c r="E359" s="170"/>
      <c r="F359" s="170"/>
      <c r="G359" s="170"/>
      <c r="H359" s="174"/>
      <c r="I359" s="170"/>
      <c r="J359" s="170"/>
    </row>
    <row r="361">
      <c r="A361" s="32">
        <v>43757.0</v>
      </c>
      <c r="B361" s="34" t="s">
        <v>55</v>
      </c>
      <c r="C361" s="34" t="s">
        <v>128</v>
      </c>
      <c r="D361" s="169" t="s">
        <v>28</v>
      </c>
      <c r="E361" s="169" t="s">
        <v>57</v>
      </c>
      <c r="F361" s="169" t="s">
        <v>58</v>
      </c>
      <c r="G361" s="169" t="s">
        <v>59</v>
      </c>
      <c r="H361" s="169" t="s">
        <v>60</v>
      </c>
      <c r="I361" s="169" t="s">
        <v>61</v>
      </c>
      <c r="J361" s="169" t="s">
        <v>52</v>
      </c>
    </row>
    <row r="362">
      <c r="A362" s="27"/>
      <c r="B362" s="35"/>
      <c r="C362" s="35"/>
      <c r="D362" s="170" t="s">
        <v>780</v>
      </c>
      <c r="E362" s="170" t="s">
        <v>947</v>
      </c>
      <c r="F362" s="171" t="s">
        <v>948</v>
      </c>
      <c r="G362" s="178" t="s">
        <v>949</v>
      </c>
      <c r="H362" s="170" t="s">
        <v>950</v>
      </c>
      <c r="I362" s="170" t="s">
        <v>624</v>
      </c>
      <c r="J362" s="170" t="s">
        <v>951</v>
      </c>
    </row>
    <row r="363">
      <c r="A363" s="27"/>
      <c r="B363" s="34" t="s">
        <v>81</v>
      </c>
      <c r="C363" s="34" t="s">
        <v>82</v>
      </c>
      <c r="D363" s="169" t="s">
        <v>28</v>
      </c>
      <c r="E363" s="169" t="s">
        <v>57</v>
      </c>
      <c r="F363" s="169" t="s">
        <v>39</v>
      </c>
      <c r="G363" s="169" t="s">
        <v>85</v>
      </c>
      <c r="H363" s="169" t="s">
        <v>60</v>
      </c>
      <c r="I363" s="169" t="s">
        <v>61</v>
      </c>
      <c r="J363" s="169" t="s">
        <v>52</v>
      </c>
    </row>
    <row r="364">
      <c r="A364" s="27"/>
      <c r="B364" s="35"/>
      <c r="C364" s="35"/>
      <c r="D364" s="174" t="s">
        <v>952</v>
      </c>
      <c r="E364" s="171" t="s">
        <v>534</v>
      </c>
      <c r="F364" s="164" t="s">
        <v>953</v>
      </c>
      <c r="G364" s="176" t="s">
        <v>954</v>
      </c>
      <c r="H364" s="174" t="s">
        <v>955</v>
      </c>
      <c r="I364" s="171" t="s">
        <v>956</v>
      </c>
      <c r="J364" s="170" t="s">
        <v>957</v>
      </c>
    </row>
    <row r="365">
      <c r="A365" s="27"/>
      <c r="B365" s="34" t="s">
        <v>94</v>
      </c>
      <c r="C365" s="34" t="s">
        <v>96</v>
      </c>
      <c r="D365" s="169" t="s">
        <v>28</v>
      </c>
      <c r="E365" s="169" t="s">
        <v>98</v>
      </c>
      <c r="F365" s="169" t="s">
        <v>99</v>
      </c>
      <c r="G365" s="169" t="s">
        <v>85</v>
      </c>
      <c r="H365" s="169" t="s">
        <v>60</v>
      </c>
      <c r="I365" s="169" t="s">
        <v>46</v>
      </c>
      <c r="J365" s="169" t="s">
        <v>52</v>
      </c>
    </row>
    <row r="366">
      <c r="A366" s="27"/>
      <c r="B366" s="35"/>
      <c r="C366" s="35"/>
      <c r="D366" s="170" t="s">
        <v>119</v>
      </c>
      <c r="E366" s="170" t="s">
        <v>958</v>
      </c>
      <c r="F366" s="164" t="s">
        <v>959</v>
      </c>
      <c r="G366" s="174" t="s">
        <v>961</v>
      </c>
      <c r="H366" s="176" t="s">
        <v>962</v>
      </c>
      <c r="I366" s="174" t="s">
        <v>963</v>
      </c>
      <c r="J366" s="170" t="s">
        <v>964</v>
      </c>
    </row>
    <row r="367">
      <c r="A367" s="27"/>
      <c r="B367" s="34" t="s">
        <v>112</v>
      </c>
      <c r="C367" s="34" t="s">
        <v>476</v>
      </c>
      <c r="D367" s="169" t="s">
        <v>28</v>
      </c>
      <c r="E367" s="169" t="s">
        <v>115</v>
      </c>
      <c r="F367" s="169" t="s">
        <v>116</v>
      </c>
      <c r="G367" s="169" t="s">
        <v>117</v>
      </c>
      <c r="H367" s="169" t="s">
        <v>118</v>
      </c>
      <c r="I367" s="169" t="s">
        <v>46</v>
      </c>
      <c r="J367" s="169" t="s">
        <v>52</v>
      </c>
    </row>
    <row r="368">
      <c r="A368" s="27"/>
      <c r="B368" s="35"/>
      <c r="C368" s="35"/>
      <c r="D368" s="170" t="s">
        <v>966</v>
      </c>
      <c r="E368" s="170" t="s">
        <v>968</v>
      </c>
      <c r="F368" s="170" t="s">
        <v>969</v>
      </c>
      <c r="G368" s="170" t="s">
        <v>924</v>
      </c>
      <c r="H368" s="186" t="s">
        <v>970</v>
      </c>
      <c r="I368" s="176" t="s">
        <v>972</v>
      </c>
      <c r="J368" s="170"/>
    </row>
    <row r="369">
      <c r="A369" s="27"/>
      <c r="B369" s="34" t="s">
        <v>127</v>
      </c>
      <c r="C369" s="34" t="s">
        <v>56</v>
      </c>
      <c r="D369" s="169" t="s">
        <v>28</v>
      </c>
      <c r="E369" s="169" t="s">
        <v>38</v>
      </c>
      <c r="F369" s="169" t="s">
        <v>42</v>
      </c>
      <c r="G369" s="169"/>
      <c r="H369" s="169" t="s">
        <v>129</v>
      </c>
      <c r="I369" s="169" t="s">
        <v>46</v>
      </c>
      <c r="J369" s="169" t="s">
        <v>51</v>
      </c>
    </row>
    <row r="370">
      <c r="A370" s="35"/>
      <c r="B370" s="35"/>
      <c r="C370" s="35"/>
      <c r="D370" s="176" t="s">
        <v>974</v>
      </c>
      <c r="E370" s="170" t="s">
        <v>975</v>
      </c>
      <c r="F370" s="170" t="s">
        <v>976</v>
      </c>
      <c r="G370" s="170"/>
      <c r="H370" s="174" t="s">
        <v>977</v>
      </c>
      <c r="I370" s="170" t="s">
        <v>978</v>
      </c>
      <c r="J370" s="170"/>
    </row>
    <row r="372">
      <c r="A372" s="32">
        <v>43759.0</v>
      </c>
      <c r="B372" s="34" t="s">
        <v>55</v>
      </c>
      <c r="C372" s="34" t="s">
        <v>128</v>
      </c>
      <c r="D372" s="169" t="s">
        <v>28</v>
      </c>
      <c r="E372" s="169" t="s">
        <v>57</v>
      </c>
      <c r="F372" s="169" t="s">
        <v>58</v>
      </c>
      <c r="G372" s="169" t="s">
        <v>59</v>
      </c>
      <c r="H372" s="169" t="s">
        <v>60</v>
      </c>
      <c r="I372" s="169" t="s">
        <v>61</v>
      </c>
      <c r="J372" s="169" t="s">
        <v>52</v>
      </c>
    </row>
    <row r="373">
      <c r="A373" s="27"/>
      <c r="B373" s="35"/>
      <c r="C373" s="35"/>
      <c r="D373" s="170"/>
      <c r="E373" s="170" t="s">
        <v>979</v>
      </c>
      <c r="F373" s="170"/>
      <c r="G373" s="178"/>
      <c r="H373" s="170"/>
      <c r="I373" s="170"/>
      <c r="J373" s="170"/>
    </row>
    <row r="374">
      <c r="A374" s="27"/>
      <c r="B374" s="34" t="s">
        <v>81</v>
      </c>
      <c r="C374" s="34" t="s">
        <v>82</v>
      </c>
      <c r="D374" s="169" t="s">
        <v>28</v>
      </c>
      <c r="E374" s="169" t="s">
        <v>57</v>
      </c>
      <c r="F374" s="169" t="s">
        <v>39</v>
      </c>
      <c r="G374" s="169" t="s">
        <v>85</v>
      </c>
      <c r="H374" s="169" t="s">
        <v>60</v>
      </c>
      <c r="I374" s="169" t="s">
        <v>61</v>
      </c>
      <c r="J374" s="169" t="s">
        <v>52</v>
      </c>
    </row>
    <row r="375">
      <c r="A375" s="27"/>
      <c r="B375" s="35"/>
      <c r="C375" s="35"/>
      <c r="D375" s="174"/>
      <c r="E375" s="170" t="s">
        <v>980</v>
      </c>
      <c r="F375" s="164"/>
      <c r="G375" s="170"/>
      <c r="H375" s="174"/>
      <c r="I375" s="170"/>
      <c r="J375" s="170"/>
    </row>
    <row r="376">
      <c r="A376" s="27"/>
      <c r="B376" s="34" t="s">
        <v>94</v>
      </c>
      <c r="C376" s="34" t="s">
        <v>96</v>
      </c>
      <c r="D376" s="169" t="s">
        <v>28</v>
      </c>
      <c r="E376" s="169" t="s">
        <v>98</v>
      </c>
      <c r="F376" s="169" t="s">
        <v>99</v>
      </c>
      <c r="G376" s="169" t="s">
        <v>85</v>
      </c>
      <c r="H376" s="169" t="s">
        <v>60</v>
      </c>
      <c r="I376" s="169" t="s">
        <v>46</v>
      </c>
      <c r="J376" s="169" t="s">
        <v>52</v>
      </c>
    </row>
    <row r="377">
      <c r="A377" s="27"/>
      <c r="B377" s="35"/>
      <c r="C377" s="35"/>
      <c r="D377" s="170"/>
      <c r="E377" s="170"/>
      <c r="F377" s="164"/>
      <c r="G377" s="174"/>
      <c r="H377" s="170"/>
      <c r="I377" s="174"/>
      <c r="J377" s="170"/>
    </row>
    <row r="378">
      <c r="A378" s="27"/>
      <c r="B378" s="34" t="s">
        <v>112</v>
      </c>
      <c r="C378" s="34" t="s">
        <v>476</v>
      </c>
      <c r="D378" s="169" t="s">
        <v>28</v>
      </c>
      <c r="E378" s="169" t="s">
        <v>115</v>
      </c>
      <c r="F378" s="169" t="s">
        <v>116</v>
      </c>
      <c r="G378" s="169" t="s">
        <v>117</v>
      </c>
      <c r="H378" s="169" t="s">
        <v>118</v>
      </c>
      <c r="I378" s="169" t="s">
        <v>46</v>
      </c>
      <c r="J378" s="169" t="s">
        <v>52</v>
      </c>
    </row>
    <row r="379">
      <c r="A379" s="27"/>
      <c r="B379" s="35"/>
      <c r="C379" s="35"/>
      <c r="D379" s="170"/>
      <c r="E379" s="170"/>
      <c r="F379" s="170" t="s">
        <v>981</v>
      </c>
      <c r="G379" s="170"/>
      <c r="H379" s="164"/>
      <c r="I379" s="170"/>
      <c r="J379" s="170"/>
    </row>
    <row r="380">
      <c r="A380" s="27"/>
      <c r="B380" s="34" t="s">
        <v>127</v>
      </c>
      <c r="C380" s="34" t="s">
        <v>56</v>
      </c>
      <c r="D380" s="169" t="s">
        <v>28</v>
      </c>
      <c r="E380" s="169" t="s">
        <v>38</v>
      </c>
      <c r="F380" s="169" t="s">
        <v>42</v>
      </c>
      <c r="G380" s="169"/>
      <c r="H380" s="169" t="s">
        <v>129</v>
      </c>
      <c r="I380" s="169" t="s">
        <v>46</v>
      </c>
      <c r="J380" s="169" t="s">
        <v>51</v>
      </c>
    </row>
    <row r="381">
      <c r="A381" s="35"/>
      <c r="B381" s="35"/>
      <c r="C381" s="35"/>
      <c r="D381" s="170"/>
      <c r="E381" s="170"/>
      <c r="F381" s="170" t="s">
        <v>982</v>
      </c>
      <c r="G381" s="170"/>
      <c r="H381" s="174"/>
      <c r="I381" s="170"/>
      <c r="J381" s="170"/>
    </row>
    <row r="383">
      <c r="A383" s="32">
        <v>43760.0</v>
      </c>
      <c r="B383" s="34" t="s">
        <v>55</v>
      </c>
      <c r="C383" s="34" t="s">
        <v>128</v>
      </c>
      <c r="D383" s="169" t="s">
        <v>28</v>
      </c>
      <c r="E383" s="169" t="s">
        <v>57</v>
      </c>
      <c r="F383" s="169" t="s">
        <v>58</v>
      </c>
      <c r="G383" s="169" t="s">
        <v>59</v>
      </c>
      <c r="H383" s="169" t="s">
        <v>60</v>
      </c>
      <c r="I383" s="169" t="s">
        <v>61</v>
      </c>
      <c r="J383" s="169" t="s">
        <v>52</v>
      </c>
    </row>
    <row r="384">
      <c r="A384" s="27"/>
      <c r="B384" s="35"/>
      <c r="C384" s="35"/>
      <c r="D384" s="170" t="s">
        <v>983</v>
      </c>
      <c r="E384" s="170" t="s">
        <v>984</v>
      </c>
      <c r="F384" s="176" t="s">
        <v>985</v>
      </c>
      <c r="G384" s="178" t="s">
        <v>986</v>
      </c>
      <c r="H384" s="170" t="s">
        <v>987</v>
      </c>
      <c r="I384" s="170" t="s">
        <v>247</v>
      </c>
      <c r="J384" s="170"/>
    </row>
    <row r="385">
      <c r="A385" s="27"/>
      <c r="B385" s="34" t="s">
        <v>81</v>
      </c>
      <c r="C385" s="34" t="s">
        <v>82</v>
      </c>
      <c r="D385" s="169" t="s">
        <v>28</v>
      </c>
      <c r="E385" s="169" t="s">
        <v>57</v>
      </c>
      <c r="F385" s="169" t="s">
        <v>39</v>
      </c>
      <c r="G385" s="169" t="s">
        <v>85</v>
      </c>
      <c r="H385" s="169" t="s">
        <v>60</v>
      </c>
      <c r="I385" s="169" t="s">
        <v>61</v>
      </c>
      <c r="J385" s="169" t="s">
        <v>52</v>
      </c>
    </row>
    <row r="386">
      <c r="A386" s="27"/>
      <c r="B386" s="35"/>
      <c r="C386" s="35"/>
      <c r="D386" s="170" t="s">
        <v>912</v>
      </c>
      <c r="E386" s="171" t="s">
        <v>990</v>
      </c>
      <c r="F386" s="164" t="s">
        <v>991</v>
      </c>
      <c r="G386" s="170" t="s">
        <v>992</v>
      </c>
      <c r="H386" s="174" t="s">
        <v>527</v>
      </c>
      <c r="I386" s="170" t="s">
        <v>993</v>
      </c>
      <c r="J386" s="170"/>
    </row>
    <row r="387">
      <c r="A387" s="27"/>
      <c r="B387" s="34" t="s">
        <v>94</v>
      </c>
      <c r="C387" s="34" t="s">
        <v>96</v>
      </c>
      <c r="D387" s="169" t="s">
        <v>28</v>
      </c>
      <c r="E387" s="169" t="s">
        <v>98</v>
      </c>
      <c r="F387" s="169" t="s">
        <v>99</v>
      </c>
      <c r="G387" s="169" t="s">
        <v>85</v>
      </c>
      <c r="H387" s="169" t="s">
        <v>60</v>
      </c>
      <c r="I387" s="169" t="s">
        <v>46</v>
      </c>
      <c r="J387" s="169" t="s">
        <v>52</v>
      </c>
    </row>
    <row r="388">
      <c r="A388" s="27"/>
      <c r="B388" s="35"/>
      <c r="C388" s="35"/>
      <c r="D388" s="170" t="s">
        <v>994</v>
      </c>
      <c r="E388" s="170" t="s">
        <v>995</v>
      </c>
      <c r="F388" s="164" t="s">
        <v>996</v>
      </c>
      <c r="G388" s="179" t="s">
        <v>997</v>
      </c>
      <c r="H388" s="170" t="s">
        <v>998</v>
      </c>
      <c r="I388" s="174" t="s">
        <v>999</v>
      </c>
      <c r="J388" s="170" t="s">
        <v>1000</v>
      </c>
    </row>
    <row r="389">
      <c r="A389" s="27"/>
      <c r="B389" s="34" t="s">
        <v>112</v>
      </c>
      <c r="C389" s="34" t="s">
        <v>476</v>
      </c>
      <c r="D389" s="169" t="s">
        <v>28</v>
      </c>
      <c r="E389" s="169" t="s">
        <v>115</v>
      </c>
      <c r="F389" s="169" t="s">
        <v>116</v>
      </c>
      <c r="G389" s="169" t="s">
        <v>117</v>
      </c>
      <c r="H389" s="169" t="s">
        <v>118</v>
      </c>
      <c r="I389" s="169" t="s">
        <v>46</v>
      </c>
      <c r="J389" s="169" t="s">
        <v>52</v>
      </c>
    </row>
    <row r="390">
      <c r="A390" s="27"/>
      <c r="B390" s="35"/>
      <c r="C390" s="35"/>
      <c r="D390" s="170" t="s">
        <v>1002</v>
      </c>
      <c r="E390" s="170" t="s">
        <v>1003</v>
      </c>
      <c r="F390" s="170" t="s">
        <v>1004</v>
      </c>
      <c r="G390" s="170" t="s">
        <v>1005</v>
      </c>
      <c r="H390" s="164" t="s">
        <v>1006</v>
      </c>
      <c r="I390" s="170" t="s">
        <v>303</v>
      </c>
      <c r="J390" s="170"/>
    </row>
    <row r="391">
      <c r="A391" s="27"/>
      <c r="B391" s="34" t="s">
        <v>127</v>
      </c>
      <c r="C391" s="34" t="s">
        <v>56</v>
      </c>
      <c r="D391" s="169" t="s">
        <v>28</v>
      </c>
      <c r="E391" s="169" t="s">
        <v>38</v>
      </c>
      <c r="F391" s="169" t="s">
        <v>42</v>
      </c>
      <c r="G391" s="169"/>
      <c r="H391" s="169" t="s">
        <v>129</v>
      </c>
      <c r="I391" s="169" t="s">
        <v>46</v>
      </c>
      <c r="J391" s="169" t="s">
        <v>51</v>
      </c>
    </row>
    <row r="392">
      <c r="A392" s="35"/>
      <c r="B392" s="35"/>
      <c r="C392" s="35"/>
      <c r="D392" s="170" t="s">
        <v>912</v>
      </c>
      <c r="E392" s="170" t="s">
        <v>150</v>
      </c>
      <c r="F392" s="170" t="s">
        <v>1008</v>
      </c>
      <c r="G392" s="170"/>
      <c r="H392" s="174" t="s">
        <v>147</v>
      </c>
      <c r="I392" s="176" t="s">
        <v>1009</v>
      </c>
      <c r="J392" s="170"/>
    </row>
    <row r="394">
      <c r="A394" s="32">
        <v>43761.0</v>
      </c>
      <c r="B394" s="34" t="s">
        <v>55</v>
      </c>
      <c r="C394" s="34" t="s">
        <v>128</v>
      </c>
      <c r="D394" s="169" t="s">
        <v>28</v>
      </c>
      <c r="E394" s="169" t="s">
        <v>57</v>
      </c>
      <c r="F394" s="169" t="s">
        <v>58</v>
      </c>
      <c r="G394" s="169" t="s">
        <v>59</v>
      </c>
      <c r="H394" s="169" t="s">
        <v>60</v>
      </c>
      <c r="I394" s="169" t="s">
        <v>61</v>
      </c>
      <c r="J394" s="169" t="s">
        <v>52</v>
      </c>
    </row>
    <row r="395">
      <c r="A395" s="27"/>
      <c r="B395" s="35"/>
      <c r="C395" s="35"/>
      <c r="D395" s="170" t="s">
        <v>614</v>
      </c>
      <c r="E395" s="171" t="s">
        <v>1012</v>
      </c>
      <c r="F395" s="171" t="s">
        <v>1013</v>
      </c>
      <c r="G395" s="172" t="s">
        <v>1014</v>
      </c>
      <c r="H395" s="170" t="s">
        <v>646</v>
      </c>
      <c r="I395" s="170" t="s">
        <v>1015</v>
      </c>
      <c r="J395" s="170"/>
    </row>
    <row r="396">
      <c r="A396" s="27"/>
      <c r="B396" s="34" t="s">
        <v>81</v>
      </c>
      <c r="C396" s="34" t="s">
        <v>82</v>
      </c>
      <c r="D396" s="169" t="s">
        <v>28</v>
      </c>
      <c r="E396" s="169" t="s">
        <v>57</v>
      </c>
      <c r="F396" s="169" t="s">
        <v>39</v>
      </c>
      <c r="G396" s="169" t="s">
        <v>85</v>
      </c>
      <c r="H396" s="169" t="s">
        <v>60</v>
      </c>
      <c r="I396" s="169" t="s">
        <v>61</v>
      </c>
      <c r="J396" s="169" t="s">
        <v>52</v>
      </c>
    </row>
    <row r="397">
      <c r="A397" s="27"/>
      <c r="B397" s="35"/>
      <c r="C397" s="35"/>
      <c r="D397" s="174" t="s">
        <v>1016</v>
      </c>
      <c r="E397" s="171" t="s">
        <v>651</v>
      </c>
      <c r="F397" s="158" t="s">
        <v>1017</v>
      </c>
      <c r="G397" s="171" t="s">
        <v>1018</v>
      </c>
      <c r="H397" s="174" t="s">
        <v>646</v>
      </c>
      <c r="I397" s="170" t="s">
        <v>1019</v>
      </c>
      <c r="J397" s="170"/>
    </row>
    <row r="398">
      <c r="A398" s="27"/>
      <c r="B398" s="34" t="s">
        <v>94</v>
      </c>
      <c r="C398" s="34" t="s">
        <v>96</v>
      </c>
      <c r="D398" s="169" t="s">
        <v>28</v>
      </c>
      <c r="E398" s="169" t="s">
        <v>98</v>
      </c>
      <c r="F398" s="169" t="s">
        <v>99</v>
      </c>
      <c r="G398" s="169" t="s">
        <v>85</v>
      </c>
      <c r="H398" s="169" t="s">
        <v>60</v>
      </c>
      <c r="I398" s="169" t="s">
        <v>46</v>
      </c>
      <c r="J398" s="169" t="s">
        <v>52</v>
      </c>
    </row>
    <row r="399">
      <c r="A399" s="27"/>
      <c r="B399" s="35"/>
      <c r="C399" s="35"/>
      <c r="D399" s="170" t="s">
        <v>1016</v>
      </c>
      <c r="E399" s="176" t="s">
        <v>306</v>
      </c>
      <c r="F399" s="164" t="s">
        <v>1023</v>
      </c>
      <c r="G399" s="174" t="s">
        <v>1024</v>
      </c>
      <c r="H399" s="170" t="s">
        <v>1025</v>
      </c>
      <c r="I399" s="174"/>
      <c r="J399" s="170"/>
    </row>
    <row r="400">
      <c r="A400" s="27"/>
      <c r="B400" s="34" t="s">
        <v>112</v>
      </c>
      <c r="C400" s="34" t="s">
        <v>476</v>
      </c>
      <c r="D400" s="169" t="s">
        <v>28</v>
      </c>
      <c r="E400" s="169" t="s">
        <v>115</v>
      </c>
      <c r="F400" s="169" t="s">
        <v>116</v>
      </c>
      <c r="G400" s="169" t="s">
        <v>117</v>
      </c>
      <c r="H400" s="169" t="s">
        <v>118</v>
      </c>
      <c r="I400" s="169" t="s">
        <v>46</v>
      </c>
      <c r="J400" s="169" t="s">
        <v>52</v>
      </c>
    </row>
    <row r="401">
      <c r="A401" s="27"/>
      <c r="B401" s="35"/>
      <c r="C401" s="35"/>
      <c r="D401" s="170" t="s">
        <v>614</v>
      </c>
      <c r="E401" s="176" t="s">
        <v>1027</v>
      </c>
      <c r="F401" s="171" t="s">
        <v>1028</v>
      </c>
      <c r="G401" s="170" t="s">
        <v>1029</v>
      </c>
      <c r="H401" s="164" t="s">
        <v>1030</v>
      </c>
      <c r="I401" s="176" t="s">
        <v>1031</v>
      </c>
      <c r="J401" s="170"/>
    </row>
    <row r="402">
      <c r="A402" s="27"/>
      <c r="B402" s="34" t="s">
        <v>127</v>
      </c>
      <c r="C402" s="34" t="s">
        <v>56</v>
      </c>
      <c r="D402" s="169" t="s">
        <v>28</v>
      </c>
      <c r="E402" s="169" t="s">
        <v>38</v>
      </c>
      <c r="F402" s="169" t="s">
        <v>42</v>
      </c>
      <c r="G402" s="169"/>
      <c r="H402" s="169" t="s">
        <v>129</v>
      </c>
      <c r="I402" s="169" t="s">
        <v>46</v>
      </c>
      <c r="J402" s="169" t="s">
        <v>51</v>
      </c>
    </row>
    <row r="403">
      <c r="A403" s="35"/>
      <c r="B403" s="35"/>
      <c r="C403" s="35"/>
      <c r="D403" s="170" t="s">
        <v>215</v>
      </c>
      <c r="E403" s="170" t="s">
        <v>1033</v>
      </c>
      <c r="F403" s="170" t="s">
        <v>1004</v>
      </c>
      <c r="G403" s="170"/>
      <c r="H403" s="174" t="s">
        <v>1034</v>
      </c>
      <c r="I403" s="170" t="s">
        <v>1035</v>
      </c>
      <c r="J403" s="170"/>
    </row>
    <row r="405">
      <c r="A405" s="32">
        <v>43764.0</v>
      </c>
      <c r="B405" s="34" t="s">
        <v>55</v>
      </c>
      <c r="C405" s="34" t="s">
        <v>128</v>
      </c>
      <c r="D405" s="169" t="s">
        <v>28</v>
      </c>
      <c r="E405" s="169" t="s">
        <v>57</v>
      </c>
      <c r="F405" s="169" t="s">
        <v>58</v>
      </c>
      <c r="G405" s="169" t="s">
        <v>59</v>
      </c>
      <c r="H405" s="169" t="s">
        <v>60</v>
      </c>
      <c r="I405" s="169" t="s">
        <v>61</v>
      </c>
      <c r="J405" s="169" t="s">
        <v>52</v>
      </c>
    </row>
    <row r="406">
      <c r="A406" s="27"/>
      <c r="B406" s="35"/>
      <c r="C406" s="35"/>
      <c r="D406" s="170" t="s">
        <v>797</v>
      </c>
      <c r="E406" s="170" t="s">
        <v>1036</v>
      </c>
      <c r="F406" s="170" t="s">
        <v>1037</v>
      </c>
      <c r="G406" s="178" t="s">
        <v>1038</v>
      </c>
      <c r="H406" s="171" t="s">
        <v>1039</v>
      </c>
      <c r="I406" s="170" t="s">
        <v>1040</v>
      </c>
      <c r="J406" s="170"/>
    </row>
    <row r="407">
      <c r="A407" s="27"/>
      <c r="B407" s="34" t="s">
        <v>81</v>
      </c>
      <c r="C407" s="34" t="s">
        <v>82</v>
      </c>
      <c r="D407" s="169" t="s">
        <v>28</v>
      </c>
      <c r="E407" s="169" t="s">
        <v>57</v>
      </c>
      <c r="F407" s="169" t="s">
        <v>39</v>
      </c>
      <c r="G407" s="169" t="s">
        <v>85</v>
      </c>
      <c r="H407" s="169" t="s">
        <v>60</v>
      </c>
      <c r="I407" s="169" t="s">
        <v>61</v>
      </c>
      <c r="J407" s="169" t="s">
        <v>52</v>
      </c>
    </row>
    <row r="408">
      <c r="A408" s="27"/>
      <c r="B408" s="35"/>
      <c r="C408" s="35"/>
      <c r="D408" s="173" t="s">
        <v>1041</v>
      </c>
      <c r="E408" s="170" t="s">
        <v>1042</v>
      </c>
      <c r="F408" s="164" t="s">
        <v>948</v>
      </c>
      <c r="G408" s="176" t="s">
        <v>1044</v>
      </c>
      <c r="H408" s="174" t="s">
        <v>1045</v>
      </c>
      <c r="I408" s="170"/>
      <c r="J408" s="170"/>
    </row>
    <row r="409">
      <c r="A409" s="27"/>
      <c r="B409" s="34" t="s">
        <v>94</v>
      </c>
      <c r="C409" s="34" t="s">
        <v>96</v>
      </c>
      <c r="D409" s="169" t="s">
        <v>28</v>
      </c>
      <c r="E409" s="169" t="s">
        <v>98</v>
      </c>
      <c r="F409" s="169" t="s">
        <v>99</v>
      </c>
      <c r="G409" s="169" t="s">
        <v>85</v>
      </c>
      <c r="H409" s="169" t="s">
        <v>60</v>
      </c>
      <c r="I409" s="169" t="s">
        <v>46</v>
      </c>
      <c r="J409" s="169" t="s">
        <v>52</v>
      </c>
    </row>
    <row r="410">
      <c r="A410" s="27"/>
      <c r="B410" s="35"/>
      <c r="C410" s="35"/>
      <c r="D410" s="170" t="s">
        <v>318</v>
      </c>
      <c r="E410" s="170" t="s">
        <v>436</v>
      </c>
      <c r="F410" s="164" t="s">
        <v>1046</v>
      </c>
      <c r="G410" s="174" t="s">
        <v>1047</v>
      </c>
      <c r="H410" s="171" t="s">
        <v>1039</v>
      </c>
      <c r="I410" s="174" t="s">
        <v>1048</v>
      </c>
      <c r="J410" s="170"/>
    </row>
    <row r="411">
      <c r="A411" s="27"/>
      <c r="B411" s="34" t="s">
        <v>112</v>
      </c>
      <c r="C411" s="34" t="s">
        <v>476</v>
      </c>
      <c r="D411" s="169" t="s">
        <v>28</v>
      </c>
      <c r="E411" s="169" t="s">
        <v>115</v>
      </c>
      <c r="F411" s="169" t="s">
        <v>116</v>
      </c>
      <c r="G411" s="169" t="s">
        <v>117</v>
      </c>
      <c r="H411" s="169" t="s">
        <v>118</v>
      </c>
      <c r="I411" s="169" t="s">
        <v>46</v>
      </c>
      <c r="J411" s="169" t="s">
        <v>52</v>
      </c>
    </row>
    <row r="412">
      <c r="A412" s="27"/>
      <c r="B412" s="35"/>
      <c r="C412" s="35"/>
      <c r="D412" s="170" t="s">
        <v>797</v>
      </c>
      <c r="E412" s="170" t="s">
        <v>1049</v>
      </c>
      <c r="F412" s="170" t="s">
        <v>1050</v>
      </c>
      <c r="G412" s="170" t="s">
        <v>1051</v>
      </c>
      <c r="H412" s="164" t="s">
        <v>1052</v>
      </c>
      <c r="I412" s="170"/>
      <c r="J412" s="170"/>
    </row>
    <row r="413">
      <c r="A413" s="27"/>
      <c r="B413" s="34" t="s">
        <v>127</v>
      </c>
      <c r="C413" s="34" t="s">
        <v>56</v>
      </c>
      <c r="D413" s="169" t="s">
        <v>28</v>
      </c>
      <c r="E413" s="169" t="s">
        <v>38</v>
      </c>
      <c r="F413" s="169" t="s">
        <v>42</v>
      </c>
      <c r="G413" s="169"/>
      <c r="H413" s="169" t="s">
        <v>129</v>
      </c>
      <c r="I413" s="169" t="s">
        <v>46</v>
      </c>
      <c r="J413" s="169" t="s">
        <v>51</v>
      </c>
    </row>
    <row r="414">
      <c r="A414" s="27"/>
      <c r="B414" s="27"/>
      <c r="C414" s="35"/>
      <c r="D414" s="176" t="s">
        <v>1053</v>
      </c>
      <c r="E414" s="170" t="s">
        <v>1054</v>
      </c>
      <c r="F414" s="170"/>
      <c r="G414" s="170"/>
      <c r="H414" s="174"/>
      <c r="I414" s="170"/>
      <c r="J414" s="170"/>
    </row>
    <row r="415">
      <c r="A415" s="35"/>
      <c r="B415" s="35"/>
      <c r="C415" s="187" t="s">
        <v>1056</v>
      </c>
      <c r="D415" s="29"/>
      <c r="E415" s="15" t="s">
        <v>1057</v>
      </c>
      <c r="F415" s="15" t="s">
        <v>1058</v>
      </c>
      <c r="G415" s="29"/>
      <c r="H415" s="15" t="s">
        <v>1059</v>
      </c>
      <c r="I415" s="15" t="s">
        <v>1060</v>
      </c>
      <c r="J415" s="29"/>
    </row>
    <row r="417">
      <c r="A417" s="32">
        <v>43766.0</v>
      </c>
      <c r="B417" s="34" t="s">
        <v>55</v>
      </c>
      <c r="C417" s="34" t="s">
        <v>1061</v>
      </c>
      <c r="D417" s="169" t="s">
        <v>28</v>
      </c>
      <c r="E417" s="169" t="s">
        <v>57</v>
      </c>
      <c r="F417" s="169" t="s">
        <v>58</v>
      </c>
      <c r="G417" s="169" t="s">
        <v>59</v>
      </c>
      <c r="H417" s="169" t="s">
        <v>60</v>
      </c>
      <c r="I417" s="169" t="s">
        <v>61</v>
      </c>
      <c r="J417" s="169" t="s">
        <v>52</v>
      </c>
    </row>
    <row r="418">
      <c r="A418" s="27"/>
      <c r="B418" s="35"/>
      <c r="C418" s="35"/>
      <c r="D418" s="170" t="s">
        <v>966</v>
      </c>
      <c r="E418" s="175" t="s">
        <v>1062</v>
      </c>
      <c r="F418" s="175" t="s">
        <v>1063</v>
      </c>
      <c r="G418" s="172" t="s">
        <v>1064</v>
      </c>
      <c r="H418" s="175" t="s">
        <v>1065</v>
      </c>
      <c r="I418" s="175" t="s">
        <v>1066</v>
      </c>
      <c r="J418" s="170" t="s">
        <v>1067</v>
      </c>
    </row>
    <row r="419">
      <c r="A419" s="27"/>
      <c r="B419" s="34" t="s">
        <v>81</v>
      </c>
      <c r="C419" s="34" t="s">
        <v>1068</v>
      </c>
      <c r="D419" s="169" t="s">
        <v>28</v>
      </c>
      <c r="E419" s="169" t="s">
        <v>57</v>
      </c>
      <c r="F419" s="169" t="s">
        <v>39</v>
      </c>
      <c r="G419" s="169" t="s">
        <v>85</v>
      </c>
      <c r="H419" s="169" t="s">
        <v>60</v>
      </c>
      <c r="I419" s="169" t="s">
        <v>61</v>
      </c>
      <c r="J419" s="169" t="s">
        <v>52</v>
      </c>
    </row>
    <row r="420">
      <c r="A420" s="27"/>
      <c r="B420" s="35"/>
      <c r="C420" s="35"/>
      <c r="D420" s="170" t="s">
        <v>966</v>
      </c>
      <c r="E420" s="171" t="s">
        <v>1069</v>
      </c>
      <c r="F420" s="179" t="s">
        <v>1070</v>
      </c>
      <c r="G420" s="171" t="s">
        <v>1071</v>
      </c>
      <c r="H420" s="179" t="s">
        <v>1072</v>
      </c>
      <c r="I420" s="170" t="s">
        <v>1073</v>
      </c>
      <c r="J420" s="170" t="s">
        <v>868</v>
      </c>
    </row>
    <row r="421">
      <c r="A421" s="27"/>
      <c r="B421" s="34" t="s">
        <v>94</v>
      </c>
      <c r="C421" s="34" t="s">
        <v>1074</v>
      </c>
      <c r="D421" s="169" t="s">
        <v>28</v>
      </c>
      <c r="E421" s="169" t="s">
        <v>98</v>
      </c>
      <c r="F421" s="169" t="s">
        <v>99</v>
      </c>
      <c r="G421" s="169" t="s">
        <v>85</v>
      </c>
      <c r="H421" s="169" t="s">
        <v>60</v>
      </c>
      <c r="I421" s="169" t="s">
        <v>46</v>
      </c>
      <c r="J421" s="169" t="s">
        <v>52</v>
      </c>
    </row>
    <row r="422">
      <c r="A422" s="27"/>
      <c r="B422" s="35"/>
      <c r="C422" s="35"/>
      <c r="D422" s="175" t="s">
        <v>1078</v>
      </c>
      <c r="E422" s="175" t="s">
        <v>1079</v>
      </c>
      <c r="F422" s="15" t="s">
        <v>1080</v>
      </c>
      <c r="G422" s="15" t="s">
        <v>1082</v>
      </c>
      <c r="H422" s="175" t="s">
        <v>1083</v>
      </c>
      <c r="I422" s="179" t="s">
        <v>282</v>
      </c>
      <c r="J422" s="170" t="s">
        <v>1086</v>
      </c>
      <c r="K422" s="5" t="s">
        <v>1087</v>
      </c>
    </row>
    <row r="423">
      <c r="A423" s="27"/>
      <c r="B423" s="34" t="s">
        <v>112</v>
      </c>
      <c r="C423" s="34" t="s">
        <v>1088</v>
      </c>
      <c r="D423" s="169" t="s">
        <v>28</v>
      </c>
      <c r="E423" s="169" t="s">
        <v>115</v>
      </c>
      <c r="F423" s="169" t="s">
        <v>116</v>
      </c>
      <c r="G423" s="169" t="s">
        <v>117</v>
      </c>
      <c r="H423" s="169" t="s">
        <v>118</v>
      </c>
      <c r="I423" s="169" t="s">
        <v>46</v>
      </c>
      <c r="J423" s="169" t="s">
        <v>52</v>
      </c>
    </row>
    <row r="424">
      <c r="A424" s="27"/>
      <c r="B424" s="35"/>
      <c r="C424" s="35"/>
      <c r="D424" s="170" t="s">
        <v>966</v>
      </c>
      <c r="E424" s="176" t="s">
        <v>839</v>
      </c>
      <c r="F424" s="170" t="s">
        <v>1092</v>
      </c>
      <c r="G424" s="170" t="s">
        <v>1082</v>
      </c>
      <c r="H424" s="173" t="s">
        <v>1093</v>
      </c>
      <c r="I424" s="170" t="s">
        <v>1094</v>
      </c>
      <c r="J424" s="170" t="s">
        <v>1095</v>
      </c>
      <c r="K424" s="5" t="s">
        <v>1096</v>
      </c>
    </row>
    <row r="425">
      <c r="A425" s="27"/>
      <c r="B425" s="34" t="s">
        <v>127</v>
      </c>
      <c r="C425" s="34" t="s">
        <v>1097</v>
      </c>
      <c r="D425" s="169" t="s">
        <v>28</v>
      </c>
      <c r="E425" s="169" t="s">
        <v>38</v>
      </c>
      <c r="F425" s="169" t="s">
        <v>42</v>
      </c>
      <c r="G425" s="169"/>
      <c r="H425" s="169" t="s">
        <v>129</v>
      </c>
      <c r="I425" s="169" t="s">
        <v>46</v>
      </c>
      <c r="J425" s="169" t="s">
        <v>51</v>
      </c>
    </row>
    <row r="426">
      <c r="A426" s="35"/>
      <c r="B426" s="35"/>
      <c r="C426" s="35"/>
      <c r="D426" s="175" t="s">
        <v>1078</v>
      </c>
      <c r="E426" s="170" t="s">
        <v>1098</v>
      </c>
      <c r="F426" s="170" t="s">
        <v>1099</v>
      </c>
      <c r="G426" s="170"/>
      <c r="H426" s="174" t="s">
        <v>1100</v>
      </c>
      <c r="I426" s="170" t="s">
        <v>1101</v>
      </c>
      <c r="J426" s="170" t="s">
        <v>1102</v>
      </c>
    </row>
    <row r="428">
      <c r="A428" s="32">
        <v>43767.0</v>
      </c>
      <c r="B428" s="34" t="s">
        <v>55</v>
      </c>
      <c r="C428" s="34" t="s">
        <v>1061</v>
      </c>
      <c r="D428" s="169" t="s">
        <v>28</v>
      </c>
      <c r="E428" s="169" t="s">
        <v>57</v>
      </c>
      <c r="F428" s="169" t="s">
        <v>58</v>
      </c>
      <c r="G428" s="169" t="s">
        <v>59</v>
      </c>
      <c r="H428" s="169" t="s">
        <v>60</v>
      </c>
      <c r="I428" s="169" t="s">
        <v>61</v>
      </c>
      <c r="J428" s="169" t="s">
        <v>52</v>
      </c>
    </row>
    <row r="429">
      <c r="A429" s="27"/>
      <c r="B429" s="35"/>
      <c r="C429" s="35"/>
      <c r="D429" s="175" t="s">
        <v>1103</v>
      </c>
      <c r="E429" s="175" t="s">
        <v>1104</v>
      </c>
      <c r="F429" s="175" t="s">
        <v>1105</v>
      </c>
      <c r="G429" s="172" t="s">
        <v>1106</v>
      </c>
      <c r="H429" s="176" t="s">
        <v>1107</v>
      </c>
      <c r="I429" s="175" t="s">
        <v>1108</v>
      </c>
      <c r="J429" s="175"/>
    </row>
    <row r="430">
      <c r="A430" s="27"/>
      <c r="B430" s="34" t="s">
        <v>81</v>
      </c>
      <c r="C430" s="34" t="s">
        <v>1068</v>
      </c>
      <c r="D430" s="169" t="s">
        <v>28</v>
      </c>
      <c r="E430" s="169" t="s">
        <v>57</v>
      </c>
      <c r="F430" s="169" t="s">
        <v>39</v>
      </c>
      <c r="G430" s="169" t="s">
        <v>85</v>
      </c>
      <c r="H430" s="169" t="s">
        <v>60</v>
      </c>
      <c r="I430" s="169" t="s">
        <v>61</v>
      </c>
      <c r="J430" s="169" t="s">
        <v>52</v>
      </c>
    </row>
    <row r="431">
      <c r="A431" s="27"/>
      <c r="B431" s="35"/>
      <c r="C431" s="35"/>
      <c r="D431" s="175" t="s">
        <v>1109</v>
      </c>
      <c r="E431" s="176" t="s">
        <v>1110</v>
      </c>
      <c r="F431" s="15" t="s">
        <v>1111</v>
      </c>
      <c r="G431" s="171" t="s">
        <v>1112</v>
      </c>
      <c r="H431" s="15" t="s">
        <v>1113</v>
      </c>
      <c r="I431" s="175" t="s">
        <v>1114</v>
      </c>
      <c r="J431" s="175"/>
    </row>
    <row r="432">
      <c r="A432" s="27"/>
      <c r="B432" s="34" t="s">
        <v>94</v>
      </c>
      <c r="C432" s="34" t="s">
        <v>1074</v>
      </c>
      <c r="D432" s="169" t="s">
        <v>28</v>
      </c>
      <c r="E432" s="169" t="s">
        <v>98</v>
      </c>
      <c r="F432" s="169" t="s">
        <v>99</v>
      </c>
      <c r="G432" s="169" t="s">
        <v>85</v>
      </c>
      <c r="H432" s="169" t="s">
        <v>60</v>
      </c>
      <c r="I432" s="169" t="s">
        <v>46</v>
      </c>
      <c r="J432" s="169" t="s">
        <v>52</v>
      </c>
    </row>
    <row r="433">
      <c r="A433" s="27"/>
      <c r="B433" s="35"/>
      <c r="C433" s="35"/>
      <c r="D433" s="175" t="s">
        <v>1115</v>
      </c>
      <c r="E433" s="175" t="s">
        <v>578</v>
      </c>
      <c r="F433" s="173" t="s">
        <v>1116</v>
      </c>
      <c r="G433" s="15" t="s">
        <v>1117</v>
      </c>
      <c r="H433" s="176" t="s">
        <v>1118</v>
      </c>
      <c r="I433" s="15" t="s">
        <v>1119</v>
      </c>
      <c r="J433" s="175"/>
    </row>
    <row r="434">
      <c r="A434" s="27"/>
      <c r="B434" s="34" t="s">
        <v>112</v>
      </c>
      <c r="C434" s="34" t="s">
        <v>1088</v>
      </c>
      <c r="D434" s="169" t="s">
        <v>28</v>
      </c>
      <c r="E434" s="169" t="s">
        <v>115</v>
      </c>
      <c r="F434" s="169" t="s">
        <v>116</v>
      </c>
      <c r="G434" s="169" t="s">
        <v>117</v>
      </c>
      <c r="H434" s="169" t="s">
        <v>118</v>
      </c>
      <c r="I434" s="169" t="s">
        <v>46</v>
      </c>
      <c r="J434" s="169" t="s">
        <v>52</v>
      </c>
    </row>
    <row r="435">
      <c r="A435" s="27"/>
      <c r="B435" s="35"/>
      <c r="C435" s="35"/>
      <c r="D435" s="176" t="s">
        <v>1120</v>
      </c>
      <c r="E435" s="176" t="s">
        <v>1121</v>
      </c>
      <c r="F435" s="175" t="s">
        <v>1122</v>
      </c>
      <c r="G435" s="175" t="s">
        <v>1123</v>
      </c>
      <c r="H435" s="15" t="s">
        <v>1124</v>
      </c>
      <c r="I435" s="175" t="s">
        <v>1125</v>
      </c>
      <c r="J435" s="175" t="s">
        <v>1126</v>
      </c>
    </row>
    <row r="436">
      <c r="A436" s="27"/>
      <c r="B436" s="34" t="s">
        <v>127</v>
      </c>
      <c r="C436" s="34" t="s">
        <v>1097</v>
      </c>
      <c r="D436" s="169" t="s">
        <v>28</v>
      </c>
      <c r="E436" s="169" t="s">
        <v>38</v>
      </c>
      <c r="F436" s="169" t="s">
        <v>42</v>
      </c>
      <c r="G436" s="169"/>
      <c r="H436" s="169" t="s">
        <v>129</v>
      </c>
      <c r="I436" s="169" t="s">
        <v>46</v>
      </c>
      <c r="J436" s="169" t="s">
        <v>51</v>
      </c>
    </row>
    <row r="437">
      <c r="A437" s="35"/>
      <c r="B437" s="35"/>
      <c r="C437" s="35"/>
      <c r="D437" s="175" t="s">
        <v>994</v>
      </c>
      <c r="E437" s="171" t="s">
        <v>1127</v>
      </c>
      <c r="F437" s="175" t="s">
        <v>1128</v>
      </c>
      <c r="G437" s="175"/>
      <c r="H437" s="15" t="s">
        <v>1129</v>
      </c>
      <c r="I437" s="175" t="s">
        <v>1130</v>
      </c>
      <c r="J437" s="175"/>
    </row>
    <row r="439">
      <c r="A439" s="32">
        <v>43768.0</v>
      </c>
      <c r="B439" s="34" t="s">
        <v>55</v>
      </c>
      <c r="C439" s="34" t="s">
        <v>1061</v>
      </c>
      <c r="D439" s="169" t="s">
        <v>28</v>
      </c>
      <c r="E439" s="169" t="s">
        <v>57</v>
      </c>
      <c r="F439" s="169" t="s">
        <v>58</v>
      </c>
      <c r="G439" s="169" t="s">
        <v>59</v>
      </c>
      <c r="H439" s="169" t="s">
        <v>60</v>
      </c>
      <c r="I439" s="169" t="s">
        <v>61</v>
      </c>
      <c r="J439" s="169" t="s">
        <v>52</v>
      </c>
    </row>
    <row r="440">
      <c r="A440" s="27"/>
      <c r="B440" s="35"/>
      <c r="C440" s="35"/>
      <c r="D440" s="170" t="s">
        <v>325</v>
      </c>
      <c r="E440" s="170" t="s">
        <v>854</v>
      </c>
      <c r="F440" s="171" t="s">
        <v>1131</v>
      </c>
      <c r="G440" s="178" t="s">
        <v>1132</v>
      </c>
      <c r="H440" s="171" t="s">
        <v>1133</v>
      </c>
      <c r="I440" s="171" t="s">
        <v>1134</v>
      </c>
      <c r="J440" s="170" t="s">
        <v>234</v>
      </c>
    </row>
    <row r="441">
      <c r="A441" s="27"/>
      <c r="B441" s="34" t="s">
        <v>81</v>
      </c>
      <c r="C441" s="34" t="s">
        <v>1068</v>
      </c>
      <c r="D441" s="169" t="s">
        <v>28</v>
      </c>
      <c r="E441" s="169" t="s">
        <v>57</v>
      </c>
      <c r="F441" s="169" t="s">
        <v>39</v>
      </c>
      <c r="G441" s="169" t="s">
        <v>85</v>
      </c>
      <c r="H441" s="169" t="s">
        <v>60</v>
      </c>
      <c r="I441" s="169" t="s">
        <v>61</v>
      </c>
      <c r="J441" s="169" t="s">
        <v>52</v>
      </c>
    </row>
    <row r="442">
      <c r="A442" s="27"/>
      <c r="B442" s="35"/>
      <c r="C442" s="35"/>
      <c r="D442" s="170" t="s">
        <v>912</v>
      </c>
      <c r="E442" s="170" t="s">
        <v>459</v>
      </c>
      <c r="F442" s="174" t="s">
        <v>1135</v>
      </c>
      <c r="G442" s="170" t="s">
        <v>1136</v>
      </c>
      <c r="H442" s="179" t="s">
        <v>413</v>
      </c>
      <c r="I442" s="170" t="s">
        <v>494</v>
      </c>
      <c r="J442" s="175"/>
    </row>
    <row r="443">
      <c r="A443" s="27"/>
      <c r="B443" s="34" t="s">
        <v>94</v>
      </c>
      <c r="C443" s="34" t="s">
        <v>1074</v>
      </c>
      <c r="D443" s="169" t="s">
        <v>28</v>
      </c>
      <c r="E443" s="169" t="s">
        <v>98</v>
      </c>
      <c r="F443" s="169" t="s">
        <v>99</v>
      </c>
      <c r="G443" s="169" t="s">
        <v>85</v>
      </c>
      <c r="H443" s="169" t="s">
        <v>60</v>
      </c>
      <c r="I443" s="169" t="s">
        <v>46</v>
      </c>
      <c r="J443" s="169" t="s">
        <v>52</v>
      </c>
    </row>
    <row r="444">
      <c r="A444" s="27"/>
      <c r="B444" s="35"/>
      <c r="C444" s="35"/>
      <c r="D444" s="170" t="s">
        <v>1137</v>
      </c>
      <c r="E444" s="170" t="s">
        <v>578</v>
      </c>
      <c r="F444" s="174" t="s">
        <v>299</v>
      </c>
      <c r="G444" s="179" t="s">
        <v>1138</v>
      </c>
      <c r="H444" s="170" t="s">
        <v>1139</v>
      </c>
      <c r="I444" s="179" t="s">
        <v>1140</v>
      </c>
      <c r="J444" s="175" t="s">
        <v>1142</v>
      </c>
    </row>
    <row r="445">
      <c r="A445" s="27"/>
      <c r="B445" s="34" t="s">
        <v>112</v>
      </c>
      <c r="C445" s="34" t="s">
        <v>1088</v>
      </c>
      <c r="D445" s="169" t="s">
        <v>28</v>
      </c>
      <c r="E445" s="169" t="s">
        <v>115</v>
      </c>
      <c r="F445" s="169" t="s">
        <v>116</v>
      </c>
      <c r="G445" s="169" t="s">
        <v>117</v>
      </c>
      <c r="H445" s="169" t="s">
        <v>118</v>
      </c>
      <c r="I445" s="169" t="s">
        <v>46</v>
      </c>
      <c r="J445" s="169" t="s">
        <v>52</v>
      </c>
    </row>
    <row r="446">
      <c r="A446" s="27"/>
      <c r="B446" s="35"/>
      <c r="C446" s="35"/>
      <c r="D446" s="170" t="s">
        <v>1143</v>
      </c>
      <c r="E446" s="170" t="s">
        <v>1057</v>
      </c>
      <c r="F446" s="170" t="s">
        <v>1004</v>
      </c>
      <c r="G446" s="176" t="s">
        <v>1144</v>
      </c>
      <c r="H446" s="174" t="s">
        <v>1145</v>
      </c>
      <c r="I446" s="170" t="s">
        <v>1146</v>
      </c>
      <c r="J446" s="170" t="s">
        <v>1147</v>
      </c>
    </row>
    <row r="447">
      <c r="A447" s="27"/>
      <c r="B447" s="34" t="s">
        <v>127</v>
      </c>
      <c r="C447" s="34" t="s">
        <v>1097</v>
      </c>
      <c r="D447" s="169" t="s">
        <v>28</v>
      </c>
      <c r="E447" s="169" t="s">
        <v>38</v>
      </c>
      <c r="F447" s="169" t="s">
        <v>42</v>
      </c>
      <c r="G447" s="169"/>
      <c r="H447" s="169" t="s">
        <v>129</v>
      </c>
      <c r="I447" s="169" t="s">
        <v>46</v>
      </c>
      <c r="J447" s="169" t="s">
        <v>51</v>
      </c>
    </row>
    <row r="448">
      <c r="A448" s="35"/>
      <c r="B448" s="35"/>
      <c r="C448" s="35"/>
      <c r="D448" s="170" t="s">
        <v>130</v>
      </c>
      <c r="E448" s="170" t="s">
        <v>198</v>
      </c>
      <c r="F448" s="170" t="s">
        <v>206</v>
      </c>
      <c r="G448" s="170"/>
      <c r="H448" s="173" t="s">
        <v>1148</v>
      </c>
      <c r="I448" s="170" t="s">
        <v>1149</v>
      </c>
      <c r="J448" s="175"/>
    </row>
    <row r="450">
      <c r="A450" s="32">
        <v>43769.0</v>
      </c>
      <c r="B450" s="34" t="s">
        <v>55</v>
      </c>
      <c r="C450" s="34" t="s">
        <v>1061</v>
      </c>
      <c r="D450" s="169" t="s">
        <v>28</v>
      </c>
      <c r="E450" s="169" t="s">
        <v>57</v>
      </c>
      <c r="F450" s="169" t="s">
        <v>58</v>
      </c>
      <c r="G450" s="169" t="s">
        <v>59</v>
      </c>
      <c r="H450" s="169" t="s">
        <v>60</v>
      </c>
      <c r="I450" s="169" t="s">
        <v>61</v>
      </c>
      <c r="J450" s="169" t="s">
        <v>52</v>
      </c>
    </row>
    <row r="451">
      <c r="A451" s="27"/>
      <c r="B451" s="35"/>
      <c r="C451" s="35"/>
      <c r="D451" s="170" t="s">
        <v>614</v>
      </c>
      <c r="E451" s="170" t="s">
        <v>850</v>
      </c>
      <c r="F451" s="171" t="s">
        <v>1151</v>
      </c>
      <c r="G451" s="171" t="s">
        <v>1152</v>
      </c>
      <c r="H451" s="170" t="s">
        <v>1153</v>
      </c>
      <c r="I451" s="170" t="s">
        <v>638</v>
      </c>
      <c r="J451" s="170"/>
    </row>
    <row r="452">
      <c r="A452" s="27"/>
      <c r="B452" s="34" t="s">
        <v>81</v>
      </c>
      <c r="C452" s="34" t="s">
        <v>1068</v>
      </c>
      <c r="D452" s="169" t="s">
        <v>28</v>
      </c>
      <c r="E452" s="169" t="s">
        <v>57</v>
      </c>
      <c r="F452" s="169" t="s">
        <v>39</v>
      </c>
      <c r="G452" s="169" t="s">
        <v>85</v>
      </c>
      <c r="H452" s="169" t="s">
        <v>60</v>
      </c>
      <c r="I452" s="169" t="s">
        <v>61</v>
      </c>
      <c r="J452" s="169" t="s">
        <v>52</v>
      </c>
    </row>
    <row r="453">
      <c r="A453" s="27"/>
      <c r="B453" s="35"/>
      <c r="C453" s="35"/>
      <c r="D453" s="170" t="s">
        <v>614</v>
      </c>
      <c r="E453" s="170" t="s">
        <v>850</v>
      </c>
      <c r="F453" s="171" t="s">
        <v>1156</v>
      </c>
      <c r="G453" s="170" t="s">
        <v>274</v>
      </c>
      <c r="H453" s="174" t="s">
        <v>614</v>
      </c>
      <c r="I453" s="170" t="s">
        <v>124</v>
      </c>
      <c r="J453" s="175"/>
    </row>
    <row r="454">
      <c r="A454" s="27"/>
      <c r="B454" s="34" t="s">
        <v>94</v>
      </c>
      <c r="C454" s="34" t="s">
        <v>1074</v>
      </c>
      <c r="D454" s="169" t="s">
        <v>28</v>
      </c>
      <c r="E454" s="169" t="s">
        <v>98</v>
      </c>
      <c r="F454" s="169" t="s">
        <v>99</v>
      </c>
      <c r="G454" s="169" t="s">
        <v>85</v>
      </c>
      <c r="H454" s="169" t="s">
        <v>60</v>
      </c>
      <c r="I454" s="169" t="s">
        <v>46</v>
      </c>
      <c r="J454" s="169" t="s">
        <v>52</v>
      </c>
    </row>
    <row r="455">
      <c r="A455" s="27"/>
      <c r="B455" s="35"/>
      <c r="C455" s="35"/>
      <c r="D455" s="170" t="s">
        <v>1160</v>
      </c>
      <c r="E455" s="170" t="s">
        <v>470</v>
      </c>
      <c r="F455" s="171" t="s">
        <v>1161</v>
      </c>
      <c r="G455" s="171" t="s">
        <v>206</v>
      </c>
      <c r="H455" s="171" t="s">
        <v>1162</v>
      </c>
      <c r="I455" s="171" t="s">
        <v>1163</v>
      </c>
      <c r="J455" s="170"/>
    </row>
    <row r="456">
      <c r="A456" s="27"/>
      <c r="B456" s="34" t="s">
        <v>112</v>
      </c>
      <c r="C456" s="34" t="s">
        <v>1088</v>
      </c>
      <c r="D456" s="169" t="s">
        <v>28</v>
      </c>
      <c r="E456" s="169" t="s">
        <v>115</v>
      </c>
      <c r="F456" s="169" t="s">
        <v>116</v>
      </c>
      <c r="G456" s="169" t="s">
        <v>117</v>
      </c>
      <c r="H456" s="169" t="s">
        <v>118</v>
      </c>
      <c r="I456" s="169" t="s">
        <v>46</v>
      </c>
      <c r="J456" s="169" t="s">
        <v>52</v>
      </c>
    </row>
    <row r="457">
      <c r="A457" s="27"/>
      <c r="B457" s="35"/>
      <c r="C457" s="35"/>
      <c r="D457" s="170" t="s">
        <v>935</v>
      </c>
      <c r="E457" s="176" t="s">
        <v>1164</v>
      </c>
      <c r="F457" s="170" t="s">
        <v>1165</v>
      </c>
      <c r="G457" s="170" t="s">
        <v>1166</v>
      </c>
      <c r="H457" s="174" t="s">
        <v>1124</v>
      </c>
      <c r="I457" s="170" t="s">
        <v>1167</v>
      </c>
      <c r="J457" s="170"/>
    </row>
    <row r="458">
      <c r="A458" s="27"/>
      <c r="B458" s="34" t="s">
        <v>127</v>
      </c>
      <c r="C458" s="34" t="s">
        <v>1097</v>
      </c>
      <c r="D458" s="169" t="s">
        <v>28</v>
      </c>
      <c r="E458" s="169" t="s">
        <v>38</v>
      </c>
      <c r="F458" s="169" t="s">
        <v>42</v>
      </c>
      <c r="G458" s="169"/>
      <c r="H458" s="169" t="s">
        <v>129</v>
      </c>
      <c r="I458" s="169" t="s">
        <v>46</v>
      </c>
      <c r="J458" s="169" t="s">
        <v>51</v>
      </c>
    </row>
    <row r="459">
      <c r="A459" s="35"/>
      <c r="B459" s="35"/>
      <c r="C459" s="35"/>
      <c r="D459" s="176" t="s">
        <v>1169</v>
      </c>
      <c r="E459" s="171" t="s">
        <v>1171</v>
      </c>
      <c r="F459" s="171" t="s">
        <v>1172</v>
      </c>
      <c r="G459" s="170"/>
      <c r="H459" s="179" t="s">
        <v>1173</v>
      </c>
      <c r="I459" s="170" t="s">
        <v>1174</v>
      </c>
      <c r="J459" s="175"/>
    </row>
    <row r="461">
      <c r="A461" s="32">
        <v>43773.0</v>
      </c>
      <c r="B461" s="34" t="s">
        <v>55</v>
      </c>
      <c r="C461" s="34" t="s">
        <v>1061</v>
      </c>
      <c r="D461" s="169" t="s">
        <v>28</v>
      </c>
      <c r="E461" s="169" t="s">
        <v>57</v>
      </c>
      <c r="F461" s="169" t="s">
        <v>58</v>
      </c>
      <c r="G461" s="169" t="s">
        <v>59</v>
      </c>
      <c r="H461" s="169" t="s">
        <v>60</v>
      </c>
      <c r="I461" s="169" t="s">
        <v>61</v>
      </c>
      <c r="J461" s="169" t="s">
        <v>52</v>
      </c>
    </row>
    <row r="462">
      <c r="A462" s="27"/>
      <c r="B462" s="35"/>
      <c r="C462" s="35"/>
      <c r="D462" s="170"/>
      <c r="E462" s="170"/>
      <c r="F462" s="170"/>
      <c r="G462" s="171" t="s">
        <v>531</v>
      </c>
      <c r="H462" s="170"/>
      <c r="I462" s="170"/>
      <c r="J462" s="170"/>
    </row>
    <row r="463">
      <c r="A463" s="27"/>
      <c r="B463" s="34" t="s">
        <v>81</v>
      </c>
      <c r="C463" s="34" t="s">
        <v>1068</v>
      </c>
      <c r="D463" s="169" t="s">
        <v>28</v>
      </c>
      <c r="E463" s="169" t="s">
        <v>57</v>
      </c>
      <c r="F463" s="169" t="s">
        <v>39</v>
      </c>
      <c r="G463" s="169" t="s">
        <v>85</v>
      </c>
      <c r="H463" s="169" t="s">
        <v>60</v>
      </c>
      <c r="I463" s="169" t="s">
        <v>61</v>
      </c>
      <c r="J463" s="169" t="s">
        <v>52</v>
      </c>
    </row>
    <row r="464">
      <c r="A464" s="27"/>
      <c r="B464" s="35"/>
      <c r="C464" s="35"/>
      <c r="D464" s="170"/>
      <c r="E464" s="170"/>
      <c r="F464" s="170"/>
      <c r="G464" s="170" t="s">
        <v>992</v>
      </c>
      <c r="H464" s="174"/>
      <c r="I464" s="170"/>
      <c r="J464" s="175"/>
    </row>
    <row r="465">
      <c r="A465" s="27"/>
      <c r="B465" s="34" t="s">
        <v>94</v>
      </c>
      <c r="C465" s="34" t="s">
        <v>1074</v>
      </c>
      <c r="D465" s="169" t="s">
        <v>28</v>
      </c>
      <c r="E465" s="169" t="s">
        <v>98</v>
      </c>
      <c r="F465" s="169" t="s">
        <v>99</v>
      </c>
      <c r="G465" s="169" t="s">
        <v>85</v>
      </c>
      <c r="H465" s="169" t="s">
        <v>60</v>
      </c>
      <c r="I465" s="169" t="s">
        <v>46</v>
      </c>
      <c r="J465" s="169" t="s">
        <v>52</v>
      </c>
    </row>
    <row r="466">
      <c r="A466" s="27"/>
      <c r="B466" s="35"/>
      <c r="C466" s="35"/>
      <c r="D466" s="170"/>
      <c r="E466" s="170"/>
      <c r="F466" s="170"/>
      <c r="G466" s="170" t="s">
        <v>1176</v>
      </c>
      <c r="H466" s="170"/>
      <c r="I466" s="170"/>
      <c r="J466" s="170"/>
    </row>
    <row r="467">
      <c r="A467" s="27"/>
      <c r="B467" s="34" t="s">
        <v>112</v>
      </c>
      <c r="C467" s="34" t="s">
        <v>1088</v>
      </c>
      <c r="D467" s="169" t="s">
        <v>28</v>
      </c>
      <c r="E467" s="169" t="s">
        <v>115</v>
      </c>
      <c r="F467" s="169" t="s">
        <v>116</v>
      </c>
      <c r="G467" s="169" t="s">
        <v>117</v>
      </c>
      <c r="H467" s="169" t="s">
        <v>118</v>
      </c>
      <c r="I467" s="169" t="s">
        <v>46</v>
      </c>
      <c r="J467" s="169" t="s">
        <v>52</v>
      </c>
    </row>
    <row r="468">
      <c r="A468" s="27"/>
      <c r="B468" s="35"/>
      <c r="C468" s="35"/>
      <c r="D468" s="170"/>
      <c r="E468" s="170"/>
      <c r="F468" s="170"/>
      <c r="G468" s="170" t="s">
        <v>1177</v>
      </c>
      <c r="H468" s="174"/>
      <c r="I468" s="170"/>
      <c r="J468" s="170"/>
    </row>
    <row r="469">
      <c r="A469" s="27"/>
      <c r="B469" s="34" t="s">
        <v>127</v>
      </c>
      <c r="C469" s="34" t="s">
        <v>1097</v>
      </c>
      <c r="D469" s="169" t="s">
        <v>28</v>
      </c>
      <c r="E469" s="169" t="s">
        <v>38</v>
      </c>
      <c r="F469" s="169" t="s">
        <v>42</v>
      </c>
      <c r="G469" s="169"/>
      <c r="H469" s="169" t="s">
        <v>129</v>
      </c>
      <c r="I469" s="169" t="s">
        <v>46</v>
      </c>
      <c r="J469" s="169" t="s">
        <v>51</v>
      </c>
    </row>
    <row r="470">
      <c r="A470" s="35"/>
      <c r="B470" s="35"/>
      <c r="C470" s="35"/>
      <c r="D470" s="170"/>
      <c r="E470" s="170"/>
      <c r="F470" s="170"/>
      <c r="G470" s="170"/>
      <c r="H470" s="174"/>
      <c r="I470" s="170"/>
      <c r="J470" s="175"/>
    </row>
    <row r="472">
      <c r="A472" s="32">
        <v>43785.0</v>
      </c>
      <c r="B472" s="34" t="s">
        <v>55</v>
      </c>
      <c r="C472" s="34" t="s">
        <v>1061</v>
      </c>
      <c r="D472" s="169" t="s">
        <v>28</v>
      </c>
      <c r="E472" s="169" t="s">
        <v>57</v>
      </c>
      <c r="F472" s="169" t="s">
        <v>58</v>
      </c>
      <c r="G472" s="169" t="s">
        <v>59</v>
      </c>
      <c r="H472" s="169" t="s">
        <v>60</v>
      </c>
      <c r="I472" s="169" t="s">
        <v>61</v>
      </c>
      <c r="J472" s="169" t="s">
        <v>52</v>
      </c>
    </row>
    <row r="473">
      <c r="A473" s="27"/>
      <c r="B473" s="35"/>
      <c r="C473" s="35"/>
      <c r="D473" s="176" t="s">
        <v>1179</v>
      </c>
      <c r="E473" s="176" t="s">
        <v>1180</v>
      </c>
      <c r="F473" s="176" t="s">
        <v>1181</v>
      </c>
      <c r="G473" s="170"/>
      <c r="H473" s="170"/>
      <c r="I473" s="171" t="s">
        <v>232</v>
      </c>
      <c r="J473" s="170" t="s">
        <v>1182</v>
      </c>
    </row>
    <row r="474">
      <c r="A474" s="27"/>
      <c r="B474" s="34" t="s">
        <v>81</v>
      </c>
      <c r="C474" s="34" t="s">
        <v>1068</v>
      </c>
      <c r="D474" s="169" t="s">
        <v>28</v>
      </c>
      <c r="E474" s="169" t="s">
        <v>57</v>
      </c>
      <c r="F474" s="169" t="s">
        <v>39</v>
      </c>
      <c r="G474" s="169" t="s">
        <v>85</v>
      </c>
      <c r="H474" s="169" t="s">
        <v>60</v>
      </c>
      <c r="I474" s="169" t="s">
        <v>61</v>
      </c>
      <c r="J474" s="169" t="s">
        <v>52</v>
      </c>
    </row>
    <row r="475">
      <c r="A475" s="27"/>
      <c r="B475" s="35"/>
      <c r="C475" s="35"/>
      <c r="D475" s="170"/>
      <c r="E475" s="176" t="s">
        <v>1183</v>
      </c>
      <c r="F475" s="170"/>
      <c r="G475" s="171" t="s">
        <v>1184</v>
      </c>
      <c r="H475" s="174" t="s">
        <v>1185</v>
      </c>
      <c r="I475" s="170" t="s">
        <v>1186</v>
      </c>
      <c r="J475" s="171" t="s">
        <v>1187</v>
      </c>
    </row>
    <row r="476">
      <c r="A476" s="27"/>
      <c r="B476" s="34" t="s">
        <v>94</v>
      </c>
      <c r="C476" s="34" t="s">
        <v>1074</v>
      </c>
      <c r="D476" s="169" t="s">
        <v>28</v>
      </c>
      <c r="E476" s="169" t="s">
        <v>98</v>
      </c>
      <c r="F476" s="169" t="s">
        <v>99</v>
      </c>
      <c r="G476" s="169" t="s">
        <v>85</v>
      </c>
      <c r="H476" s="169" t="s">
        <v>60</v>
      </c>
      <c r="I476" s="169" t="s">
        <v>46</v>
      </c>
      <c r="J476" s="169" t="s">
        <v>52</v>
      </c>
    </row>
    <row r="477">
      <c r="A477" s="27"/>
      <c r="B477" s="35"/>
      <c r="C477" s="35"/>
      <c r="D477" s="170" t="s">
        <v>1189</v>
      </c>
      <c r="E477" s="170" t="s">
        <v>1190</v>
      </c>
      <c r="F477" s="170"/>
      <c r="G477" s="171" t="s">
        <v>940</v>
      </c>
      <c r="H477" s="176" t="s">
        <v>1006</v>
      </c>
      <c r="I477" s="170" t="s">
        <v>1191</v>
      </c>
      <c r="J477" s="171" t="s">
        <v>1187</v>
      </c>
    </row>
    <row r="478">
      <c r="A478" s="27"/>
      <c r="B478" s="34" t="s">
        <v>112</v>
      </c>
      <c r="C478" s="34" t="s">
        <v>1088</v>
      </c>
      <c r="D478" s="169" t="s">
        <v>28</v>
      </c>
      <c r="E478" s="169" t="s">
        <v>115</v>
      </c>
      <c r="F478" s="169" t="s">
        <v>116</v>
      </c>
      <c r="G478" s="169" t="s">
        <v>117</v>
      </c>
      <c r="H478" s="169" t="s">
        <v>118</v>
      </c>
      <c r="I478" s="169" t="s">
        <v>46</v>
      </c>
      <c r="J478" s="169" t="s">
        <v>52</v>
      </c>
    </row>
    <row r="479">
      <c r="A479" s="27"/>
      <c r="B479" s="35"/>
      <c r="C479" s="35"/>
      <c r="D479" s="170"/>
      <c r="E479" s="170" t="s">
        <v>443</v>
      </c>
      <c r="F479" s="170" t="s">
        <v>1192</v>
      </c>
      <c r="G479" s="170" t="s">
        <v>1193</v>
      </c>
      <c r="H479" s="174" t="s">
        <v>1124</v>
      </c>
      <c r="I479" s="170" t="s">
        <v>247</v>
      </c>
      <c r="J479" s="170" t="s">
        <v>1182</v>
      </c>
    </row>
    <row r="480">
      <c r="A480" s="27"/>
      <c r="B480" s="34" t="s">
        <v>127</v>
      </c>
      <c r="C480" s="34" t="s">
        <v>1097</v>
      </c>
      <c r="D480" s="169" t="s">
        <v>28</v>
      </c>
      <c r="E480" s="169" t="s">
        <v>38</v>
      </c>
      <c r="F480" s="169" t="s">
        <v>42</v>
      </c>
      <c r="G480" s="169"/>
      <c r="H480" s="169" t="s">
        <v>129</v>
      </c>
      <c r="I480" s="169" t="s">
        <v>46</v>
      </c>
      <c r="J480" s="169" t="s">
        <v>51</v>
      </c>
    </row>
    <row r="481">
      <c r="A481" s="35"/>
      <c r="B481" s="35"/>
      <c r="C481" s="35"/>
      <c r="D481" s="170"/>
      <c r="E481" s="170"/>
      <c r="F481" s="170"/>
      <c r="G481" s="170"/>
      <c r="H481" s="174"/>
      <c r="I481" s="170"/>
      <c r="J481" s="175"/>
    </row>
    <row r="483">
      <c r="A483" s="32">
        <v>43787.0</v>
      </c>
      <c r="B483" s="34" t="s">
        <v>55</v>
      </c>
      <c r="C483" s="34" t="s">
        <v>1061</v>
      </c>
      <c r="D483" s="169" t="s">
        <v>28</v>
      </c>
      <c r="E483" s="169" t="s">
        <v>57</v>
      </c>
      <c r="F483" s="169" t="s">
        <v>58</v>
      </c>
      <c r="G483" s="169" t="s">
        <v>59</v>
      </c>
      <c r="H483" s="169" t="s">
        <v>60</v>
      </c>
      <c r="I483" s="169" t="s">
        <v>61</v>
      </c>
      <c r="J483" s="169" t="s">
        <v>52</v>
      </c>
    </row>
    <row r="484">
      <c r="A484" s="27"/>
      <c r="B484" s="35"/>
      <c r="C484" s="35"/>
      <c r="D484" s="170"/>
      <c r="E484" s="170"/>
      <c r="F484" s="170"/>
      <c r="G484" s="170"/>
      <c r="H484" s="170"/>
      <c r="I484" s="170"/>
      <c r="J484" s="170"/>
    </row>
    <row r="485">
      <c r="A485" s="27"/>
      <c r="B485" s="34" t="s">
        <v>81</v>
      </c>
      <c r="C485" s="34" t="s">
        <v>1068</v>
      </c>
      <c r="D485" s="169" t="s">
        <v>28</v>
      </c>
      <c r="E485" s="169" t="s">
        <v>57</v>
      </c>
      <c r="F485" s="169" t="s">
        <v>39</v>
      </c>
      <c r="G485" s="169" t="s">
        <v>85</v>
      </c>
      <c r="H485" s="169" t="s">
        <v>60</v>
      </c>
      <c r="I485" s="169" t="s">
        <v>61</v>
      </c>
      <c r="J485" s="169" t="s">
        <v>52</v>
      </c>
    </row>
    <row r="486">
      <c r="A486" s="27"/>
      <c r="B486" s="35"/>
      <c r="C486" s="35"/>
      <c r="D486" s="170"/>
      <c r="E486" s="170"/>
      <c r="F486" s="170"/>
      <c r="G486" s="170"/>
      <c r="H486" s="174"/>
      <c r="I486" s="170"/>
      <c r="J486" s="175"/>
    </row>
    <row r="487">
      <c r="A487" s="27"/>
      <c r="B487" s="34" t="s">
        <v>94</v>
      </c>
      <c r="C487" s="34" t="s">
        <v>1074</v>
      </c>
      <c r="D487" s="169" t="s">
        <v>28</v>
      </c>
      <c r="E487" s="169" t="s">
        <v>98</v>
      </c>
      <c r="F487" s="169" t="s">
        <v>99</v>
      </c>
      <c r="G487" s="169" t="s">
        <v>85</v>
      </c>
      <c r="H487" s="169" t="s">
        <v>60</v>
      </c>
      <c r="I487" s="169" t="s">
        <v>46</v>
      </c>
      <c r="J487" s="169" t="s">
        <v>52</v>
      </c>
    </row>
    <row r="488">
      <c r="A488" s="27"/>
      <c r="B488" s="35"/>
      <c r="C488" s="35"/>
      <c r="D488" s="170"/>
      <c r="E488" s="170"/>
      <c r="F488" s="170"/>
      <c r="G488" s="170"/>
      <c r="H488" s="170"/>
      <c r="I488" s="170"/>
      <c r="J488" s="170"/>
    </row>
    <row r="489">
      <c r="A489" s="27"/>
      <c r="B489" s="34" t="s">
        <v>112</v>
      </c>
      <c r="C489" s="34" t="s">
        <v>1088</v>
      </c>
      <c r="D489" s="169" t="s">
        <v>28</v>
      </c>
      <c r="E489" s="169" t="s">
        <v>115</v>
      </c>
      <c r="F489" s="169" t="s">
        <v>116</v>
      </c>
      <c r="G489" s="169" t="s">
        <v>117</v>
      </c>
      <c r="H489" s="169" t="s">
        <v>118</v>
      </c>
      <c r="I489" s="169" t="s">
        <v>46</v>
      </c>
      <c r="J489" s="169" t="s">
        <v>52</v>
      </c>
    </row>
    <row r="490">
      <c r="A490" s="27"/>
      <c r="B490" s="35"/>
      <c r="C490" s="35"/>
      <c r="D490" s="170"/>
      <c r="E490" s="170"/>
      <c r="F490" s="170"/>
      <c r="G490" s="170"/>
      <c r="H490" s="174"/>
      <c r="I490" s="170"/>
      <c r="J490" s="170"/>
    </row>
    <row r="491">
      <c r="A491" s="27"/>
      <c r="B491" s="34" t="s">
        <v>127</v>
      </c>
      <c r="C491" s="34" t="s">
        <v>1097</v>
      </c>
      <c r="D491" s="169" t="s">
        <v>28</v>
      </c>
      <c r="E491" s="169" t="s">
        <v>38</v>
      </c>
      <c r="F491" s="169" t="s">
        <v>42</v>
      </c>
      <c r="G491" s="169"/>
      <c r="H491" s="169" t="s">
        <v>129</v>
      </c>
      <c r="I491" s="169" t="s">
        <v>46</v>
      </c>
      <c r="J491" s="169" t="s">
        <v>51</v>
      </c>
    </row>
    <row r="492">
      <c r="A492" s="35"/>
      <c r="B492" s="35"/>
      <c r="C492" s="35"/>
      <c r="D492" s="170"/>
      <c r="E492" s="170"/>
      <c r="F492" s="170"/>
      <c r="G492" s="170"/>
      <c r="H492" s="174"/>
      <c r="I492" s="170"/>
      <c r="J492" s="175"/>
    </row>
    <row r="494">
      <c r="A494" s="32">
        <v>43788.0</v>
      </c>
      <c r="B494" s="34" t="s">
        <v>55</v>
      </c>
      <c r="C494" s="34" t="s">
        <v>1061</v>
      </c>
      <c r="D494" s="169" t="s">
        <v>28</v>
      </c>
      <c r="E494" s="169" t="s">
        <v>57</v>
      </c>
      <c r="F494" s="169" t="s">
        <v>58</v>
      </c>
      <c r="G494" s="169" t="s">
        <v>59</v>
      </c>
      <c r="H494" s="169" t="s">
        <v>60</v>
      </c>
      <c r="I494" s="169" t="s">
        <v>61</v>
      </c>
      <c r="J494" s="169" t="s">
        <v>52</v>
      </c>
    </row>
    <row r="495">
      <c r="A495" s="27"/>
      <c r="B495" s="35"/>
      <c r="C495" s="35"/>
      <c r="D495" s="170"/>
      <c r="E495" s="170"/>
      <c r="F495" s="170"/>
      <c r="G495" s="170"/>
      <c r="H495" s="170"/>
      <c r="I495" s="170"/>
      <c r="J495" s="170"/>
    </row>
    <row r="496">
      <c r="A496" s="27"/>
      <c r="B496" s="34" t="s">
        <v>81</v>
      </c>
      <c r="C496" s="34" t="s">
        <v>1068</v>
      </c>
      <c r="D496" s="169" t="s">
        <v>28</v>
      </c>
      <c r="E496" s="169" t="s">
        <v>57</v>
      </c>
      <c r="F496" s="169" t="s">
        <v>39</v>
      </c>
      <c r="G496" s="169" t="s">
        <v>85</v>
      </c>
      <c r="H496" s="169" t="s">
        <v>60</v>
      </c>
      <c r="I496" s="169" t="s">
        <v>61</v>
      </c>
      <c r="J496" s="169" t="s">
        <v>52</v>
      </c>
    </row>
    <row r="497">
      <c r="A497" s="27"/>
      <c r="B497" s="35"/>
      <c r="C497" s="35"/>
      <c r="D497" s="170"/>
      <c r="E497" s="170"/>
      <c r="F497" s="170"/>
      <c r="G497" s="170"/>
      <c r="H497" s="174"/>
      <c r="I497" s="170"/>
      <c r="J497" s="175"/>
    </row>
    <row r="498">
      <c r="A498" s="27"/>
      <c r="B498" s="34" t="s">
        <v>94</v>
      </c>
      <c r="C498" s="34" t="s">
        <v>1074</v>
      </c>
      <c r="D498" s="169" t="s">
        <v>28</v>
      </c>
      <c r="E498" s="169" t="s">
        <v>98</v>
      </c>
      <c r="F498" s="169" t="s">
        <v>99</v>
      </c>
      <c r="G498" s="169" t="s">
        <v>85</v>
      </c>
      <c r="H498" s="169" t="s">
        <v>60</v>
      </c>
      <c r="I498" s="169" t="s">
        <v>46</v>
      </c>
      <c r="J498" s="169" t="s">
        <v>52</v>
      </c>
    </row>
    <row r="499">
      <c r="A499" s="27"/>
      <c r="B499" s="35"/>
      <c r="C499" s="35"/>
      <c r="D499" s="170"/>
      <c r="E499" s="170"/>
      <c r="F499" s="170"/>
      <c r="G499" s="170"/>
      <c r="H499" s="170"/>
      <c r="I499" s="170"/>
      <c r="J499" s="170"/>
    </row>
    <row r="500">
      <c r="A500" s="27"/>
      <c r="B500" s="34" t="s">
        <v>112</v>
      </c>
      <c r="C500" s="34" t="s">
        <v>1088</v>
      </c>
      <c r="D500" s="169" t="s">
        <v>28</v>
      </c>
      <c r="E500" s="169" t="s">
        <v>115</v>
      </c>
      <c r="F500" s="169" t="s">
        <v>116</v>
      </c>
      <c r="G500" s="169" t="s">
        <v>117</v>
      </c>
      <c r="H500" s="169" t="s">
        <v>118</v>
      </c>
      <c r="I500" s="169" t="s">
        <v>46</v>
      </c>
      <c r="J500" s="169" t="s">
        <v>52</v>
      </c>
    </row>
    <row r="501">
      <c r="A501" s="27"/>
      <c r="B501" s="35"/>
      <c r="C501" s="35"/>
      <c r="D501" s="170"/>
      <c r="E501" s="170"/>
      <c r="F501" s="170"/>
      <c r="G501" s="170"/>
      <c r="H501" s="174"/>
      <c r="I501" s="170"/>
      <c r="J501" s="170"/>
    </row>
    <row r="502">
      <c r="A502" s="27"/>
      <c r="B502" s="34" t="s">
        <v>127</v>
      </c>
      <c r="C502" s="34" t="s">
        <v>1097</v>
      </c>
      <c r="D502" s="169" t="s">
        <v>28</v>
      </c>
      <c r="E502" s="169" t="s">
        <v>38</v>
      </c>
      <c r="F502" s="169" t="s">
        <v>42</v>
      </c>
      <c r="G502" s="169"/>
      <c r="H502" s="169" t="s">
        <v>129</v>
      </c>
      <c r="I502" s="169" t="s">
        <v>46</v>
      </c>
      <c r="J502" s="169" t="s">
        <v>51</v>
      </c>
    </row>
    <row r="503">
      <c r="A503" s="35"/>
      <c r="B503" s="35"/>
      <c r="C503" s="35"/>
      <c r="D503" s="170"/>
      <c r="E503" s="170"/>
      <c r="F503" s="170"/>
      <c r="G503" s="170"/>
      <c r="H503" s="174"/>
      <c r="I503" s="170"/>
      <c r="J503" s="175"/>
    </row>
    <row r="506">
      <c r="A506" s="32">
        <v>43795.0</v>
      </c>
      <c r="B506" s="34" t="s">
        <v>55</v>
      </c>
      <c r="C506" s="34" t="s">
        <v>1061</v>
      </c>
      <c r="D506" s="169" t="s">
        <v>28</v>
      </c>
      <c r="E506" s="169" t="s">
        <v>57</v>
      </c>
      <c r="F506" s="169" t="s">
        <v>58</v>
      </c>
      <c r="G506" s="169" t="s">
        <v>59</v>
      </c>
      <c r="H506" s="169" t="s">
        <v>60</v>
      </c>
      <c r="I506" s="169" t="s">
        <v>61</v>
      </c>
      <c r="J506" s="169" t="s">
        <v>52</v>
      </c>
    </row>
    <row r="507">
      <c r="A507" s="27"/>
      <c r="B507" s="35"/>
      <c r="C507" s="35"/>
      <c r="D507" s="170"/>
      <c r="E507" s="170"/>
      <c r="F507" s="170"/>
      <c r="G507" s="170"/>
      <c r="H507" s="170"/>
      <c r="I507" s="170"/>
      <c r="J507" s="170"/>
    </row>
    <row r="508">
      <c r="A508" s="27"/>
      <c r="B508" s="34" t="s">
        <v>81</v>
      </c>
      <c r="C508" s="34" t="s">
        <v>1068</v>
      </c>
      <c r="D508" s="169" t="s">
        <v>28</v>
      </c>
      <c r="E508" s="169" t="s">
        <v>57</v>
      </c>
      <c r="F508" s="169" t="s">
        <v>39</v>
      </c>
      <c r="G508" s="169" t="s">
        <v>85</v>
      </c>
      <c r="H508" s="169" t="s">
        <v>60</v>
      </c>
      <c r="I508" s="169" t="s">
        <v>61</v>
      </c>
      <c r="J508" s="169" t="s">
        <v>52</v>
      </c>
    </row>
    <row r="509">
      <c r="A509" s="27"/>
      <c r="B509" s="35"/>
      <c r="C509" s="35"/>
      <c r="D509" s="170"/>
      <c r="E509" s="170"/>
      <c r="F509" s="170"/>
      <c r="G509" s="170"/>
      <c r="H509" s="174"/>
      <c r="I509" s="170"/>
      <c r="J509" s="175"/>
    </row>
    <row r="510">
      <c r="A510" s="27"/>
      <c r="B510" s="34" t="s">
        <v>94</v>
      </c>
      <c r="C510" s="34" t="s">
        <v>1074</v>
      </c>
      <c r="D510" s="169" t="s">
        <v>28</v>
      </c>
      <c r="E510" s="169" t="s">
        <v>98</v>
      </c>
      <c r="F510" s="169" t="s">
        <v>99</v>
      </c>
      <c r="G510" s="169" t="s">
        <v>85</v>
      </c>
      <c r="H510" s="169" t="s">
        <v>60</v>
      </c>
      <c r="I510" s="169" t="s">
        <v>46</v>
      </c>
      <c r="J510" s="169" t="s">
        <v>52</v>
      </c>
    </row>
    <row r="511">
      <c r="A511" s="27"/>
      <c r="B511" s="35"/>
      <c r="C511" s="35"/>
      <c r="D511" s="170"/>
      <c r="E511" s="170"/>
      <c r="F511" s="170"/>
      <c r="G511" s="170"/>
      <c r="H511" s="170"/>
      <c r="I511" s="170"/>
      <c r="J511" s="170"/>
    </row>
    <row r="512">
      <c r="A512" s="27"/>
      <c r="B512" s="34" t="s">
        <v>112</v>
      </c>
      <c r="C512" s="34" t="s">
        <v>1088</v>
      </c>
      <c r="D512" s="169" t="s">
        <v>28</v>
      </c>
      <c r="E512" s="169" t="s">
        <v>115</v>
      </c>
      <c r="F512" s="169" t="s">
        <v>116</v>
      </c>
      <c r="G512" s="169" t="s">
        <v>117</v>
      </c>
      <c r="H512" s="169" t="s">
        <v>118</v>
      </c>
      <c r="I512" s="169" t="s">
        <v>46</v>
      </c>
      <c r="J512" s="169" t="s">
        <v>52</v>
      </c>
    </row>
    <row r="513">
      <c r="A513" s="27"/>
      <c r="B513" s="35"/>
      <c r="C513" s="35"/>
      <c r="D513" s="170"/>
      <c r="E513" s="170"/>
      <c r="F513" s="170"/>
      <c r="G513" s="170"/>
      <c r="H513" s="174"/>
      <c r="I513" s="186" t="s">
        <v>1212</v>
      </c>
      <c r="J513" s="170"/>
    </row>
    <row r="514">
      <c r="A514" s="27"/>
      <c r="B514" s="34" t="s">
        <v>127</v>
      </c>
      <c r="C514" s="34" t="s">
        <v>1097</v>
      </c>
      <c r="D514" s="169" t="s">
        <v>28</v>
      </c>
      <c r="E514" s="169" t="s">
        <v>38</v>
      </c>
      <c r="F514" s="169" t="s">
        <v>42</v>
      </c>
      <c r="G514" s="169"/>
      <c r="H514" s="169" t="s">
        <v>129</v>
      </c>
      <c r="I514" s="169" t="s">
        <v>46</v>
      </c>
      <c r="J514" s="169" t="s">
        <v>51</v>
      </c>
    </row>
    <row r="515">
      <c r="A515" s="35"/>
      <c r="B515" s="35"/>
      <c r="C515" s="35"/>
      <c r="D515" s="170"/>
      <c r="E515" s="170"/>
      <c r="F515" s="170"/>
      <c r="G515" s="170"/>
      <c r="H515" s="174"/>
      <c r="I515" s="176" t="s">
        <v>1213</v>
      </c>
      <c r="J515" s="175"/>
    </row>
  </sheetData>
  <mergeCells count="443">
    <mergeCell ref="B7:B8"/>
    <mergeCell ref="C7:C8"/>
    <mergeCell ref="B9:B10"/>
    <mergeCell ref="C9:C10"/>
    <mergeCell ref="B11:B12"/>
    <mergeCell ref="C11:C12"/>
    <mergeCell ref="B13:B14"/>
    <mergeCell ref="C13:C14"/>
    <mergeCell ref="B15:B16"/>
    <mergeCell ref="C15:C16"/>
    <mergeCell ref="B1:J1"/>
    <mergeCell ref="A3:A29"/>
    <mergeCell ref="B3:B4"/>
    <mergeCell ref="C3:C4"/>
    <mergeCell ref="K3:K4"/>
    <mergeCell ref="B5:B6"/>
    <mergeCell ref="C5:C6"/>
    <mergeCell ref="B34:B35"/>
    <mergeCell ref="C34:C35"/>
    <mergeCell ref="B36:B37"/>
    <mergeCell ref="C36:C37"/>
    <mergeCell ref="B38:B39"/>
    <mergeCell ref="C38:C39"/>
    <mergeCell ref="B40:B41"/>
    <mergeCell ref="C40:C41"/>
    <mergeCell ref="B42:B43"/>
    <mergeCell ref="C42:C43"/>
    <mergeCell ref="B44:B45"/>
    <mergeCell ref="C44:C45"/>
    <mergeCell ref="C59:C60"/>
    <mergeCell ref="B61:B62"/>
    <mergeCell ref="C61:C62"/>
    <mergeCell ref="B63:B64"/>
    <mergeCell ref="C63:C64"/>
    <mergeCell ref="C93:C94"/>
    <mergeCell ref="B95:B96"/>
    <mergeCell ref="C95:C96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B105:B106"/>
    <mergeCell ref="C105:C106"/>
    <mergeCell ref="B107:B108"/>
    <mergeCell ref="C107:C108"/>
    <mergeCell ref="C175:C176"/>
    <mergeCell ref="C177:C178"/>
    <mergeCell ref="C142:C143"/>
    <mergeCell ref="C144:C145"/>
    <mergeCell ref="C165:C166"/>
    <mergeCell ref="C167:C168"/>
    <mergeCell ref="C169:C170"/>
    <mergeCell ref="C171:C172"/>
    <mergeCell ref="C173:C174"/>
    <mergeCell ref="B181:B182"/>
    <mergeCell ref="B183:B184"/>
    <mergeCell ref="B165:B166"/>
    <mergeCell ref="B167:B168"/>
    <mergeCell ref="B169:B170"/>
    <mergeCell ref="B171:B172"/>
    <mergeCell ref="B173:B174"/>
    <mergeCell ref="B175:B176"/>
    <mergeCell ref="B177:B178"/>
    <mergeCell ref="B187:B188"/>
    <mergeCell ref="B189:B190"/>
    <mergeCell ref="B191:B192"/>
    <mergeCell ref="B179:B180"/>
    <mergeCell ref="C179:C180"/>
    <mergeCell ref="C181:C182"/>
    <mergeCell ref="C183:C184"/>
    <mergeCell ref="B185:B186"/>
    <mergeCell ref="C185:C186"/>
    <mergeCell ref="C187:C188"/>
    <mergeCell ref="B197:B198"/>
    <mergeCell ref="B199:B200"/>
    <mergeCell ref="B201:B202"/>
    <mergeCell ref="C189:C190"/>
    <mergeCell ref="C191:C192"/>
    <mergeCell ref="B193:B194"/>
    <mergeCell ref="C193:C194"/>
    <mergeCell ref="B195:B196"/>
    <mergeCell ref="C195:C196"/>
    <mergeCell ref="C197:C198"/>
    <mergeCell ref="B207:B208"/>
    <mergeCell ref="B209:B210"/>
    <mergeCell ref="B211:B212"/>
    <mergeCell ref="C199:C200"/>
    <mergeCell ref="C201:C202"/>
    <mergeCell ref="B203:B204"/>
    <mergeCell ref="C203:C204"/>
    <mergeCell ref="B205:B206"/>
    <mergeCell ref="C205:C206"/>
    <mergeCell ref="C207:C208"/>
    <mergeCell ref="B217:B218"/>
    <mergeCell ref="B219:B220"/>
    <mergeCell ref="B221:B222"/>
    <mergeCell ref="C209:C210"/>
    <mergeCell ref="C211:C212"/>
    <mergeCell ref="B213:B214"/>
    <mergeCell ref="C213:C214"/>
    <mergeCell ref="B215:B216"/>
    <mergeCell ref="C215:C216"/>
    <mergeCell ref="C217:C218"/>
    <mergeCell ref="B227:B228"/>
    <mergeCell ref="B229:B230"/>
    <mergeCell ref="B231:B232"/>
    <mergeCell ref="C219:C220"/>
    <mergeCell ref="C221:C222"/>
    <mergeCell ref="B223:B224"/>
    <mergeCell ref="C223:C224"/>
    <mergeCell ref="B225:B226"/>
    <mergeCell ref="C225:C226"/>
    <mergeCell ref="C227:C228"/>
    <mergeCell ref="B237:B238"/>
    <mergeCell ref="B239:B240"/>
    <mergeCell ref="B241:B242"/>
    <mergeCell ref="C229:C230"/>
    <mergeCell ref="C231:C232"/>
    <mergeCell ref="B233:B234"/>
    <mergeCell ref="C233:C234"/>
    <mergeCell ref="B235:B236"/>
    <mergeCell ref="C235:C236"/>
    <mergeCell ref="C237:C238"/>
    <mergeCell ref="B247:B248"/>
    <mergeCell ref="B249:B250"/>
    <mergeCell ref="B251:B252"/>
    <mergeCell ref="C239:C240"/>
    <mergeCell ref="C241:C242"/>
    <mergeCell ref="B243:B244"/>
    <mergeCell ref="C243:C244"/>
    <mergeCell ref="B245:B246"/>
    <mergeCell ref="C245:C246"/>
    <mergeCell ref="C247:C248"/>
    <mergeCell ref="B257:B258"/>
    <mergeCell ref="B259:B260"/>
    <mergeCell ref="B261:B262"/>
    <mergeCell ref="C249:C250"/>
    <mergeCell ref="C251:C252"/>
    <mergeCell ref="B253:B254"/>
    <mergeCell ref="C253:C254"/>
    <mergeCell ref="B255:B256"/>
    <mergeCell ref="C255:C256"/>
    <mergeCell ref="C257:C258"/>
    <mergeCell ref="B267:B268"/>
    <mergeCell ref="B269:B270"/>
    <mergeCell ref="B271:B272"/>
    <mergeCell ref="C259:C260"/>
    <mergeCell ref="C261:C262"/>
    <mergeCell ref="B263:B264"/>
    <mergeCell ref="C263:C264"/>
    <mergeCell ref="B265:B266"/>
    <mergeCell ref="C265:C266"/>
    <mergeCell ref="C267:C268"/>
    <mergeCell ref="B385:B386"/>
    <mergeCell ref="B387:B388"/>
    <mergeCell ref="B389:B390"/>
    <mergeCell ref="B391:B392"/>
    <mergeCell ref="B394:B395"/>
    <mergeCell ref="B396:B397"/>
    <mergeCell ref="B398:B399"/>
    <mergeCell ref="B400:B401"/>
    <mergeCell ref="B402:B403"/>
    <mergeCell ref="B405:B406"/>
    <mergeCell ref="B407:B408"/>
    <mergeCell ref="B409:B410"/>
    <mergeCell ref="B411:B412"/>
    <mergeCell ref="B413:B415"/>
    <mergeCell ref="B288:B289"/>
    <mergeCell ref="B290:B291"/>
    <mergeCell ref="B293:B294"/>
    <mergeCell ref="B295:B296"/>
    <mergeCell ref="B297:B298"/>
    <mergeCell ref="B299:B300"/>
    <mergeCell ref="B301:B302"/>
    <mergeCell ref="B303:B304"/>
    <mergeCell ref="B305:B306"/>
    <mergeCell ref="B307:B308"/>
    <mergeCell ref="B309:B310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1:B332"/>
    <mergeCell ref="B333:B334"/>
    <mergeCell ref="B335:B336"/>
    <mergeCell ref="B337:B338"/>
    <mergeCell ref="B339:B340"/>
    <mergeCell ref="B341:B348"/>
    <mergeCell ref="B350:B351"/>
    <mergeCell ref="B352:B353"/>
    <mergeCell ref="B354:B355"/>
    <mergeCell ref="B356:B357"/>
    <mergeCell ref="B358:B359"/>
    <mergeCell ref="B361:B362"/>
    <mergeCell ref="B363:B364"/>
    <mergeCell ref="B365:B366"/>
    <mergeCell ref="B367:B368"/>
    <mergeCell ref="B369:B370"/>
    <mergeCell ref="B372:B373"/>
    <mergeCell ref="B374:B375"/>
    <mergeCell ref="B376:B377"/>
    <mergeCell ref="B378:B379"/>
    <mergeCell ref="B380:B381"/>
    <mergeCell ref="B383:B384"/>
    <mergeCell ref="B417:B418"/>
    <mergeCell ref="B419:B420"/>
    <mergeCell ref="B421:B422"/>
    <mergeCell ref="B423:B424"/>
    <mergeCell ref="B425:B426"/>
    <mergeCell ref="B428:B429"/>
    <mergeCell ref="B430:B431"/>
    <mergeCell ref="B32:B33"/>
    <mergeCell ref="B59:B60"/>
    <mergeCell ref="B65:B66"/>
    <mergeCell ref="C65:C66"/>
    <mergeCell ref="B67:B68"/>
    <mergeCell ref="C67:C68"/>
    <mergeCell ref="B69:B70"/>
    <mergeCell ref="C69:C70"/>
    <mergeCell ref="B71:B72"/>
    <mergeCell ref="C71:C72"/>
    <mergeCell ref="B73:B74"/>
    <mergeCell ref="C73:C74"/>
    <mergeCell ref="C91:C92"/>
    <mergeCell ref="B93:B94"/>
    <mergeCell ref="B278:B279"/>
    <mergeCell ref="B280:B281"/>
    <mergeCell ref="B282:B283"/>
    <mergeCell ref="C269:C270"/>
    <mergeCell ref="C271:C272"/>
    <mergeCell ref="B274:B275"/>
    <mergeCell ref="C274:C275"/>
    <mergeCell ref="B276:B277"/>
    <mergeCell ref="C276:C277"/>
    <mergeCell ref="C278:C279"/>
    <mergeCell ref="A128:A164"/>
    <mergeCell ref="A165:A182"/>
    <mergeCell ref="A183:A200"/>
    <mergeCell ref="A201:A218"/>
    <mergeCell ref="A219:A236"/>
    <mergeCell ref="A237:A254"/>
    <mergeCell ref="A255:A272"/>
    <mergeCell ref="A274:A291"/>
    <mergeCell ref="A293:A310"/>
    <mergeCell ref="A312:A329"/>
    <mergeCell ref="A331:A348"/>
    <mergeCell ref="A350:A359"/>
    <mergeCell ref="A361:A370"/>
    <mergeCell ref="A372:A381"/>
    <mergeCell ref="A461:A470"/>
    <mergeCell ref="A472:A481"/>
    <mergeCell ref="A483:A492"/>
    <mergeCell ref="A494:A503"/>
    <mergeCell ref="A506:A515"/>
    <mergeCell ref="A383:A392"/>
    <mergeCell ref="A394:A403"/>
    <mergeCell ref="A405:A415"/>
    <mergeCell ref="A417:A426"/>
    <mergeCell ref="A428:A437"/>
    <mergeCell ref="A439:A448"/>
    <mergeCell ref="A450:A459"/>
    <mergeCell ref="A59:A90"/>
    <mergeCell ref="B91:B92"/>
    <mergeCell ref="B17:B18"/>
    <mergeCell ref="C17:C18"/>
    <mergeCell ref="A30:A58"/>
    <mergeCell ref="B30:B31"/>
    <mergeCell ref="C30:C31"/>
    <mergeCell ref="C32:C33"/>
    <mergeCell ref="A91:A127"/>
    <mergeCell ref="B140:B141"/>
    <mergeCell ref="B142:B143"/>
    <mergeCell ref="C128:C129"/>
    <mergeCell ref="C130:C131"/>
    <mergeCell ref="C132:C133"/>
    <mergeCell ref="C134:C135"/>
    <mergeCell ref="C136:C137"/>
    <mergeCell ref="C138:C139"/>
    <mergeCell ref="C140:C141"/>
    <mergeCell ref="B128:B129"/>
    <mergeCell ref="B130:B131"/>
    <mergeCell ref="B132:B133"/>
    <mergeCell ref="B134:B135"/>
    <mergeCell ref="B136:B137"/>
    <mergeCell ref="B138:B139"/>
    <mergeCell ref="B144:B145"/>
    <mergeCell ref="C280:C281"/>
    <mergeCell ref="C282:C283"/>
    <mergeCell ref="B284:B285"/>
    <mergeCell ref="C284:C285"/>
    <mergeCell ref="B286:B287"/>
    <mergeCell ref="C286:C287"/>
    <mergeCell ref="C288:C289"/>
    <mergeCell ref="C290:C291"/>
    <mergeCell ref="C293:C294"/>
    <mergeCell ref="C295:C296"/>
    <mergeCell ref="C297:C298"/>
    <mergeCell ref="C299:C300"/>
    <mergeCell ref="C301:C302"/>
    <mergeCell ref="C303:C304"/>
    <mergeCell ref="C396:C397"/>
    <mergeCell ref="C398:C399"/>
    <mergeCell ref="C400:C401"/>
    <mergeCell ref="C402:C403"/>
    <mergeCell ref="C405:C406"/>
    <mergeCell ref="C407:C408"/>
    <mergeCell ref="C409:C410"/>
    <mergeCell ref="C411:C412"/>
    <mergeCell ref="C413:C414"/>
    <mergeCell ref="C417:C418"/>
    <mergeCell ref="C419:C420"/>
    <mergeCell ref="C421:C422"/>
    <mergeCell ref="C423:C424"/>
    <mergeCell ref="C425:C426"/>
    <mergeCell ref="B432:B433"/>
    <mergeCell ref="B434:B435"/>
    <mergeCell ref="B436:B437"/>
    <mergeCell ref="B439:B440"/>
    <mergeCell ref="B441:B442"/>
    <mergeCell ref="B443:B444"/>
    <mergeCell ref="B445:B446"/>
    <mergeCell ref="B447:B448"/>
    <mergeCell ref="B450:B451"/>
    <mergeCell ref="B452:B453"/>
    <mergeCell ref="B454:B455"/>
    <mergeCell ref="B456:B457"/>
    <mergeCell ref="B458:B459"/>
    <mergeCell ref="B461:B462"/>
    <mergeCell ref="B463:B464"/>
    <mergeCell ref="B465:B466"/>
    <mergeCell ref="B467:B468"/>
    <mergeCell ref="B469:B470"/>
    <mergeCell ref="B472:B473"/>
    <mergeCell ref="B474:B475"/>
    <mergeCell ref="B476:B477"/>
    <mergeCell ref="B478:B479"/>
    <mergeCell ref="B480:B481"/>
    <mergeCell ref="B483:B484"/>
    <mergeCell ref="B485:B486"/>
    <mergeCell ref="B487:B488"/>
    <mergeCell ref="B489:B490"/>
    <mergeCell ref="B491:B492"/>
    <mergeCell ref="B510:B511"/>
    <mergeCell ref="B512:B513"/>
    <mergeCell ref="B514:B515"/>
    <mergeCell ref="B494:B495"/>
    <mergeCell ref="B496:B497"/>
    <mergeCell ref="B498:B499"/>
    <mergeCell ref="B500:B501"/>
    <mergeCell ref="B502:B503"/>
    <mergeCell ref="B506:B507"/>
    <mergeCell ref="B508:B509"/>
    <mergeCell ref="C443:C444"/>
    <mergeCell ref="C445:C446"/>
    <mergeCell ref="C447:C448"/>
    <mergeCell ref="C450:C451"/>
    <mergeCell ref="C452:C453"/>
    <mergeCell ref="C454:C455"/>
    <mergeCell ref="C456:C457"/>
    <mergeCell ref="C458:C459"/>
    <mergeCell ref="C461:C462"/>
    <mergeCell ref="C463:C464"/>
    <mergeCell ref="C465:C466"/>
    <mergeCell ref="C467:C468"/>
    <mergeCell ref="C469:C470"/>
    <mergeCell ref="C472:C473"/>
    <mergeCell ref="C474:C475"/>
    <mergeCell ref="C476:C477"/>
    <mergeCell ref="C478:C479"/>
    <mergeCell ref="C480:C481"/>
    <mergeCell ref="C483:C484"/>
    <mergeCell ref="C485:C486"/>
    <mergeCell ref="C487:C488"/>
    <mergeCell ref="C506:C507"/>
    <mergeCell ref="C508:C509"/>
    <mergeCell ref="C510:C511"/>
    <mergeCell ref="C512:C513"/>
    <mergeCell ref="C514:C515"/>
    <mergeCell ref="C489:C490"/>
    <mergeCell ref="C491:C492"/>
    <mergeCell ref="C494:C495"/>
    <mergeCell ref="C496:C497"/>
    <mergeCell ref="C498:C499"/>
    <mergeCell ref="C500:C501"/>
    <mergeCell ref="C502:C503"/>
    <mergeCell ref="C305:C306"/>
    <mergeCell ref="C307:C308"/>
    <mergeCell ref="C309:C310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1:C332"/>
    <mergeCell ref="C333:C334"/>
    <mergeCell ref="C335:C336"/>
    <mergeCell ref="C337:C338"/>
    <mergeCell ref="C339:C340"/>
    <mergeCell ref="C341:C342"/>
    <mergeCell ref="C343:C344"/>
    <mergeCell ref="C345:C346"/>
    <mergeCell ref="C347:C348"/>
    <mergeCell ref="C350:C351"/>
    <mergeCell ref="C352:C353"/>
    <mergeCell ref="C354:C355"/>
    <mergeCell ref="C356:C357"/>
    <mergeCell ref="C358:C359"/>
    <mergeCell ref="C361:C362"/>
    <mergeCell ref="C363:C364"/>
    <mergeCell ref="C365:C366"/>
    <mergeCell ref="C367:C368"/>
    <mergeCell ref="C369:C370"/>
    <mergeCell ref="C372:C373"/>
    <mergeCell ref="C374:C375"/>
    <mergeCell ref="C376:C377"/>
    <mergeCell ref="C378:C379"/>
    <mergeCell ref="C380:C381"/>
    <mergeCell ref="C383:C384"/>
    <mergeCell ref="C385:C386"/>
    <mergeCell ref="C387:C388"/>
    <mergeCell ref="C389:C390"/>
    <mergeCell ref="C391:C392"/>
    <mergeCell ref="C394:C395"/>
    <mergeCell ref="C428:C429"/>
    <mergeCell ref="C430:C431"/>
    <mergeCell ref="C432:C433"/>
    <mergeCell ref="C434:C435"/>
    <mergeCell ref="C436:C437"/>
    <mergeCell ref="C439:C440"/>
    <mergeCell ref="C441:C442"/>
  </mergeCells>
  <drawing r:id="rId2"/>
  <legacyDrawing r:id="rId3"/>
  <tableParts count="36"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4.86"/>
    <col customWidth="1" min="2" max="2" width="35.43"/>
    <col customWidth="1" hidden="1" min="3" max="3" width="7.71"/>
    <col customWidth="1" min="4" max="4" width="8.14"/>
    <col customWidth="1" hidden="1" min="5" max="5" width="7.0"/>
    <col customWidth="1" hidden="1" min="6" max="6" width="7.14"/>
    <col customWidth="1" min="7" max="7" width="9.29"/>
    <col customWidth="1" hidden="1" min="8" max="9" width="7.57"/>
    <col customWidth="1" min="10" max="10" width="7.14"/>
    <col customWidth="1" hidden="1" min="11" max="11" width="7.0"/>
    <col customWidth="1" hidden="1" min="12" max="12" width="7.57"/>
    <col customWidth="1" min="13" max="13" width="7.57"/>
    <col customWidth="1" hidden="1" min="14" max="14" width="8.0"/>
    <col customWidth="1" hidden="1" min="15" max="15" width="7.29"/>
    <col customWidth="1" min="16" max="16" width="6.86"/>
    <col customWidth="1" hidden="1" min="17" max="17" width="6.86"/>
    <col customWidth="1" hidden="1" min="18" max="18" width="8.57"/>
    <col customWidth="1" min="19" max="19" width="8.43"/>
    <col customWidth="1" hidden="1" min="20" max="20" width="7.43"/>
  </cols>
  <sheetData>
    <row r="1">
      <c r="A1" s="10" t="s">
        <v>7</v>
      </c>
      <c r="B1" s="16" t="s">
        <v>9</v>
      </c>
      <c r="C1" s="18"/>
      <c r="D1" s="20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23"/>
      <c r="T1" s="18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6"/>
    </row>
    <row r="2" ht="27.75" customHeight="1">
      <c r="A2" s="27"/>
      <c r="B2" s="31" t="s">
        <v>48</v>
      </c>
      <c r="C2" s="33" t="s">
        <v>54</v>
      </c>
      <c r="D2" s="38" t="s">
        <v>55</v>
      </c>
      <c r="E2" s="40" t="s">
        <v>63</v>
      </c>
      <c r="F2" s="33" t="s">
        <v>54</v>
      </c>
      <c r="G2" s="38" t="s">
        <v>55</v>
      </c>
      <c r="H2" s="33" t="s">
        <v>63</v>
      </c>
      <c r="I2" s="33" t="s">
        <v>54</v>
      </c>
      <c r="J2" s="38" t="s">
        <v>55</v>
      </c>
      <c r="K2" s="33" t="s">
        <v>63</v>
      </c>
      <c r="L2" s="33" t="s">
        <v>54</v>
      </c>
      <c r="M2" s="38" t="s">
        <v>55</v>
      </c>
      <c r="N2" s="33" t="s">
        <v>63</v>
      </c>
      <c r="O2" s="33" t="s">
        <v>54</v>
      </c>
      <c r="P2" s="38" t="s">
        <v>55</v>
      </c>
      <c r="Q2" s="33" t="s">
        <v>63</v>
      </c>
      <c r="R2" s="33" t="s">
        <v>54</v>
      </c>
      <c r="S2" s="43" t="s">
        <v>65</v>
      </c>
      <c r="T2" s="33" t="s">
        <v>67</v>
      </c>
      <c r="U2" s="43" t="s">
        <v>65</v>
      </c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6"/>
    </row>
    <row r="3">
      <c r="A3" s="35"/>
      <c r="B3" s="46"/>
      <c r="C3" s="54" t="s">
        <v>28</v>
      </c>
      <c r="D3" s="60" t="s">
        <v>83</v>
      </c>
      <c r="E3" s="61" t="s">
        <v>95</v>
      </c>
      <c r="F3" s="62" t="s">
        <v>97</v>
      </c>
      <c r="G3" s="60" t="s">
        <v>100</v>
      </c>
      <c r="H3" s="64" t="s">
        <v>99</v>
      </c>
      <c r="I3" s="62" t="s">
        <v>58</v>
      </c>
      <c r="J3" s="60" t="s">
        <v>42</v>
      </c>
      <c r="K3" s="64" t="s">
        <v>103</v>
      </c>
      <c r="L3" s="62" t="s">
        <v>59</v>
      </c>
      <c r="M3" s="60" t="s">
        <v>43</v>
      </c>
      <c r="N3" s="64" t="s">
        <v>104</v>
      </c>
      <c r="O3" s="66" t="s">
        <v>105</v>
      </c>
      <c r="P3" s="60" t="s">
        <v>109</v>
      </c>
      <c r="Q3" s="68" t="s">
        <v>110</v>
      </c>
      <c r="R3" s="66" t="s">
        <v>61</v>
      </c>
      <c r="S3" s="70" t="s">
        <v>111</v>
      </c>
      <c r="T3" s="66" t="s">
        <v>52</v>
      </c>
      <c r="U3" s="71" t="s">
        <v>114</v>
      </c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6"/>
    </row>
    <row r="4" hidden="1">
      <c r="A4" s="73"/>
      <c r="B4" s="75" t="s">
        <v>134</v>
      </c>
      <c r="C4" s="76"/>
      <c r="D4" s="78" t="s">
        <v>139</v>
      </c>
      <c r="E4" s="61"/>
      <c r="F4" s="61"/>
      <c r="G4" s="78"/>
      <c r="H4" s="61"/>
      <c r="I4" s="61"/>
      <c r="J4" s="78" t="s">
        <v>140</v>
      </c>
      <c r="K4" s="61"/>
      <c r="L4" s="61"/>
      <c r="M4" s="78" t="s">
        <v>141</v>
      </c>
      <c r="N4" s="61"/>
      <c r="O4" s="61"/>
      <c r="P4" s="78" t="s">
        <v>142</v>
      </c>
      <c r="Q4" s="61"/>
      <c r="R4" s="61"/>
      <c r="S4" s="78" t="s">
        <v>145</v>
      </c>
      <c r="T4" s="76"/>
      <c r="U4" s="82" t="s">
        <v>146</v>
      </c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</row>
    <row r="5" hidden="1">
      <c r="A5" s="85">
        <v>43726.0</v>
      </c>
      <c r="B5" s="88" t="s">
        <v>159</v>
      </c>
      <c r="C5" s="90"/>
      <c r="D5" s="92">
        <v>30.0</v>
      </c>
      <c r="E5" s="90"/>
      <c r="F5" s="90"/>
      <c r="G5" s="92">
        <v>0.0</v>
      </c>
      <c r="H5" s="90"/>
      <c r="I5" s="90"/>
      <c r="J5" s="92">
        <v>29.0</v>
      </c>
      <c r="K5" s="90"/>
      <c r="L5" s="90"/>
      <c r="M5" s="92">
        <v>4.0</v>
      </c>
      <c r="N5" s="90"/>
      <c r="O5" s="90"/>
      <c r="P5" s="92">
        <v>91.0</v>
      </c>
      <c r="Q5" s="90"/>
      <c r="R5" s="90"/>
      <c r="S5" s="92">
        <v>101.0</v>
      </c>
      <c r="T5" s="90"/>
      <c r="U5" s="82">
        <v>51.0</v>
      </c>
      <c r="V5" s="99">
        <f>SUM(D5:U5)</f>
        <v>306</v>
      </c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</row>
    <row r="6" hidden="1">
      <c r="A6" s="27"/>
      <c r="B6" s="88" t="s">
        <v>178</v>
      </c>
      <c r="C6" s="90"/>
      <c r="D6" s="92">
        <v>30.0</v>
      </c>
      <c r="E6" s="90"/>
      <c r="F6" s="90"/>
      <c r="G6" s="92">
        <v>0.0</v>
      </c>
      <c r="H6" s="90"/>
      <c r="I6" s="90"/>
      <c r="J6" s="92">
        <v>27.0</v>
      </c>
      <c r="K6" s="90"/>
      <c r="L6" s="90"/>
      <c r="M6" s="92">
        <v>4.0</v>
      </c>
      <c r="N6" s="90"/>
      <c r="O6" s="90"/>
      <c r="P6" s="92">
        <v>83.0</v>
      </c>
      <c r="Q6" s="90"/>
      <c r="R6" s="90"/>
      <c r="S6" s="92">
        <v>101.0</v>
      </c>
      <c r="T6" s="90"/>
      <c r="U6" s="82">
        <v>50.0</v>
      </c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</row>
    <row r="7" hidden="1">
      <c r="A7" s="27"/>
      <c r="B7" s="88" t="s">
        <v>190</v>
      </c>
      <c r="C7" s="90"/>
      <c r="D7" s="92">
        <v>22.0</v>
      </c>
      <c r="E7" s="90"/>
      <c r="F7" s="90"/>
      <c r="G7" s="92">
        <v>0.0</v>
      </c>
      <c r="H7" s="90"/>
      <c r="I7" s="90"/>
      <c r="J7" s="92">
        <v>21.0</v>
      </c>
      <c r="K7" s="90"/>
      <c r="L7" s="90"/>
      <c r="M7" s="92">
        <v>1.0</v>
      </c>
      <c r="N7" s="90"/>
      <c r="O7" s="90"/>
      <c r="P7" s="92">
        <v>53.0</v>
      </c>
      <c r="Q7" s="90"/>
      <c r="R7" s="90"/>
      <c r="S7" s="92">
        <v>57.0</v>
      </c>
      <c r="T7" s="90"/>
      <c r="U7" s="82">
        <v>13.0</v>
      </c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</row>
    <row r="8" hidden="1">
      <c r="A8" s="27"/>
      <c r="B8" s="88" t="s">
        <v>207</v>
      </c>
      <c r="C8" s="90"/>
      <c r="D8" s="92">
        <v>0.0</v>
      </c>
      <c r="E8" s="90"/>
      <c r="F8" s="90"/>
      <c r="G8" s="92">
        <v>0.0</v>
      </c>
      <c r="H8" s="90"/>
      <c r="I8" s="90"/>
      <c r="J8" s="92">
        <v>2.0</v>
      </c>
      <c r="K8" s="90"/>
      <c r="L8" s="90"/>
      <c r="M8" s="92">
        <v>0.0</v>
      </c>
      <c r="N8" s="90"/>
      <c r="O8" s="90"/>
      <c r="P8" s="92">
        <v>1.0</v>
      </c>
      <c r="Q8" s="90"/>
      <c r="R8" s="90"/>
      <c r="S8" s="92">
        <v>6.0</v>
      </c>
      <c r="T8" s="90"/>
      <c r="U8" s="82">
        <v>1.0</v>
      </c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</row>
    <row r="9" hidden="1">
      <c r="A9" s="27"/>
      <c r="B9" s="88" t="s">
        <v>214</v>
      </c>
      <c r="C9" s="90"/>
      <c r="D9" s="92">
        <v>8.0</v>
      </c>
      <c r="E9" s="90"/>
      <c r="F9" s="90"/>
      <c r="G9" s="92">
        <v>0.0</v>
      </c>
      <c r="H9" s="90"/>
      <c r="I9" s="90"/>
      <c r="J9" s="92">
        <v>4.0</v>
      </c>
      <c r="K9" s="90"/>
      <c r="L9" s="90"/>
      <c r="M9" s="92">
        <v>3.0</v>
      </c>
      <c r="N9" s="90"/>
      <c r="O9" s="90"/>
      <c r="P9" s="92">
        <v>26.0</v>
      </c>
      <c r="Q9" s="90"/>
      <c r="R9" s="90"/>
      <c r="S9" s="92">
        <v>37.0</v>
      </c>
      <c r="T9" s="90"/>
      <c r="U9" s="82">
        <f>19+17</f>
        <v>36</v>
      </c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</row>
    <row r="10" hidden="1">
      <c r="A10" s="27"/>
      <c r="B10" s="88" t="s">
        <v>221</v>
      </c>
      <c r="C10" s="90"/>
      <c r="D10" s="92">
        <v>0.0</v>
      </c>
      <c r="E10" s="90"/>
      <c r="F10" s="90"/>
      <c r="G10" s="92">
        <v>0.0</v>
      </c>
      <c r="H10" s="90"/>
      <c r="I10" s="90"/>
      <c r="J10" s="92">
        <v>0.0</v>
      </c>
      <c r="K10" s="90"/>
      <c r="L10" s="90"/>
      <c r="M10" s="92">
        <v>0.0</v>
      </c>
      <c r="N10" s="90"/>
      <c r="O10" s="90"/>
      <c r="P10" s="92">
        <v>3.0</v>
      </c>
      <c r="Q10" s="90"/>
      <c r="R10" s="90"/>
      <c r="S10" s="92">
        <v>1.0</v>
      </c>
      <c r="T10" s="90"/>
      <c r="U10" s="82">
        <v>1.0</v>
      </c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</row>
    <row r="11" hidden="1">
      <c r="A11" s="27"/>
      <c r="B11" s="88" t="s">
        <v>233</v>
      </c>
      <c r="C11" s="90"/>
      <c r="D11" s="92">
        <v>0.0</v>
      </c>
      <c r="E11" s="90"/>
      <c r="F11" s="90"/>
      <c r="G11" s="92">
        <v>0.0</v>
      </c>
      <c r="H11" s="90"/>
      <c r="I11" s="90"/>
      <c r="J11" s="92">
        <v>2.0</v>
      </c>
      <c r="K11" s="90"/>
      <c r="L11" s="90"/>
      <c r="M11" s="92">
        <v>0.0</v>
      </c>
      <c r="N11" s="90"/>
      <c r="O11" s="90"/>
      <c r="P11" s="92">
        <v>8.0</v>
      </c>
      <c r="Q11" s="90"/>
      <c r="R11" s="90"/>
      <c r="S11" s="92">
        <v>0.0</v>
      </c>
      <c r="T11" s="90"/>
      <c r="U11" s="82">
        <v>0.0</v>
      </c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</row>
    <row r="12" hidden="1">
      <c r="A12" s="35"/>
      <c r="B12" s="109" t="s">
        <v>239</v>
      </c>
      <c r="C12" s="110" t="str">
        <f t="shared" ref="C12:U12" si="1">C6/C5</f>
        <v>#DIV/0!</v>
      </c>
      <c r="D12" s="110">
        <f t="shared" si="1"/>
        <v>1</v>
      </c>
      <c r="E12" s="110" t="str">
        <f t="shared" si="1"/>
        <v>#DIV/0!</v>
      </c>
      <c r="F12" s="110" t="str">
        <f t="shared" si="1"/>
        <v>#DIV/0!</v>
      </c>
      <c r="G12" s="110" t="str">
        <f t="shared" si="1"/>
        <v>#DIV/0!</v>
      </c>
      <c r="H12" s="110" t="str">
        <f t="shared" si="1"/>
        <v>#DIV/0!</v>
      </c>
      <c r="I12" s="110" t="str">
        <f t="shared" si="1"/>
        <v>#DIV/0!</v>
      </c>
      <c r="J12" s="110">
        <f t="shared" si="1"/>
        <v>0.9310344828</v>
      </c>
      <c r="K12" s="110" t="str">
        <f t="shared" si="1"/>
        <v>#DIV/0!</v>
      </c>
      <c r="L12" s="110" t="str">
        <f t="shared" si="1"/>
        <v>#DIV/0!</v>
      </c>
      <c r="M12" s="110">
        <f t="shared" si="1"/>
        <v>1</v>
      </c>
      <c r="N12" s="110" t="str">
        <f t="shared" si="1"/>
        <v>#DIV/0!</v>
      </c>
      <c r="O12" s="110" t="str">
        <f t="shared" si="1"/>
        <v>#DIV/0!</v>
      </c>
      <c r="P12" s="110">
        <f t="shared" si="1"/>
        <v>0.9120879121</v>
      </c>
      <c r="Q12" s="110" t="str">
        <f t="shared" si="1"/>
        <v>#DIV/0!</v>
      </c>
      <c r="R12" s="110" t="str">
        <f t="shared" si="1"/>
        <v>#DIV/0!</v>
      </c>
      <c r="S12" s="110">
        <f t="shared" si="1"/>
        <v>1</v>
      </c>
      <c r="T12" s="110" t="str">
        <f t="shared" si="1"/>
        <v>#DIV/0!</v>
      </c>
      <c r="U12" s="110">
        <f t="shared" si="1"/>
        <v>0.9803921569</v>
      </c>
    </row>
    <row r="13" hidden="1">
      <c r="A13" s="85">
        <v>43727.0</v>
      </c>
      <c r="B13" s="112" t="s">
        <v>134</v>
      </c>
      <c r="C13" s="113"/>
      <c r="D13" s="115" t="s">
        <v>255</v>
      </c>
      <c r="E13" s="113"/>
      <c r="F13" s="113"/>
      <c r="G13" s="115"/>
      <c r="H13" s="113"/>
      <c r="I13" s="113"/>
      <c r="J13" s="115" t="s">
        <v>58</v>
      </c>
      <c r="K13" s="113"/>
      <c r="L13" s="115"/>
      <c r="M13" s="115">
        <v>0.0</v>
      </c>
      <c r="N13" s="115"/>
      <c r="O13" s="113"/>
      <c r="P13" s="115" t="s">
        <v>264</v>
      </c>
      <c r="Q13" s="113"/>
      <c r="R13" s="113"/>
      <c r="S13" s="115" t="s">
        <v>265</v>
      </c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</row>
    <row r="14" hidden="1">
      <c r="A14" s="27"/>
      <c r="B14" s="88" t="s">
        <v>159</v>
      </c>
      <c r="C14" s="90"/>
      <c r="D14" s="92">
        <v>114.0</v>
      </c>
      <c r="E14" s="90"/>
      <c r="F14" s="90"/>
      <c r="G14" s="92"/>
      <c r="H14" s="90"/>
      <c r="I14" s="90"/>
      <c r="J14" s="92">
        <v>26.0</v>
      </c>
      <c r="K14" s="90"/>
      <c r="L14" s="92"/>
      <c r="M14" s="90"/>
      <c r="N14" s="92"/>
      <c r="O14" s="90"/>
      <c r="P14" s="92">
        <v>128.0</v>
      </c>
      <c r="Q14" s="90"/>
      <c r="R14" s="90"/>
      <c r="S14" s="92">
        <v>98.0</v>
      </c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</row>
    <row r="15" hidden="1">
      <c r="A15" s="27"/>
      <c r="B15" s="88" t="s">
        <v>178</v>
      </c>
      <c r="C15" s="90"/>
      <c r="D15" s="92">
        <v>113.0</v>
      </c>
      <c r="E15" s="90"/>
      <c r="F15" s="90"/>
      <c r="G15" s="92"/>
      <c r="H15" s="90"/>
      <c r="I15" s="90"/>
      <c r="J15" s="92">
        <v>25.0</v>
      </c>
      <c r="K15" s="90"/>
      <c r="L15" s="92"/>
      <c r="M15" s="90"/>
      <c r="N15" s="92"/>
      <c r="O15" s="90"/>
      <c r="P15" s="92"/>
      <c r="Q15" s="90"/>
      <c r="R15" s="90"/>
      <c r="S15" s="92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</row>
    <row r="16" hidden="1">
      <c r="A16" s="27"/>
      <c r="B16" s="88" t="s">
        <v>287</v>
      </c>
      <c r="C16" s="90"/>
      <c r="D16" s="92"/>
      <c r="E16" s="90"/>
      <c r="F16" s="90"/>
      <c r="G16" s="92"/>
      <c r="H16" s="90"/>
      <c r="I16" s="90"/>
      <c r="J16" s="92"/>
      <c r="K16" s="90"/>
      <c r="L16" s="92"/>
      <c r="M16" s="90"/>
      <c r="N16" s="92"/>
      <c r="O16" s="90"/>
      <c r="P16" s="92"/>
      <c r="Q16" s="90"/>
      <c r="R16" s="90"/>
      <c r="S16" s="92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</row>
    <row r="17" hidden="1">
      <c r="A17" s="27"/>
      <c r="B17" s="88" t="s">
        <v>295</v>
      </c>
      <c r="C17" s="90"/>
      <c r="D17" s="92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2"/>
      <c r="Q17" s="90"/>
      <c r="R17" s="90"/>
      <c r="S17" s="92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</row>
    <row r="18" hidden="1">
      <c r="A18" s="27"/>
      <c r="B18" s="88" t="s">
        <v>301</v>
      </c>
      <c r="C18" s="90"/>
      <c r="D18" s="92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2"/>
      <c r="Q18" s="90"/>
      <c r="R18" s="90"/>
      <c r="S18" s="92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</row>
    <row r="19" hidden="1">
      <c r="A19" s="27"/>
      <c r="B19" s="88" t="s">
        <v>207</v>
      </c>
      <c r="C19" s="90"/>
      <c r="D19" s="92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2"/>
      <c r="Q19" s="90"/>
      <c r="R19" s="90"/>
      <c r="S19" s="92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</row>
    <row r="20" hidden="1">
      <c r="A20" s="27"/>
      <c r="B20" s="88" t="s">
        <v>214</v>
      </c>
      <c r="C20" s="90"/>
      <c r="D20" s="92"/>
      <c r="E20" s="90"/>
      <c r="F20" s="90"/>
      <c r="G20" s="92"/>
      <c r="H20" s="90"/>
      <c r="I20" s="90"/>
      <c r="J20" s="92"/>
      <c r="K20" s="90"/>
      <c r="L20" s="92"/>
      <c r="M20" s="90"/>
      <c r="N20" s="92"/>
      <c r="O20" s="90"/>
      <c r="P20" s="92"/>
      <c r="Q20" s="90"/>
      <c r="R20" s="90"/>
      <c r="S20" s="92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</row>
    <row r="21" hidden="1">
      <c r="A21" s="27"/>
      <c r="B21" s="88" t="s">
        <v>221</v>
      </c>
      <c r="C21" s="90"/>
      <c r="D21" s="92"/>
      <c r="E21" s="90"/>
      <c r="F21" s="90"/>
      <c r="G21" s="92"/>
      <c r="H21" s="90"/>
      <c r="I21" s="90"/>
      <c r="J21" s="90"/>
      <c r="K21" s="90"/>
      <c r="L21" s="92"/>
      <c r="M21" s="90"/>
      <c r="N21" s="92"/>
      <c r="O21" s="90"/>
      <c r="P21" s="90"/>
      <c r="Q21" s="90"/>
      <c r="R21" s="90"/>
      <c r="S21" s="92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</row>
    <row r="22" hidden="1">
      <c r="A22" s="27"/>
      <c r="B22" s="88" t="s">
        <v>233</v>
      </c>
      <c r="C22" s="90"/>
      <c r="D22" s="92">
        <v>1.0</v>
      </c>
      <c r="E22" s="90"/>
      <c r="F22" s="90"/>
      <c r="G22" s="92">
        <v>1.0</v>
      </c>
      <c r="H22" s="90"/>
      <c r="I22" s="90"/>
      <c r="J22" s="90"/>
      <c r="K22" s="90"/>
      <c r="L22" s="92"/>
      <c r="M22" s="90"/>
      <c r="N22" s="90"/>
      <c r="O22" s="90"/>
      <c r="P22" s="92"/>
      <c r="Q22" s="90"/>
      <c r="R22" s="90"/>
      <c r="S22" s="90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</row>
    <row r="23" hidden="1">
      <c r="A23" s="35"/>
      <c r="B23" s="88" t="s">
        <v>338</v>
      </c>
      <c r="C23" s="110" t="str">
        <f t="shared" ref="C23:S23" si="2">C15/C14</f>
        <v>#DIV/0!</v>
      </c>
      <c r="D23" s="110">
        <f t="shared" si="2"/>
        <v>0.9912280702</v>
      </c>
      <c r="E23" s="110" t="str">
        <f t="shared" si="2"/>
        <v>#DIV/0!</v>
      </c>
      <c r="F23" s="110" t="str">
        <f t="shared" si="2"/>
        <v>#DIV/0!</v>
      </c>
      <c r="G23" s="110" t="str">
        <f t="shared" si="2"/>
        <v>#DIV/0!</v>
      </c>
      <c r="H23" s="110" t="str">
        <f t="shared" si="2"/>
        <v>#DIV/0!</v>
      </c>
      <c r="I23" s="110" t="str">
        <f t="shared" si="2"/>
        <v>#DIV/0!</v>
      </c>
      <c r="J23" s="110">
        <f t="shared" si="2"/>
        <v>0.9615384615</v>
      </c>
      <c r="K23" s="110" t="str">
        <f t="shared" si="2"/>
        <v>#DIV/0!</v>
      </c>
      <c r="L23" s="110" t="str">
        <f t="shared" si="2"/>
        <v>#DIV/0!</v>
      </c>
      <c r="M23" s="110" t="str">
        <f t="shared" si="2"/>
        <v>#DIV/0!</v>
      </c>
      <c r="N23" s="110" t="str">
        <f t="shared" si="2"/>
        <v>#DIV/0!</v>
      </c>
      <c r="O23" s="110" t="str">
        <f t="shared" si="2"/>
        <v>#DIV/0!</v>
      </c>
      <c r="P23" s="110">
        <f t="shared" si="2"/>
        <v>0</v>
      </c>
      <c r="Q23" s="110" t="str">
        <f t="shared" si="2"/>
        <v>#DIV/0!</v>
      </c>
      <c r="R23" s="110" t="str">
        <f t="shared" si="2"/>
        <v>#DIV/0!</v>
      </c>
      <c r="S23" s="110">
        <f t="shared" si="2"/>
        <v>0</v>
      </c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</row>
    <row r="24" hidden="1">
      <c r="A24" s="85">
        <v>43728.0</v>
      </c>
      <c r="B24" s="112" t="s">
        <v>134</v>
      </c>
      <c r="C24" s="113"/>
      <c r="D24" s="115" t="s">
        <v>362</v>
      </c>
      <c r="E24" s="113"/>
      <c r="F24" s="113"/>
      <c r="G24" s="115" t="s">
        <v>364</v>
      </c>
      <c r="H24" s="113"/>
      <c r="I24" s="113"/>
      <c r="J24" s="115" t="s">
        <v>367</v>
      </c>
      <c r="K24" s="113"/>
      <c r="L24" s="115"/>
      <c r="M24" s="115" t="s">
        <v>370</v>
      </c>
      <c r="N24" s="115"/>
      <c r="O24" s="113"/>
      <c r="P24" s="115"/>
      <c r="Q24" s="113"/>
      <c r="R24" s="113"/>
      <c r="S24" s="115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</row>
    <row r="25" hidden="1">
      <c r="A25" s="27"/>
      <c r="B25" s="88" t="s">
        <v>159</v>
      </c>
      <c r="C25" s="90"/>
      <c r="D25" s="92">
        <v>21.0</v>
      </c>
      <c r="E25" s="90"/>
      <c r="F25" s="90"/>
      <c r="G25" s="92">
        <v>5.0</v>
      </c>
      <c r="H25" s="90"/>
      <c r="I25" s="90"/>
      <c r="J25" s="92">
        <v>26.0</v>
      </c>
      <c r="K25" s="90"/>
      <c r="L25" s="92"/>
      <c r="M25" s="92">
        <v>20.0</v>
      </c>
      <c r="N25" s="92"/>
      <c r="O25" s="90"/>
      <c r="P25" s="92"/>
      <c r="Q25" s="90"/>
      <c r="R25" s="90"/>
      <c r="S25" s="92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</row>
    <row r="26" hidden="1">
      <c r="A26" s="27"/>
      <c r="B26" s="88" t="s">
        <v>178</v>
      </c>
      <c r="C26" s="90"/>
      <c r="D26" s="92">
        <v>21.0</v>
      </c>
      <c r="E26" s="90"/>
      <c r="F26" s="90"/>
      <c r="G26" s="92">
        <v>5.0</v>
      </c>
      <c r="H26" s="90"/>
      <c r="I26" s="90"/>
      <c r="J26" s="92">
        <v>25.0</v>
      </c>
      <c r="K26" s="90"/>
      <c r="L26" s="92"/>
      <c r="M26" s="92">
        <v>18.0</v>
      </c>
      <c r="N26" s="92"/>
      <c r="O26" s="90"/>
      <c r="P26" s="92"/>
      <c r="Q26" s="90"/>
      <c r="R26" s="90"/>
      <c r="S26" s="92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</row>
    <row r="27" hidden="1">
      <c r="A27" s="27"/>
      <c r="B27" s="88" t="s">
        <v>287</v>
      </c>
      <c r="C27" s="90"/>
      <c r="D27" s="92">
        <v>18.0</v>
      </c>
      <c r="E27" s="90"/>
      <c r="F27" s="90"/>
      <c r="G27" s="92">
        <v>1.0</v>
      </c>
      <c r="H27" s="90"/>
      <c r="I27" s="90"/>
      <c r="J27" s="92">
        <v>23.0</v>
      </c>
      <c r="K27" s="90"/>
      <c r="L27" s="92"/>
      <c r="M27" s="92">
        <v>9.0</v>
      </c>
      <c r="N27" s="92"/>
      <c r="O27" s="90"/>
      <c r="P27" s="92"/>
      <c r="Q27" s="90"/>
      <c r="R27" s="90"/>
      <c r="S27" s="92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</row>
    <row r="28" hidden="1">
      <c r="A28" s="27"/>
      <c r="B28" s="88" t="s">
        <v>301</v>
      </c>
      <c r="C28" s="90"/>
      <c r="D28" s="92">
        <v>3.0</v>
      </c>
      <c r="E28" s="90"/>
      <c r="F28" s="90"/>
      <c r="G28" s="92">
        <v>4.0</v>
      </c>
      <c r="H28" s="90"/>
      <c r="I28" s="90"/>
      <c r="J28" s="92">
        <v>2.0</v>
      </c>
      <c r="K28" s="90"/>
      <c r="L28" s="90"/>
      <c r="M28" s="92">
        <v>11.0</v>
      </c>
      <c r="N28" s="90"/>
      <c r="O28" s="90"/>
      <c r="P28" s="92"/>
      <c r="Q28" s="90"/>
      <c r="R28" s="90"/>
      <c r="S28" s="92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</row>
    <row r="29" hidden="1">
      <c r="A29" s="27"/>
      <c r="B29" s="88" t="s">
        <v>214</v>
      </c>
      <c r="C29" s="90"/>
      <c r="D29" s="92"/>
      <c r="E29" s="90"/>
      <c r="F29" s="90"/>
      <c r="G29" s="92"/>
      <c r="H29" s="90"/>
      <c r="I29" s="90"/>
      <c r="J29" s="92">
        <v>1.0</v>
      </c>
      <c r="K29" s="90"/>
      <c r="L29" s="92"/>
      <c r="M29" s="92"/>
      <c r="N29" s="92"/>
      <c r="O29" s="90"/>
      <c r="P29" s="92"/>
      <c r="Q29" s="90"/>
      <c r="R29" s="90"/>
      <c r="S29" s="92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</row>
    <row r="30" hidden="1">
      <c r="A30" s="27"/>
      <c r="B30" s="88" t="s">
        <v>221</v>
      </c>
      <c r="C30" s="90"/>
      <c r="D30" s="92"/>
      <c r="E30" s="90"/>
      <c r="F30" s="90"/>
      <c r="G30" s="92"/>
      <c r="H30" s="90"/>
      <c r="I30" s="90"/>
      <c r="J30" s="90"/>
      <c r="K30" s="90"/>
      <c r="L30" s="92"/>
      <c r="M30" s="90"/>
      <c r="N30" s="92"/>
      <c r="O30" s="90"/>
      <c r="P30" s="90"/>
      <c r="Q30" s="90"/>
      <c r="R30" s="90"/>
      <c r="S30" s="92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</row>
    <row r="31" hidden="1">
      <c r="A31" s="27"/>
      <c r="B31" s="88" t="s">
        <v>233</v>
      </c>
      <c r="C31" s="90"/>
      <c r="D31" s="92"/>
      <c r="E31" s="90"/>
      <c r="F31" s="90"/>
      <c r="G31" s="92"/>
      <c r="H31" s="90"/>
      <c r="I31" s="90"/>
      <c r="J31" s="90"/>
      <c r="K31" s="90"/>
      <c r="L31" s="92"/>
      <c r="M31" s="90"/>
      <c r="N31" s="90"/>
      <c r="O31" s="90"/>
      <c r="P31" s="92"/>
      <c r="Q31" s="90"/>
      <c r="R31" s="90"/>
      <c r="S31" s="90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</row>
    <row r="32" hidden="1">
      <c r="A32" s="35"/>
      <c r="B32" s="88" t="s">
        <v>338</v>
      </c>
      <c r="C32" s="110" t="str">
        <f t="shared" ref="C32:S32" si="3">C26/C25</f>
        <v>#DIV/0!</v>
      </c>
      <c r="D32" s="110">
        <f t="shared" si="3"/>
        <v>1</v>
      </c>
      <c r="E32" s="110" t="str">
        <f t="shared" si="3"/>
        <v>#DIV/0!</v>
      </c>
      <c r="F32" s="110" t="str">
        <f t="shared" si="3"/>
        <v>#DIV/0!</v>
      </c>
      <c r="G32" s="110">
        <f t="shared" si="3"/>
        <v>1</v>
      </c>
      <c r="H32" s="110" t="str">
        <f t="shared" si="3"/>
        <v>#DIV/0!</v>
      </c>
      <c r="I32" s="110" t="str">
        <f t="shared" si="3"/>
        <v>#DIV/0!</v>
      </c>
      <c r="J32" s="110">
        <f t="shared" si="3"/>
        <v>0.9615384615</v>
      </c>
      <c r="K32" s="110" t="str">
        <f t="shared" si="3"/>
        <v>#DIV/0!</v>
      </c>
      <c r="L32" s="110" t="str">
        <f t="shared" si="3"/>
        <v>#DIV/0!</v>
      </c>
      <c r="M32" s="110">
        <f t="shared" si="3"/>
        <v>0.9</v>
      </c>
      <c r="N32" s="110" t="str">
        <f t="shared" si="3"/>
        <v>#DIV/0!</v>
      </c>
      <c r="O32" s="110" t="str">
        <f t="shared" si="3"/>
        <v>#DIV/0!</v>
      </c>
      <c r="P32" s="110" t="str">
        <f t="shared" si="3"/>
        <v>#DIV/0!</v>
      </c>
      <c r="Q32" s="110" t="str">
        <f t="shared" si="3"/>
        <v>#DIV/0!</v>
      </c>
      <c r="R32" s="110" t="str">
        <f t="shared" si="3"/>
        <v>#DIV/0!</v>
      </c>
      <c r="S32" s="110" t="str">
        <f t="shared" si="3"/>
        <v>#DIV/0!</v>
      </c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</row>
    <row r="33" hidden="1">
      <c r="A33" s="85">
        <v>43729.0</v>
      </c>
      <c r="B33" s="112" t="s">
        <v>134</v>
      </c>
      <c r="C33" s="113"/>
      <c r="D33" s="115"/>
      <c r="E33" s="113"/>
      <c r="F33" s="113"/>
      <c r="G33" s="115"/>
      <c r="H33" s="113"/>
      <c r="I33" s="113"/>
      <c r="J33" s="115"/>
      <c r="K33" s="113"/>
      <c r="L33" s="115"/>
      <c r="M33" s="115"/>
      <c r="N33" s="115"/>
      <c r="O33" s="113"/>
      <c r="P33" s="115"/>
      <c r="Q33" s="113"/>
      <c r="R33" s="113"/>
      <c r="S33" s="115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</row>
    <row r="34" hidden="1">
      <c r="A34" s="27"/>
      <c r="B34" s="88" t="s">
        <v>159</v>
      </c>
      <c r="C34" s="90"/>
      <c r="D34" s="92">
        <v>34.0</v>
      </c>
      <c r="E34" s="90"/>
      <c r="F34" s="90"/>
      <c r="G34" s="92">
        <v>17.0</v>
      </c>
      <c r="H34" s="90"/>
      <c r="I34" s="90"/>
      <c r="J34" s="92"/>
      <c r="K34" s="90"/>
      <c r="L34" s="92"/>
      <c r="M34" s="92"/>
      <c r="N34" s="92"/>
      <c r="O34" s="90"/>
      <c r="P34" s="92"/>
      <c r="Q34" s="90"/>
      <c r="R34" s="90"/>
      <c r="S34" s="92"/>
      <c r="T34" s="23"/>
      <c r="U34" s="7" t="s">
        <v>447</v>
      </c>
      <c r="V34" s="82" t="s">
        <v>7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</row>
    <row r="35" hidden="1">
      <c r="A35" s="27"/>
      <c r="B35" s="88" t="s">
        <v>178</v>
      </c>
      <c r="C35" s="90"/>
      <c r="D35" s="92">
        <v>27.0</v>
      </c>
      <c r="E35" s="90"/>
      <c r="F35" s="90"/>
      <c r="G35" s="92">
        <v>0.0</v>
      </c>
      <c r="H35" s="90"/>
      <c r="I35" s="90"/>
      <c r="J35" s="92"/>
      <c r="K35" s="90"/>
      <c r="L35" s="92"/>
      <c r="M35" s="92"/>
      <c r="N35" s="92"/>
      <c r="O35" s="90"/>
      <c r="P35" s="92"/>
      <c r="Q35" s="90"/>
      <c r="R35" s="90"/>
      <c r="S35" s="92"/>
      <c r="T35" s="23"/>
      <c r="U35" s="7" t="s">
        <v>464</v>
      </c>
      <c r="V35" s="82" t="s">
        <v>7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</row>
    <row r="36" hidden="1">
      <c r="A36" s="27"/>
      <c r="B36" s="88" t="s">
        <v>287</v>
      </c>
      <c r="C36" s="90"/>
      <c r="D36" s="92"/>
      <c r="E36" s="90"/>
      <c r="F36" s="90"/>
      <c r="G36" s="92"/>
      <c r="H36" s="90"/>
      <c r="I36" s="90"/>
      <c r="J36" s="92"/>
      <c r="K36" s="90"/>
      <c r="L36" s="92"/>
      <c r="M36" s="90"/>
      <c r="N36" s="92"/>
      <c r="O36" s="90"/>
      <c r="P36" s="92"/>
      <c r="Q36" s="90"/>
      <c r="R36" s="90"/>
      <c r="S36" s="92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</row>
    <row r="37" hidden="1">
      <c r="A37" s="27"/>
      <c r="B37" s="88" t="s">
        <v>301</v>
      </c>
      <c r="C37" s="90"/>
      <c r="D37" s="92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2"/>
      <c r="Q37" s="90"/>
      <c r="R37" s="90"/>
      <c r="S37" s="92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</row>
    <row r="38" hidden="1">
      <c r="A38" s="27"/>
      <c r="B38" s="88" t="s">
        <v>495</v>
      </c>
      <c r="C38" s="90"/>
      <c r="D38" s="92"/>
      <c r="E38" s="90"/>
      <c r="F38" s="90"/>
      <c r="G38" s="92"/>
      <c r="H38" s="90"/>
      <c r="I38" s="90"/>
      <c r="J38" s="92"/>
      <c r="K38" s="90"/>
      <c r="L38" s="92"/>
      <c r="M38" s="90"/>
      <c r="N38" s="92"/>
      <c r="O38" s="90"/>
      <c r="P38" s="92"/>
      <c r="Q38" s="90"/>
      <c r="R38" s="90"/>
      <c r="S38" s="92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</row>
    <row r="39" hidden="1">
      <c r="A39" s="27"/>
      <c r="B39" s="88" t="s">
        <v>221</v>
      </c>
      <c r="C39" s="90"/>
      <c r="D39" s="92"/>
      <c r="E39" s="90"/>
      <c r="F39" s="90"/>
      <c r="G39" s="92"/>
      <c r="H39" s="90"/>
      <c r="I39" s="90"/>
      <c r="J39" s="90"/>
      <c r="K39" s="90"/>
      <c r="L39" s="92"/>
      <c r="M39" s="90"/>
      <c r="N39" s="92"/>
      <c r="O39" s="90"/>
      <c r="P39" s="90"/>
      <c r="Q39" s="90"/>
      <c r="R39" s="90"/>
      <c r="S39" s="92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</row>
    <row r="40" hidden="1">
      <c r="A40" s="27"/>
      <c r="B40" s="88" t="s">
        <v>233</v>
      </c>
      <c r="C40" s="90"/>
      <c r="D40" s="92"/>
      <c r="E40" s="90"/>
      <c r="F40" s="90"/>
      <c r="G40" s="92"/>
      <c r="H40" s="90"/>
      <c r="I40" s="90"/>
      <c r="J40" s="90"/>
      <c r="K40" s="90"/>
      <c r="L40" s="92"/>
      <c r="M40" s="90"/>
      <c r="N40" s="90"/>
      <c r="O40" s="90"/>
      <c r="P40" s="92"/>
      <c r="Q40" s="90"/>
      <c r="R40" s="90"/>
      <c r="S40" s="90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</row>
    <row r="41" hidden="1">
      <c r="A41" s="35"/>
      <c r="B41" s="88" t="s">
        <v>338</v>
      </c>
      <c r="C41" s="110" t="str">
        <f t="shared" ref="C41:S41" si="4">C35/C34</f>
        <v>#DIV/0!</v>
      </c>
      <c r="D41" s="110">
        <f t="shared" si="4"/>
        <v>0.7941176471</v>
      </c>
      <c r="E41" s="110" t="str">
        <f t="shared" si="4"/>
        <v>#DIV/0!</v>
      </c>
      <c r="F41" s="110" t="str">
        <f t="shared" si="4"/>
        <v>#DIV/0!</v>
      </c>
      <c r="G41" s="110">
        <f t="shared" si="4"/>
        <v>0</v>
      </c>
      <c r="H41" s="110" t="str">
        <f t="shared" si="4"/>
        <v>#DIV/0!</v>
      </c>
      <c r="I41" s="110" t="str">
        <f t="shared" si="4"/>
        <v>#DIV/0!</v>
      </c>
      <c r="J41" s="110" t="str">
        <f t="shared" si="4"/>
        <v>#DIV/0!</v>
      </c>
      <c r="K41" s="110" t="str">
        <f t="shared" si="4"/>
        <v>#DIV/0!</v>
      </c>
      <c r="L41" s="110" t="str">
        <f t="shared" si="4"/>
        <v>#DIV/0!</v>
      </c>
      <c r="M41" s="110" t="str">
        <f t="shared" si="4"/>
        <v>#DIV/0!</v>
      </c>
      <c r="N41" s="110" t="str">
        <f t="shared" si="4"/>
        <v>#DIV/0!</v>
      </c>
      <c r="O41" s="110" t="str">
        <f t="shared" si="4"/>
        <v>#DIV/0!</v>
      </c>
      <c r="P41" s="110" t="str">
        <f t="shared" si="4"/>
        <v>#DIV/0!</v>
      </c>
      <c r="Q41" s="110" t="str">
        <f t="shared" si="4"/>
        <v>#DIV/0!</v>
      </c>
      <c r="R41" s="110" t="str">
        <f t="shared" si="4"/>
        <v>#DIV/0!</v>
      </c>
      <c r="S41" s="110" t="str">
        <f t="shared" si="4"/>
        <v>#DIV/0!</v>
      </c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</row>
    <row r="42" hidden="1">
      <c r="A42" s="85">
        <v>43731.0</v>
      </c>
      <c r="B42" s="112" t="s">
        <v>134</v>
      </c>
      <c r="C42" s="113"/>
      <c r="D42" s="115" t="s">
        <v>255</v>
      </c>
      <c r="E42" s="113"/>
      <c r="F42" s="113"/>
      <c r="G42" s="115" t="s">
        <v>521</v>
      </c>
      <c r="H42" s="113"/>
      <c r="I42" s="113"/>
      <c r="J42" s="115"/>
      <c r="K42" s="113"/>
      <c r="L42" s="115"/>
      <c r="M42" s="115"/>
      <c r="N42" s="115"/>
      <c r="O42" s="113"/>
      <c r="P42" s="115" t="s">
        <v>522</v>
      </c>
      <c r="Q42" s="113"/>
      <c r="R42" s="113"/>
      <c r="S42" s="115" t="s">
        <v>523</v>
      </c>
      <c r="T42" s="23"/>
      <c r="U42" s="82" t="s">
        <v>524</v>
      </c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</row>
    <row r="43" hidden="1">
      <c r="A43" s="27"/>
      <c r="B43" s="88" t="s">
        <v>159</v>
      </c>
      <c r="C43" s="90"/>
      <c r="D43" s="92">
        <v>42.0</v>
      </c>
      <c r="E43" s="90"/>
      <c r="F43" s="90"/>
      <c r="G43" s="92">
        <v>8.0</v>
      </c>
      <c r="H43" s="90"/>
      <c r="I43" s="90"/>
      <c r="J43" s="92"/>
      <c r="K43" s="90"/>
      <c r="L43" s="92"/>
      <c r="M43" s="92"/>
      <c r="N43" s="92"/>
      <c r="O43" s="90"/>
      <c r="P43" s="92">
        <v>95.0</v>
      </c>
      <c r="Q43" s="90"/>
      <c r="R43" s="90"/>
      <c r="S43" s="92">
        <v>96.0</v>
      </c>
      <c r="T43" s="23"/>
      <c r="U43" s="82">
        <v>96.0</v>
      </c>
      <c r="V43" s="147">
        <f>SUM(D43:U43)</f>
        <v>337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</row>
    <row r="44" hidden="1">
      <c r="A44" s="27"/>
      <c r="B44" s="88" t="s">
        <v>178</v>
      </c>
      <c r="C44" s="90"/>
      <c r="D44" s="92">
        <f>D43-27</f>
        <v>15</v>
      </c>
      <c r="E44" s="90"/>
      <c r="F44" s="90"/>
      <c r="G44" s="92">
        <v>0.0</v>
      </c>
      <c r="H44" s="90"/>
      <c r="I44" s="90"/>
      <c r="J44" s="92"/>
      <c r="K44" s="90"/>
      <c r="L44" s="92"/>
      <c r="M44" s="92"/>
      <c r="N44" s="92"/>
      <c r="O44" s="90"/>
      <c r="P44" s="92">
        <v>73.0</v>
      </c>
      <c r="Q44" s="90"/>
      <c r="R44" s="90"/>
      <c r="S44" s="92">
        <v>56.0</v>
      </c>
      <c r="T44" s="23"/>
      <c r="U44" s="82">
        <v>36.0</v>
      </c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</row>
    <row r="45" hidden="1">
      <c r="A45" s="27"/>
      <c r="B45" s="88" t="s">
        <v>287</v>
      </c>
      <c r="C45" s="90"/>
      <c r="D45" s="92">
        <v>12.0</v>
      </c>
      <c r="E45" s="90"/>
      <c r="F45" s="90"/>
      <c r="G45" s="92">
        <v>3.0</v>
      </c>
      <c r="H45" s="90"/>
      <c r="I45" s="90"/>
      <c r="J45" s="92"/>
      <c r="K45" s="90"/>
      <c r="L45" s="92"/>
      <c r="M45" s="90"/>
      <c r="N45" s="92"/>
      <c r="O45" s="90"/>
      <c r="P45" s="92"/>
      <c r="Q45" s="90"/>
      <c r="R45" s="90"/>
      <c r="S45" s="92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</row>
    <row r="46" hidden="1">
      <c r="A46" s="27"/>
      <c r="B46" s="88" t="s">
        <v>301</v>
      </c>
      <c r="C46" s="90"/>
      <c r="D46" s="92">
        <v>17.0</v>
      </c>
      <c r="E46" s="90"/>
      <c r="F46" s="90"/>
      <c r="G46" s="92">
        <v>1.0</v>
      </c>
      <c r="H46" s="90"/>
      <c r="I46" s="90"/>
      <c r="J46" s="90"/>
      <c r="K46" s="90"/>
      <c r="L46" s="90"/>
      <c r="M46" s="90"/>
      <c r="N46" s="90"/>
      <c r="O46" s="90"/>
      <c r="P46" s="92">
        <v>61.0</v>
      </c>
      <c r="Q46" s="90"/>
      <c r="R46" s="90"/>
      <c r="S46" s="92">
        <v>53.0</v>
      </c>
      <c r="T46" s="23"/>
      <c r="U46" s="82">
        <v>79.0</v>
      </c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</row>
    <row r="47" hidden="1">
      <c r="A47" s="27"/>
      <c r="B47" s="88" t="s">
        <v>495</v>
      </c>
      <c r="C47" s="90"/>
      <c r="D47" s="92">
        <v>11.0</v>
      </c>
      <c r="E47" s="90"/>
      <c r="F47" s="90"/>
      <c r="G47" s="92">
        <v>3.0</v>
      </c>
      <c r="H47" s="90"/>
      <c r="I47" s="90"/>
      <c r="J47" s="92"/>
      <c r="K47" s="90"/>
      <c r="L47" s="92"/>
      <c r="M47" s="90"/>
      <c r="N47" s="92"/>
      <c r="O47" s="90"/>
      <c r="P47" s="92">
        <v>33.0</v>
      </c>
      <c r="Q47" s="90"/>
      <c r="R47" s="90"/>
      <c r="S47" s="92">
        <v>41.0</v>
      </c>
      <c r="T47" s="23"/>
      <c r="U47" s="82">
        <v>17.0</v>
      </c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</row>
    <row r="48" hidden="1">
      <c r="A48" s="27"/>
      <c r="B48" s="88" t="s">
        <v>221</v>
      </c>
      <c r="C48" s="90"/>
      <c r="D48" s="92">
        <v>1.0</v>
      </c>
      <c r="E48" s="90"/>
      <c r="F48" s="90"/>
      <c r="G48" s="92"/>
      <c r="H48" s="90"/>
      <c r="I48" s="90"/>
      <c r="J48" s="90"/>
      <c r="K48" s="90"/>
      <c r="L48" s="92"/>
      <c r="M48" s="90"/>
      <c r="N48" s="92"/>
      <c r="O48" s="90"/>
      <c r="P48" s="90"/>
      <c r="Q48" s="90"/>
      <c r="R48" s="90"/>
      <c r="S48" s="92">
        <v>1.0</v>
      </c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</row>
    <row r="49" hidden="1">
      <c r="A49" s="27"/>
      <c r="B49" s="88" t="s">
        <v>233</v>
      </c>
      <c r="C49" s="90"/>
      <c r="D49" s="92">
        <v>1.0</v>
      </c>
      <c r="E49" s="90"/>
      <c r="F49" s="90"/>
      <c r="G49" s="92">
        <v>1.0</v>
      </c>
      <c r="H49" s="90"/>
      <c r="I49" s="90"/>
      <c r="J49" s="90"/>
      <c r="K49" s="90"/>
      <c r="L49" s="92"/>
      <c r="M49" s="90"/>
      <c r="N49" s="90"/>
      <c r="O49" s="90"/>
      <c r="P49" s="92">
        <v>1.0</v>
      </c>
      <c r="Q49" s="90"/>
      <c r="R49" s="90"/>
      <c r="S49" s="92">
        <v>1.0</v>
      </c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</row>
    <row r="50" hidden="1">
      <c r="A50" s="35"/>
      <c r="B50" s="88" t="s">
        <v>338</v>
      </c>
      <c r="C50" s="110" t="str">
        <f t="shared" ref="C50:U50" si="5">C44/C43</f>
        <v>#DIV/0!</v>
      </c>
      <c r="D50" s="110">
        <f t="shared" si="5"/>
        <v>0.3571428571</v>
      </c>
      <c r="E50" s="110" t="str">
        <f t="shared" si="5"/>
        <v>#DIV/0!</v>
      </c>
      <c r="F50" s="110" t="str">
        <f t="shared" si="5"/>
        <v>#DIV/0!</v>
      </c>
      <c r="G50" s="110">
        <f t="shared" si="5"/>
        <v>0</v>
      </c>
      <c r="H50" s="110" t="str">
        <f t="shared" si="5"/>
        <v>#DIV/0!</v>
      </c>
      <c r="I50" s="110" t="str">
        <f t="shared" si="5"/>
        <v>#DIV/0!</v>
      </c>
      <c r="J50" s="110" t="str">
        <f t="shared" si="5"/>
        <v>#DIV/0!</v>
      </c>
      <c r="K50" s="110" t="str">
        <f t="shared" si="5"/>
        <v>#DIV/0!</v>
      </c>
      <c r="L50" s="110" t="str">
        <f t="shared" si="5"/>
        <v>#DIV/0!</v>
      </c>
      <c r="M50" s="110" t="str">
        <f t="shared" si="5"/>
        <v>#DIV/0!</v>
      </c>
      <c r="N50" s="110" t="str">
        <f t="shared" si="5"/>
        <v>#DIV/0!</v>
      </c>
      <c r="O50" s="110" t="str">
        <f t="shared" si="5"/>
        <v>#DIV/0!</v>
      </c>
      <c r="P50" s="110">
        <f t="shared" si="5"/>
        <v>0.7684210526</v>
      </c>
      <c r="Q50" s="110" t="str">
        <f t="shared" si="5"/>
        <v>#DIV/0!</v>
      </c>
      <c r="R50" s="110" t="str">
        <f t="shared" si="5"/>
        <v>#DIV/0!</v>
      </c>
      <c r="S50" s="110">
        <f t="shared" si="5"/>
        <v>0.5833333333</v>
      </c>
      <c r="T50" s="110" t="str">
        <f t="shared" si="5"/>
        <v>#DIV/0!</v>
      </c>
      <c r="U50" s="110">
        <f t="shared" si="5"/>
        <v>0.375</v>
      </c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</row>
    <row r="51" hidden="1">
      <c r="A51" s="85">
        <v>43732.0</v>
      </c>
      <c r="B51" s="112" t="s">
        <v>134</v>
      </c>
      <c r="C51" s="113"/>
      <c r="D51" s="115" t="s">
        <v>597</v>
      </c>
      <c r="E51" s="113"/>
      <c r="F51" s="113"/>
      <c r="G51" s="115" t="s">
        <v>593</v>
      </c>
      <c r="H51" s="113"/>
      <c r="I51" s="113"/>
      <c r="J51" s="115" t="s">
        <v>600</v>
      </c>
      <c r="K51" s="113"/>
      <c r="L51" s="115"/>
      <c r="M51" s="115" t="s">
        <v>602</v>
      </c>
      <c r="N51" s="115"/>
      <c r="O51" s="113"/>
      <c r="P51" s="115" t="s">
        <v>604</v>
      </c>
      <c r="Q51" s="113"/>
      <c r="R51" s="113"/>
      <c r="S51" s="115" t="s">
        <v>605</v>
      </c>
      <c r="T51" s="23"/>
      <c r="U51" s="5" t="s">
        <v>606</v>
      </c>
      <c r="V51" s="82" t="s">
        <v>7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</row>
    <row r="52" hidden="1">
      <c r="A52" s="27"/>
      <c r="B52" s="88" t="s">
        <v>159</v>
      </c>
      <c r="C52" s="90"/>
      <c r="D52" s="92">
        <v>10.0</v>
      </c>
      <c r="E52" s="90"/>
      <c r="F52" s="90"/>
      <c r="G52" s="92">
        <v>15.0</v>
      </c>
      <c r="H52" s="90"/>
      <c r="I52" s="90"/>
      <c r="J52" s="92">
        <v>19.0</v>
      </c>
      <c r="K52" s="90"/>
      <c r="L52" s="92"/>
      <c r="M52" s="92">
        <v>9.0</v>
      </c>
      <c r="N52" s="92"/>
      <c r="O52" s="90"/>
      <c r="P52" s="92">
        <v>21.0</v>
      </c>
      <c r="Q52" s="90"/>
      <c r="R52" s="90"/>
      <c r="S52" s="92">
        <v>87.0</v>
      </c>
      <c r="T52" s="23"/>
      <c r="U52" s="82">
        <v>34.0</v>
      </c>
      <c r="V52" s="147">
        <f>SUM(D52:U52)</f>
        <v>195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</row>
    <row r="53" hidden="1">
      <c r="A53" s="27"/>
      <c r="B53" s="88" t="s">
        <v>178</v>
      </c>
      <c r="C53" s="90"/>
      <c r="D53" s="92">
        <v>4.0</v>
      </c>
      <c r="E53" s="90"/>
      <c r="F53" s="90"/>
      <c r="G53" s="92">
        <v>15.0</v>
      </c>
      <c r="H53" s="90"/>
      <c r="I53" s="90"/>
      <c r="J53" s="92">
        <v>11.0</v>
      </c>
      <c r="K53" s="90"/>
      <c r="L53" s="92"/>
      <c r="M53" s="92">
        <v>8.0</v>
      </c>
      <c r="N53" s="92"/>
      <c r="O53" s="90"/>
      <c r="P53" s="92">
        <v>12.0</v>
      </c>
      <c r="Q53" s="90"/>
      <c r="R53" s="90"/>
      <c r="S53" s="92">
        <v>67.0</v>
      </c>
      <c r="T53" s="23"/>
      <c r="U53" s="82">
        <v>34.0</v>
      </c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</row>
    <row r="54" hidden="1">
      <c r="A54" s="27"/>
      <c r="B54" s="88" t="s">
        <v>287</v>
      </c>
      <c r="C54" s="90"/>
      <c r="D54" s="92">
        <v>6.0</v>
      </c>
      <c r="E54" s="90"/>
      <c r="F54" s="90"/>
      <c r="G54" s="92">
        <v>7.0</v>
      </c>
      <c r="H54" s="90"/>
      <c r="I54" s="90"/>
      <c r="J54" s="92">
        <v>11.0</v>
      </c>
      <c r="K54" s="90"/>
      <c r="L54" s="92"/>
      <c r="M54" s="90"/>
      <c r="N54" s="92"/>
      <c r="O54" s="90"/>
      <c r="P54" s="92"/>
      <c r="Q54" s="90"/>
      <c r="R54" s="90"/>
      <c r="S54" s="92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</row>
    <row r="55" hidden="1">
      <c r="A55" s="27"/>
      <c r="B55" s="88" t="s">
        <v>301</v>
      </c>
      <c r="C55" s="90"/>
      <c r="D55" s="92">
        <v>3.0</v>
      </c>
      <c r="E55" s="90"/>
      <c r="F55" s="90"/>
      <c r="G55" s="92">
        <v>6.0</v>
      </c>
      <c r="H55" s="90"/>
      <c r="I55" s="90"/>
      <c r="J55" s="92">
        <v>7.0</v>
      </c>
      <c r="K55" s="90"/>
      <c r="L55" s="90"/>
      <c r="M55" s="90"/>
      <c r="N55" s="90"/>
      <c r="O55" s="90"/>
      <c r="P55" s="92"/>
      <c r="Q55" s="90"/>
      <c r="R55" s="90"/>
      <c r="S55" s="92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</row>
    <row r="56" hidden="1">
      <c r="A56" s="27"/>
      <c r="B56" s="88" t="s">
        <v>495</v>
      </c>
      <c r="C56" s="90"/>
      <c r="D56" s="92">
        <v>1.0</v>
      </c>
      <c r="E56" s="90"/>
      <c r="F56" s="90"/>
      <c r="G56" s="92">
        <v>2.0</v>
      </c>
      <c r="H56" s="90"/>
      <c r="I56" s="90"/>
      <c r="J56" s="92">
        <v>1.0</v>
      </c>
      <c r="K56" s="90"/>
      <c r="L56" s="92"/>
      <c r="M56" s="90"/>
      <c r="N56" s="92"/>
      <c r="O56" s="90"/>
      <c r="P56" s="92"/>
      <c r="Q56" s="90"/>
      <c r="R56" s="90"/>
      <c r="S56" s="92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</row>
    <row r="57" hidden="1">
      <c r="A57" s="27"/>
      <c r="B57" s="88" t="s">
        <v>221</v>
      </c>
      <c r="C57" s="90"/>
      <c r="D57" s="92"/>
      <c r="E57" s="90"/>
      <c r="F57" s="90"/>
      <c r="G57" s="92"/>
      <c r="H57" s="90"/>
      <c r="I57" s="90"/>
      <c r="J57" s="90"/>
      <c r="K57" s="90"/>
      <c r="L57" s="92"/>
      <c r="M57" s="90"/>
      <c r="N57" s="92"/>
      <c r="O57" s="90"/>
      <c r="P57" s="90"/>
      <c r="Q57" s="90"/>
      <c r="R57" s="90"/>
      <c r="S57" s="92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</row>
    <row r="58" hidden="1">
      <c r="A58" s="27"/>
      <c r="B58" s="88" t="s">
        <v>233</v>
      </c>
      <c r="C58" s="90"/>
      <c r="D58" s="92"/>
      <c r="E58" s="90"/>
      <c r="F58" s="90"/>
      <c r="G58" s="92"/>
      <c r="H58" s="90"/>
      <c r="I58" s="90"/>
      <c r="J58" s="90"/>
      <c r="K58" s="90"/>
      <c r="L58" s="92"/>
      <c r="M58" s="90"/>
      <c r="N58" s="90"/>
      <c r="O58" s="90"/>
      <c r="P58" s="92"/>
      <c r="Q58" s="90"/>
      <c r="R58" s="90"/>
      <c r="S58" s="92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</row>
    <row r="59" hidden="1">
      <c r="A59" s="35"/>
      <c r="B59" s="88" t="s">
        <v>338</v>
      </c>
      <c r="C59" s="110" t="str">
        <f t="shared" ref="C59:U59" si="6">C53/C52</f>
        <v>#DIV/0!</v>
      </c>
      <c r="D59" s="110">
        <f t="shared" si="6"/>
        <v>0.4</v>
      </c>
      <c r="E59" s="110" t="str">
        <f t="shared" si="6"/>
        <v>#DIV/0!</v>
      </c>
      <c r="F59" s="110" t="str">
        <f t="shared" si="6"/>
        <v>#DIV/0!</v>
      </c>
      <c r="G59" s="110">
        <f t="shared" si="6"/>
        <v>1</v>
      </c>
      <c r="H59" s="110" t="str">
        <f t="shared" si="6"/>
        <v>#DIV/0!</v>
      </c>
      <c r="I59" s="110" t="str">
        <f t="shared" si="6"/>
        <v>#DIV/0!</v>
      </c>
      <c r="J59" s="110">
        <f t="shared" si="6"/>
        <v>0.5789473684</v>
      </c>
      <c r="K59" s="110" t="str">
        <f t="shared" si="6"/>
        <v>#DIV/0!</v>
      </c>
      <c r="L59" s="110" t="str">
        <f t="shared" si="6"/>
        <v>#DIV/0!</v>
      </c>
      <c r="M59" s="110">
        <f t="shared" si="6"/>
        <v>0.8888888889</v>
      </c>
      <c r="N59" s="110" t="str">
        <f t="shared" si="6"/>
        <v>#DIV/0!</v>
      </c>
      <c r="O59" s="110" t="str">
        <f t="shared" si="6"/>
        <v>#DIV/0!</v>
      </c>
      <c r="P59" s="110">
        <f t="shared" si="6"/>
        <v>0.5714285714</v>
      </c>
      <c r="Q59" s="110" t="str">
        <f t="shared" si="6"/>
        <v>#DIV/0!</v>
      </c>
      <c r="R59" s="110" t="str">
        <f t="shared" si="6"/>
        <v>#DIV/0!</v>
      </c>
      <c r="S59" s="110">
        <f t="shared" si="6"/>
        <v>0.7701149425</v>
      </c>
      <c r="T59" s="110" t="str">
        <f t="shared" si="6"/>
        <v>#DIV/0!</v>
      </c>
      <c r="U59" s="110">
        <f t="shared" si="6"/>
        <v>1</v>
      </c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</row>
    <row r="60" hidden="1">
      <c r="A60" s="23"/>
      <c r="B60" s="23"/>
      <c r="C60" s="23"/>
      <c r="E60" s="23"/>
      <c r="F60" s="23"/>
      <c r="H60" s="23"/>
      <c r="I60" s="23"/>
      <c r="K60" s="23"/>
      <c r="L60" s="23"/>
      <c r="M60" s="7" t="s">
        <v>680</v>
      </c>
      <c r="N60" s="23"/>
      <c r="O60" s="23"/>
      <c r="P60" s="7" t="s">
        <v>699</v>
      </c>
      <c r="Q60" s="23"/>
      <c r="R60" s="23"/>
      <c r="S60" s="7" t="s">
        <v>712</v>
      </c>
      <c r="T60" s="23"/>
      <c r="U60" s="7" t="s">
        <v>728</v>
      </c>
      <c r="V60" s="82" t="s">
        <v>7</v>
      </c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</row>
    <row r="61" hidden="1">
      <c r="A61" s="85">
        <v>43733.0</v>
      </c>
      <c r="B61" s="112" t="s">
        <v>134</v>
      </c>
      <c r="C61" s="113"/>
      <c r="D61" s="115" t="s">
        <v>290</v>
      </c>
      <c r="E61" s="113"/>
      <c r="F61" s="113"/>
      <c r="G61" s="115" t="s">
        <v>166</v>
      </c>
      <c r="H61" s="113"/>
      <c r="I61" s="113"/>
      <c r="J61" s="115" t="s">
        <v>748</v>
      </c>
      <c r="K61" s="113"/>
      <c r="L61" s="115"/>
      <c r="M61" s="115" t="s">
        <v>750</v>
      </c>
      <c r="N61" s="115"/>
      <c r="O61" s="113"/>
      <c r="P61" s="115" t="s">
        <v>174</v>
      </c>
      <c r="Q61" s="113"/>
      <c r="R61" s="113"/>
      <c r="S61" s="115" t="s">
        <v>752</v>
      </c>
      <c r="T61" s="23"/>
      <c r="U61" s="5" t="s">
        <v>753</v>
      </c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</row>
    <row r="62" hidden="1">
      <c r="A62" s="27"/>
      <c r="B62" s="88" t="s">
        <v>159</v>
      </c>
      <c r="C62" s="90"/>
      <c r="D62" s="92">
        <v>21.0</v>
      </c>
      <c r="E62" s="90"/>
      <c r="F62" s="90"/>
      <c r="G62" s="92">
        <v>4.0</v>
      </c>
      <c r="H62" s="90"/>
      <c r="I62" s="90"/>
      <c r="J62" s="92">
        <v>18.0</v>
      </c>
      <c r="K62" s="90"/>
      <c r="L62" s="92"/>
      <c r="M62" s="92">
        <v>10.0</v>
      </c>
      <c r="N62" s="92"/>
      <c r="O62" s="90"/>
      <c r="P62" s="92">
        <v>76.0</v>
      </c>
      <c r="Q62" s="90"/>
      <c r="R62" s="90"/>
      <c r="S62" s="92">
        <v>83.0</v>
      </c>
      <c r="T62" s="23"/>
      <c r="U62" s="82">
        <v>64.0</v>
      </c>
      <c r="V62" s="147">
        <f>SUM(D62:U62)</f>
        <v>276</v>
      </c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</row>
    <row r="63" hidden="1">
      <c r="A63" s="27"/>
      <c r="B63" s="88" t="s">
        <v>178</v>
      </c>
      <c r="C63" s="90"/>
      <c r="D63" s="92">
        <v>17.0</v>
      </c>
      <c r="E63" s="90"/>
      <c r="F63" s="90"/>
      <c r="G63" s="92">
        <v>4.0</v>
      </c>
      <c r="H63" s="90"/>
      <c r="I63" s="90"/>
      <c r="J63" s="92">
        <v>18.0</v>
      </c>
      <c r="K63" s="90"/>
      <c r="L63" s="92"/>
      <c r="M63" s="92">
        <v>10.0</v>
      </c>
      <c r="N63" s="92"/>
      <c r="O63" s="90"/>
      <c r="P63" s="92">
        <v>75.0</v>
      </c>
      <c r="Q63" s="90"/>
      <c r="R63" s="90"/>
      <c r="S63" s="92">
        <v>83.0</v>
      </c>
      <c r="T63" s="23"/>
      <c r="U63" s="82">
        <v>64.0</v>
      </c>
      <c r="V63" s="82" t="s">
        <v>761</v>
      </c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</row>
    <row r="64" hidden="1">
      <c r="A64" s="27"/>
      <c r="B64" s="88" t="s">
        <v>287</v>
      </c>
      <c r="C64" s="90"/>
      <c r="D64" s="92">
        <v>11.0</v>
      </c>
      <c r="E64" s="90"/>
      <c r="F64" s="90"/>
      <c r="G64" s="92">
        <v>3.0</v>
      </c>
      <c r="H64" s="90"/>
      <c r="I64" s="90"/>
      <c r="J64" s="92">
        <v>10.0</v>
      </c>
      <c r="K64" s="90"/>
      <c r="L64" s="92"/>
      <c r="M64" s="92">
        <v>5.0</v>
      </c>
      <c r="N64" s="92"/>
      <c r="O64" s="90"/>
      <c r="P64" s="92"/>
      <c r="Q64" s="90"/>
      <c r="R64" s="90"/>
      <c r="S64" s="92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</row>
    <row r="65" hidden="1">
      <c r="A65" s="27"/>
      <c r="B65" s="88" t="s">
        <v>301</v>
      </c>
      <c r="C65" s="90"/>
      <c r="D65" s="92">
        <v>7.0</v>
      </c>
      <c r="E65" s="90"/>
      <c r="F65" s="90"/>
      <c r="G65" s="92">
        <v>1.0</v>
      </c>
      <c r="H65" s="90"/>
      <c r="I65" s="90"/>
      <c r="J65" s="92">
        <v>8.0</v>
      </c>
      <c r="K65" s="90"/>
      <c r="L65" s="90"/>
      <c r="M65" s="92">
        <v>4.0</v>
      </c>
      <c r="N65" s="90"/>
      <c r="O65" s="90"/>
      <c r="P65" s="92">
        <v>64.0</v>
      </c>
      <c r="Q65" s="90"/>
      <c r="R65" s="90"/>
      <c r="S65" s="92">
        <f>S62-S66-S67</f>
        <v>78</v>
      </c>
      <c r="T65" s="23"/>
      <c r="U65" s="82">
        <v>62.0</v>
      </c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</row>
    <row r="66" hidden="1">
      <c r="A66" s="27"/>
      <c r="B66" s="88" t="s">
        <v>495</v>
      </c>
      <c r="C66" s="90"/>
      <c r="D66" s="92">
        <v>2.0</v>
      </c>
      <c r="E66" s="90"/>
      <c r="F66" s="90"/>
      <c r="G66" s="92"/>
      <c r="H66" s="90"/>
      <c r="I66" s="90"/>
      <c r="J66" s="92"/>
      <c r="K66" s="90"/>
      <c r="L66" s="92"/>
      <c r="M66" s="92">
        <v>1.0</v>
      </c>
      <c r="N66" s="92"/>
      <c r="O66" s="90"/>
      <c r="P66" s="92">
        <v>3.0</v>
      </c>
      <c r="Q66" s="90"/>
      <c r="R66" s="90"/>
      <c r="S66" s="92">
        <v>4.0</v>
      </c>
      <c r="T66" s="23"/>
      <c r="U66" s="82">
        <v>2.0</v>
      </c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</row>
    <row r="67" hidden="1">
      <c r="A67" s="27"/>
      <c r="B67" s="88" t="s">
        <v>221</v>
      </c>
      <c r="C67" s="90"/>
      <c r="D67" s="92">
        <v>1.0</v>
      </c>
      <c r="E67" s="90"/>
      <c r="F67" s="90"/>
      <c r="G67" s="92"/>
      <c r="H67" s="90"/>
      <c r="I67" s="90"/>
      <c r="J67" s="90"/>
      <c r="K67" s="90"/>
      <c r="L67" s="92"/>
      <c r="M67" s="90"/>
      <c r="N67" s="92"/>
      <c r="O67" s="90"/>
      <c r="P67" s="92">
        <v>8.0</v>
      </c>
      <c r="Q67" s="90"/>
      <c r="R67" s="90"/>
      <c r="S67" s="92">
        <v>1.0</v>
      </c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</row>
    <row r="68" hidden="1">
      <c r="A68" s="27"/>
      <c r="B68" s="88" t="s">
        <v>233</v>
      </c>
      <c r="C68" s="90"/>
      <c r="D68" s="92"/>
      <c r="E68" s="90"/>
      <c r="F68" s="90"/>
      <c r="G68" s="92"/>
      <c r="H68" s="90"/>
      <c r="I68" s="90"/>
      <c r="J68" s="90"/>
      <c r="K68" s="90"/>
      <c r="L68" s="92"/>
      <c r="M68" s="90"/>
      <c r="N68" s="90"/>
      <c r="O68" s="90"/>
      <c r="P68" s="92">
        <v>1.0</v>
      </c>
      <c r="Q68" s="90"/>
      <c r="R68" s="90"/>
      <c r="S68" s="92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</row>
    <row r="69" hidden="1">
      <c r="A69" s="35"/>
      <c r="B69" s="88" t="s">
        <v>338</v>
      </c>
      <c r="C69" s="110" t="str">
        <f t="shared" ref="C69:U69" si="7">C63/C62</f>
        <v>#DIV/0!</v>
      </c>
      <c r="D69" s="110">
        <f t="shared" si="7"/>
        <v>0.8095238095</v>
      </c>
      <c r="E69" s="110" t="str">
        <f t="shared" si="7"/>
        <v>#DIV/0!</v>
      </c>
      <c r="F69" s="110" t="str">
        <f t="shared" si="7"/>
        <v>#DIV/0!</v>
      </c>
      <c r="G69" s="110">
        <f t="shared" si="7"/>
        <v>1</v>
      </c>
      <c r="H69" s="110" t="str">
        <f t="shared" si="7"/>
        <v>#DIV/0!</v>
      </c>
      <c r="I69" s="110" t="str">
        <f t="shared" si="7"/>
        <v>#DIV/0!</v>
      </c>
      <c r="J69" s="110">
        <f t="shared" si="7"/>
        <v>1</v>
      </c>
      <c r="K69" s="110" t="str">
        <f t="shared" si="7"/>
        <v>#DIV/0!</v>
      </c>
      <c r="L69" s="110" t="str">
        <f t="shared" si="7"/>
        <v>#DIV/0!</v>
      </c>
      <c r="M69" s="110">
        <f t="shared" si="7"/>
        <v>1</v>
      </c>
      <c r="N69" s="110" t="str">
        <f t="shared" si="7"/>
        <v>#DIV/0!</v>
      </c>
      <c r="O69" s="110" t="str">
        <f t="shared" si="7"/>
        <v>#DIV/0!</v>
      </c>
      <c r="P69" s="110">
        <f t="shared" si="7"/>
        <v>0.9868421053</v>
      </c>
      <c r="Q69" s="110" t="str">
        <f t="shared" si="7"/>
        <v>#DIV/0!</v>
      </c>
      <c r="R69" s="110" t="str">
        <f t="shared" si="7"/>
        <v>#DIV/0!</v>
      </c>
      <c r="S69" s="110">
        <f t="shared" si="7"/>
        <v>1</v>
      </c>
      <c r="T69" s="110" t="str">
        <f t="shared" si="7"/>
        <v>#DIV/0!</v>
      </c>
      <c r="U69" s="110">
        <f t="shared" si="7"/>
        <v>1</v>
      </c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</row>
    <row r="70" hidden="1">
      <c r="A70" s="85">
        <v>43734.0</v>
      </c>
      <c r="B70" s="112" t="s">
        <v>134</v>
      </c>
      <c r="C70" s="113"/>
      <c r="D70" s="115" t="s">
        <v>803</v>
      </c>
      <c r="E70" s="113"/>
      <c r="F70" s="113"/>
      <c r="G70" s="115"/>
      <c r="H70" s="113"/>
      <c r="I70" s="113"/>
      <c r="J70" s="115" t="s">
        <v>39</v>
      </c>
      <c r="K70" s="113"/>
      <c r="L70" s="113"/>
      <c r="M70" s="115" t="s">
        <v>117</v>
      </c>
      <c r="N70" s="115"/>
      <c r="O70" s="113"/>
      <c r="P70" s="115" t="s">
        <v>805</v>
      </c>
      <c r="Q70" s="113"/>
      <c r="R70" s="113"/>
      <c r="S70" s="115" t="s">
        <v>806</v>
      </c>
      <c r="T70" s="23"/>
      <c r="U70" s="5" t="s">
        <v>753</v>
      </c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</row>
    <row r="71" hidden="1">
      <c r="A71" s="27"/>
      <c r="B71" s="88" t="s">
        <v>159</v>
      </c>
      <c r="C71" s="90"/>
      <c r="D71" s="92">
        <v>7.0</v>
      </c>
      <c r="E71" s="90"/>
      <c r="F71" s="90"/>
      <c r="G71" s="92"/>
      <c r="H71" s="90"/>
      <c r="I71" s="90"/>
      <c r="J71" s="92">
        <v>13.0</v>
      </c>
      <c r="K71" s="90"/>
      <c r="L71" s="90"/>
      <c r="M71" s="92">
        <v>15.0</v>
      </c>
      <c r="N71" s="92"/>
      <c r="O71" s="90"/>
      <c r="P71" s="92">
        <v>63.0</v>
      </c>
      <c r="Q71" s="90"/>
      <c r="R71" s="90"/>
      <c r="S71" s="92">
        <v>62.0</v>
      </c>
      <c r="T71" s="23"/>
      <c r="U71" s="82">
        <v>55.0</v>
      </c>
      <c r="V71" s="147">
        <f>SUM(D71:U71)</f>
        <v>215</v>
      </c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</row>
    <row r="72" hidden="1">
      <c r="A72" s="27"/>
      <c r="B72" s="88" t="s">
        <v>178</v>
      </c>
      <c r="C72" s="90"/>
      <c r="D72" s="92">
        <v>6.0</v>
      </c>
      <c r="E72" s="90"/>
      <c r="F72" s="90"/>
      <c r="G72" s="92"/>
      <c r="H72" s="90"/>
      <c r="I72" s="90"/>
      <c r="J72" s="92">
        <v>12.0</v>
      </c>
      <c r="K72" s="90"/>
      <c r="L72" s="90"/>
      <c r="M72" s="92">
        <v>10.0</v>
      </c>
      <c r="N72" s="92"/>
      <c r="O72" s="90"/>
      <c r="P72" s="92">
        <v>56.0</v>
      </c>
      <c r="Q72" s="90"/>
      <c r="R72" s="90"/>
      <c r="S72" s="92">
        <v>12.0</v>
      </c>
      <c r="T72" s="23"/>
      <c r="U72" s="82">
        <v>50.0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</row>
    <row r="73" hidden="1">
      <c r="A73" s="27"/>
      <c r="B73" s="88" t="s">
        <v>287</v>
      </c>
      <c r="C73" s="90"/>
      <c r="D73" s="92">
        <v>3.0</v>
      </c>
      <c r="E73" s="90"/>
      <c r="F73" s="90"/>
      <c r="G73" s="92"/>
      <c r="H73" s="90"/>
      <c r="I73" s="90"/>
      <c r="J73" s="92">
        <v>8.0</v>
      </c>
      <c r="K73" s="90"/>
      <c r="L73" s="92"/>
      <c r="M73" s="92">
        <v>4.0</v>
      </c>
      <c r="N73" s="92"/>
      <c r="O73" s="90"/>
      <c r="P73" s="92"/>
      <c r="Q73" s="90"/>
      <c r="R73" s="90"/>
      <c r="S73" s="92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</row>
    <row r="74" hidden="1">
      <c r="A74" s="27"/>
      <c r="B74" s="88" t="s">
        <v>301</v>
      </c>
      <c r="C74" s="90"/>
      <c r="D74" s="92">
        <v>2.0</v>
      </c>
      <c r="E74" s="90"/>
      <c r="F74" s="90"/>
      <c r="G74" s="92"/>
      <c r="H74" s="90"/>
      <c r="I74" s="90"/>
      <c r="J74" s="92">
        <v>4.0</v>
      </c>
      <c r="K74" s="90"/>
      <c r="L74" s="90"/>
      <c r="M74" s="92">
        <v>6.0</v>
      </c>
      <c r="N74" s="90"/>
      <c r="O74" s="90"/>
      <c r="P74" s="92">
        <f>63-29</f>
        <v>34</v>
      </c>
      <c r="Q74" s="90"/>
      <c r="R74" s="90"/>
      <c r="S74" s="92">
        <v>32.0</v>
      </c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</row>
    <row r="75" hidden="1">
      <c r="A75" s="27"/>
      <c r="B75" s="88" t="s">
        <v>495</v>
      </c>
      <c r="C75" s="90"/>
      <c r="D75" s="92">
        <v>1.0</v>
      </c>
      <c r="E75" s="90"/>
      <c r="F75" s="90"/>
      <c r="G75" s="92"/>
      <c r="H75" s="90"/>
      <c r="I75" s="90"/>
      <c r="J75" s="92">
        <v>1.0</v>
      </c>
      <c r="K75" s="90"/>
      <c r="L75" s="92"/>
      <c r="M75" s="92">
        <v>5.0</v>
      </c>
      <c r="N75" s="92"/>
      <c r="O75" s="90"/>
      <c r="P75" s="92">
        <v>29.0</v>
      </c>
      <c r="Q75" s="90"/>
      <c r="R75" s="90"/>
      <c r="S75" s="92">
        <v>30.0</v>
      </c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</row>
    <row r="76" hidden="1">
      <c r="A76" s="27"/>
      <c r="B76" s="88" t="s">
        <v>221</v>
      </c>
      <c r="C76" s="90"/>
      <c r="D76" s="92">
        <v>1.0</v>
      </c>
      <c r="E76" s="90"/>
      <c r="F76" s="90"/>
      <c r="G76" s="92"/>
      <c r="H76" s="90"/>
      <c r="I76" s="90"/>
      <c r="J76" s="90"/>
      <c r="K76" s="90"/>
      <c r="L76" s="92"/>
      <c r="M76" s="90"/>
      <c r="N76" s="92"/>
      <c r="O76" s="90"/>
      <c r="P76" s="90"/>
      <c r="Q76" s="90"/>
      <c r="R76" s="90"/>
      <c r="S76" s="92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</row>
    <row r="77" hidden="1">
      <c r="A77" s="27"/>
      <c r="B77" s="88" t="s">
        <v>233</v>
      </c>
      <c r="C77" s="90"/>
      <c r="D77" s="92"/>
      <c r="E77" s="90"/>
      <c r="F77" s="90"/>
      <c r="G77" s="92"/>
      <c r="H77" s="90"/>
      <c r="I77" s="90"/>
      <c r="J77" s="90"/>
      <c r="K77" s="90"/>
      <c r="L77" s="92"/>
      <c r="M77" s="90"/>
      <c r="N77" s="90"/>
      <c r="O77" s="90"/>
      <c r="P77" s="92"/>
      <c r="Q77" s="90"/>
      <c r="R77" s="90"/>
      <c r="S77" s="92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</row>
    <row r="78" hidden="1">
      <c r="A78" s="35"/>
      <c r="B78" s="88" t="s">
        <v>338</v>
      </c>
      <c r="C78" s="110" t="str">
        <f t="shared" ref="C78:U78" si="8">C72/C71</f>
        <v>#DIV/0!</v>
      </c>
      <c r="D78" s="110">
        <f t="shared" si="8"/>
        <v>0.8571428571</v>
      </c>
      <c r="E78" s="110" t="str">
        <f t="shared" si="8"/>
        <v>#DIV/0!</v>
      </c>
      <c r="F78" s="110" t="str">
        <f t="shared" si="8"/>
        <v>#DIV/0!</v>
      </c>
      <c r="G78" s="110" t="str">
        <f t="shared" si="8"/>
        <v>#DIV/0!</v>
      </c>
      <c r="H78" s="110" t="str">
        <f t="shared" si="8"/>
        <v>#DIV/0!</v>
      </c>
      <c r="I78" s="110" t="str">
        <f t="shared" si="8"/>
        <v>#DIV/0!</v>
      </c>
      <c r="J78" s="110">
        <f t="shared" si="8"/>
        <v>0.9230769231</v>
      </c>
      <c r="K78" s="110" t="str">
        <f t="shared" si="8"/>
        <v>#DIV/0!</v>
      </c>
      <c r="L78" s="110" t="str">
        <f t="shared" si="8"/>
        <v>#DIV/0!</v>
      </c>
      <c r="M78" s="110">
        <f t="shared" si="8"/>
        <v>0.6666666667</v>
      </c>
      <c r="N78" s="110" t="str">
        <f t="shared" si="8"/>
        <v>#DIV/0!</v>
      </c>
      <c r="O78" s="110" t="str">
        <f t="shared" si="8"/>
        <v>#DIV/0!</v>
      </c>
      <c r="P78" s="110">
        <f t="shared" si="8"/>
        <v>0.8888888889</v>
      </c>
      <c r="Q78" s="110" t="str">
        <f t="shared" si="8"/>
        <v>#DIV/0!</v>
      </c>
      <c r="R78" s="110" t="str">
        <f t="shared" si="8"/>
        <v>#DIV/0!</v>
      </c>
      <c r="S78" s="110">
        <f t="shared" si="8"/>
        <v>0.1935483871</v>
      </c>
      <c r="T78" s="110" t="str">
        <f t="shared" si="8"/>
        <v>#DIV/0!</v>
      </c>
      <c r="U78" s="110">
        <f t="shared" si="8"/>
        <v>0.9090909091</v>
      </c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</row>
    <row r="79" hidden="1">
      <c r="A79" s="85">
        <v>43735.0</v>
      </c>
      <c r="B79" s="112" t="s">
        <v>134</v>
      </c>
      <c r="C79" s="113"/>
      <c r="D79" s="115" t="s">
        <v>838</v>
      </c>
      <c r="E79" s="113"/>
      <c r="F79" s="113"/>
      <c r="G79" s="115"/>
      <c r="H79" s="113"/>
      <c r="I79" s="113"/>
      <c r="J79" s="115" t="s">
        <v>42</v>
      </c>
      <c r="K79" s="113"/>
      <c r="L79" s="113"/>
      <c r="M79" s="115" t="s">
        <v>842</v>
      </c>
      <c r="N79" s="115"/>
      <c r="O79" s="113"/>
      <c r="P79" s="115" t="s">
        <v>522</v>
      </c>
      <c r="Q79" s="113"/>
      <c r="R79" s="113"/>
      <c r="S79" s="115" t="s">
        <v>843</v>
      </c>
      <c r="T79" s="23"/>
      <c r="U79" s="5" t="s">
        <v>195</v>
      </c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</row>
    <row r="80" hidden="1">
      <c r="A80" s="27"/>
      <c r="B80" s="88" t="s">
        <v>159</v>
      </c>
      <c r="C80" s="90"/>
      <c r="D80" s="92">
        <v>12.0</v>
      </c>
      <c r="E80" s="90"/>
      <c r="F80" s="90"/>
      <c r="G80" s="92"/>
      <c r="H80" s="90"/>
      <c r="I80" s="90"/>
      <c r="J80" s="92">
        <v>18.0</v>
      </c>
      <c r="K80" s="90"/>
      <c r="L80" s="90"/>
      <c r="M80" s="92">
        <v>11.0</v>
      </c>
      <c r="N80" s="92"/>
      <c r="O80" s="90"/>
      <c r="P80" s="92">
        <v>106.0</v>
      </c>
      <c r="Q80" s="90"/>
      <c r="R80" s="90"/>
      <c r="S80" s="92">
        <v>36.0</v>
      </c>
      <c r="T80" s="23"/>
      <c r="U80" s="82">
        <v>10.0</v>
      </c>
      <c r="V80" s="147">
        <f>SUM(D80:U80)</f>
        <v>193</v>
      </c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</row>
    <row r="81" hidden="1">
      <c r="A81" s="27"/>
      <c r="B81" s="88" t="s">
        <v>178</v>
      </c>
      <c r="C81" s="90"/>
      <c r="D81" s="92">
        <v>12.0</v>
      </c>
      <c r="E81" s="90"/>
      <c r="F81" s="90"/>
      <c r="G81" s="92"/>
      <c r="H81" s="90"/>
      <c r="I81" s="90"/>
      <c r="J81" s="92">
        <v>18.0</v>
      </c>
      <c r="K81" s="90"/>
      <c r="L81" s="90"/>
      <c r="M81" s="92">
        <v>11.0</v>
      </c>
      <c r="N81" s="92"/>
      <c r="O81" s="90"/>
      <c r="P81" s="92">
        <f>106-22</f>
        <v>84</v>
      </c>
      <c r="Q81" s="90"/>
      <c r="R81" s="90"/>
      <c r="S81" s="92">
        <v>18.0</v>
      </c>
      <c r="T81" s="23"/>
      <c r="U81" s="82">
        <v>9.0</v>
      </c>
      <c r="V81" s="82" t="s">
        <v>849</v>
      </c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</row>
    <row r="82" hidden="1">
      <c r="A82" s="27"/>
      <c r="B82" s="88" t="s">
        <v>287</v>
      </c>
      <c r="C82" s="90"/>
      <c r="D82" s="92">
        <v>3.0</v>
      </c>
      <c r="E82" s="90"/>
      <c r="F82" s="90"/>
      <c r="G82" s="92"/>
      <c r="H82" s="90"/>
      <c r="I82" s="90"/>
      <c r="J82" s="92">
        <v>8.0</v>
      </c>
      <c r="K82" s="90"/>
      <c r="L82" s="92"/>
      <c r="M82" s="92">
        <v>4.0</v>
      </c>
      <c r="N82" s="92"/>
      <c r="O82" s="90"/>
      <c r="P82" s="92"/>
      <c r="Q82" s="90"/>
      <c r="R82" s="90"/>
      <c r="S82" s="92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</row>
    <row r="83" hidden="1">
      <c r="A83" s="27"/>
      <c r="B83" s="88" t="s">
        <v>301</v>
      </c>
      <c r="C83" s="90"/>
      <c r="D83" s="92"/>
      <c r="E83" s="90"/>
      <c r="F83" s="90"/>
      <c r="G83" s="92"/>
      <c r="H83" s="90"/>
      <c r="I83" s="90"/>
      <c r="J83" s="92"/>
      <c r="K83" s="90"/>
      <c r="L83" s="90"/>
      <c r="M83" s="92"/>
      <c r="N83" s="90"/>
      <c r="O83" s="90"/>
      <c r="P83" s="92"/>
      <c r="Q83" s="90"/>
      <c r="R83" s="90"/>
      <c r="S83" s="92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</row>
    <row r="84" hidden="1">
      <c r="A84" s="27"/>
      <c r="B84" s="88" t="s">
        <v>495</v>
      </c>
      <c r="C84" s="90"/>
      <c r="D84" s="92"/>
      <c r="E84" s="90"/>
      <c r="F84" s="90"/>
      <c r="G84" s="92"/>
      <c r="H84" s="90"/>
      <c r="I84" s="90"/>
      <c r="J84" s="92"/>
      <c r="K84" s="90"/>
      <c r="L84" s="92"/>
      <c r="M84" s="92"/>
      <c r="N84" s="92"/>
      <c r="O84" s="90"/>
      <c r="P84" s="92"/>
      <c r="Q84" s="90"/>
      <c r="R84" s="90"/>
      <c r="S84" s="92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</row>
    <row r="85" hidden="1">
      <c r="A85" s="27"/>
      <c r="B85" s="88" t="s">
        <v>221</v>
      </c>
      <c r="C85" s="90"/>
      <c r="D85" s="92"/>
      <c r="E85" s="90"/>
      <c r="F85" s="90"/>
      <c r="G85" s="92"/>
      <c r="H85" s="90"/>
      <c r="I85" s="90"/>
      <c r="J85" s="90"/>
      <c r="K85" s="90"/>
      <c r="L85" s="92"/>
      <c r="M85" s="90"/>
      <c r="N85" s="92"/>
      <c r="O85" s="90"/>
      <c r="P85" s="90"/>
      <c r="Q85" s="90"/>
      <c r="R85" s="90"/>
      <c r="S85" s="92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</row>
    <row r="86" hidden="1">
      <c r="A86" s="27"/>
      <c r="B86" s="88" t="s">
        <v>233</v>
      </c>
      <c r="C86" s="90"/>
      <c r="D86" s="92"/>
      <c r="E86" s="90"/>
      <c r="F86" s="90"/>
      <c r="G86" s="92"/>
      <c r="H86" s="90"/>
      <c r="I86" s="90"/>
      <c r="J86" s="90"/>
      <c r="K86" s="90"/>
      <c r="L86" s="92"/>
      <c r="M86" s="90"/>
      <c r="N86" s="90"/>
      <c r="O86" s="90"/>
      <c r="P86" s="92"/>
      <c r="Q86" s="90"/>
      <c r="R86" s="90"/>
      <c r="S86" s="92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</row>
    <row r="87" hidden="1">
      <c r="A87" s="35"/>
      <c r="B87" s="88" t="s">
        <v>338</v>
      </c>
      <c r="C87" s="110" t="str">
        <f t="shared" ref="C87:U87" si="9">C81/C80</f>
        <v>#DIV/0!</v>
      </c>
      <c r="D87" s="110">
        <f t="shared" si="9"/>
        <v>1</v>
      </c>
      <c r="E87" s="110" t="str">
        <f t="shared" si="9"/>
        <v>#DIV/0!</v>
      </c>
      <c r="F87" s="110" t="str">
        <f t="shared" si="9"/>
        <v>#DIV/0!</v>
      </c>
      <c r="G87" s="110" t="str">
        <f t="shared" si="9"/>
        <v>#DIV/0!</v>
      </c>
      <c r="H87" s="110" t="str">
        <f t="shared" si="9"/>
        <v>#DIV/0!</v>
      </c>
      <c r="I87" s="110" t="str">
        <f t="shared" si="9"/>
        <v>#DIV/0!</v>
      </c>
      <c r="J87" s="110">
        <f t="shared" si="9"/>
        <v>1</v>
      </c>
      <c r="K87" s="110" t="str">
        <f t="shared" si="9"/>
        <v>#DIV/0!</v>
      </c>
      <c r="L87" s="110" t="str">
        <f t="shared" si="9"/>
        <v>#DIV/0!</v>
      </c>
      <c r="M87" s="110">
        <f t="shared" si="9"/>
        <v>1</v>
      </c>
      <c r="N87" s="110" t="str">
        <f t="shared" si="9"/>
        <v>#DIV/0!</v>
      </c>
      <c r="O87" s="110" t="str">
        <f t="shared" si="9"/>
        <v>#DIV/0!</v>
      </c>
      <c r="P87" s="110">
        <f t="shared" si="9"/>
        <v>0.7924528302</v>
      </c>
      <c r="Q87" s="110" t="str">
        <f t="shared" si="9"/>
        <v>#DIV/0!</v>
      </c>
      <c r="R87" s="110" t="str">
        <f t="shared" si="9"/>
        <v>#DIV/0!</v>
      </c>
      <c r="S87" s="110">
        <f t="shared" si="9"/>
        <v>0.5</v>
      </c>
      <c r="T87" s="110" t="str">
        <f t="shared" si="9"/>
        <v>#DIV/0!</v>
      </c>
      <c r="U87" s="110">
        <f t="shared" si="9"/>
        <v>0.9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</row>
    <row r="88" hidden="1">
      <c r="A88" s="23"/>
      <c r="B88" s="23"/>
      <c r="C88" s="23"/>
      <c r="D88" s="7" t="s">
        <v>882</v>
      </c>
      <c r="E88" s="23"/>
      <c r="F88" s="23"/>
      <c r="G88" s="82" t="s">
        <v>7</v>
      </c>
      <c r="H88" s="23"/>
      <c r="I88" s="23"/>
      <c r="J88" s="7" t="s">
        <v>889</v>
      </c>
      <c r="K88" s="23"/>
      <c r="L88" s="23"/>
      <c r="M88" s="7" t="s">
        <v>897</v>
      </c>
      <c r="N88" s="23"/>
      <c r="O88" s="23"/>
      <c r="P88" s="7" t="s">
        <v>899</v>
      </c>
      <c r="Q88" s="23"/>
      <c r="R88" s="23"/>
      <c r="S88" s="7" t="s">
        <v>908</v>
      </c>
      <c r="T88" s="23"/>
      <c r="U88" s="7" t="s">
        <v>913</v>
      </c>
      <c r="V88" s="82" t="s">
        <v>7</v>
      </c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</row>
    <row r="89" hidden="1">
      <c r="A89" s="85">
        <v>43738.0</v>
      </c>
      <c r="B89" s="112" t="s">
        <v>134</v>
      </c>
      <c r="C89" s="113"/>
      <c r="D89" s="115" t="s">
        <v>382</v>
      </c>
      <c r="E89" s="113"/>
      <c r="F89" s="113"/>
      <c r="G89" s="115"/>
      <c r="H89" s="113"/>
      <c r="I89" s="113"/>
      <c r="J89" s="115" t="s">
        <v>42</v>
      </c>
      <c r="K89" s="113"/>
      <c r="L89" s="113"/>
      <c r="M89" s="115" t="s">
        <v>918</v>
      </c>
      <c r="N89" s="115"/>
      <c r="O89" s="113"/>
      <c r="P89" s="115" t="s">
        <v>264</v>
      </c>
      <c r="Q89" s="113"/>
      <c r="R89" s="113"/>
      <c r="S89" s="115" t="s">
        <v>919</v>
      </c>
      <c r="T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</row>
    <row r="90" hidden="1">
      <c r="A90" s="27"/>
      <c r="B90" s="88" t="s">
        <v>159</v>
      </c>
      <c r="C90" s="90"/>
      <c r="D90" s="92">
        <v>22.0</v>
      </c>
      <c r="E90" s="90"/>
      <c r="F90" s="90"/>
      <c r="G90" s="92"/>
      <c r="H90" s="90"/>
      <c r="I90" s="90"/>
      <c r="J90" s="92">
        <v>27.0</v>
      </c>
      <c r="K90" s="90"/>
      <c r="L90" s="90"/>
      <c r="M90" s="92">
        <v>22.0</v>
      </c>
      <c r="N90" s="92"/>
      <c r="O90" s="90"/>
      <c r="P90" s="92">
        <v>62.0</v>
      </c>
      <c r="Q90" s="90"/>
      <c r="R90" s="90"/>
      <c r="S90" s="92">
        <v>59.0</v>
      </c>
      <c r="T90" s="23"/>
      <c r="U90" s="82"/>
      <c r="V90" s="147">
        <f>SUM(D90:U90)</f>
        <v>192</v>
      </c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</row>
    <row r="91" hidden="1">
      <c r="A91" s="27"/>
      <c r="B91" s="88" t="s">
        <v>178</v>
      </c>
      <c r="C91" s="90"/>
      <c r="D91" s="92">
        <v>22.0</v>
      </c>
      <c r="E91" s="90"/>
      <c r="F91" s="90"/>
      <c r="G91" s="92"/>
      <c r="H91" s="90"/>
      <c r="I91" s="90"/>
      <c r="J91" s="92">
        <v>27.0</v>
      </c>
      <c r="K91" s="90"/>
      <c r="L91" s="90"/>
      <c r="M91" s="92">
        <v>19.0</v>
      </c>
      <c r="N91" s="92"/>
      <c r="O91" s="90"/>
      <c r="P91" s="92">
        <v>62.0</v>
      </c>
      <c r="Q91" s="90"/>
      <c r="R91" s="90"/>
      <c r="S91" s="92">
        <v>46.0</v>
      </c>
      <c r="T91" s="23"/>
      <c r="U91" s="82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</row>
    <row r="92" hidden="1">
      <c r="A92" s="27"/>
      <c r="B92" s="88" t="s">
        <v>287</v>
      </c>
      <c r="C92" s="90"/>
      <c r="D92" s="92">
        <v>8.0</v>
      </c>
      <c r="E92" s="90"/>
      <c r="F92" s="90"/>
      <c r="G92" s="92"/>
      <c r="H92" s="90"/>
      <c r="I92" s="90"/>
      <c r="J92" s="92">
        <v>11.0</v>
      </c>
      <c r="K92" s="90"/>
      <c r="L92" s="92"/>
      <c r="M92" s="92">
        <v>5.0</v>
      </c>
      <c r="N92" s="92"/>
      <c r="O92" s="90"/>
      <c r="P92" s="92"/>
      <c r="Q92" s="90"/>
      <c r="R92" s="90"/>
      <c r="S92" s="92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</row>
    <row r="93" hidden="1">
      <c r="A93" s="27"/>
      <c r="B93" s="88" t="s">
        <v>301</v>
      </c>
      <c r="C93" s="90"/>
      <c r="D93" s="92">
        <v>10.0</v>
      </c>
      <c r="E93" s="90"/>
      <c r="F93" s="90"/>
      <c r="G93" s="92"/>
      <c r="H93" s="90"/>
      <c r="I93" s="90"/>
      <c r="J93" s="92">
        <v>10.0</v>
      </c>
      <c r="K93" s="90"/>
      <c r="L93" s="90"/>
      <c r="M93" s="92">
        <v>6.0</v>
      </c>
      <c r="N93" s="90"/>
      <c r="O93" s="90"/>
      <c r="P93" s="92">
        <v>34.0</v>
      </c>
      <c r="Q93" s="90"/>
      <c r="R93" s="90"/>
      <c r="S93" s="92">
        <v>37.0</v>
      </c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</row>
    <row r="94" hidden="1">
      <c r="A94" s="27"/>
      <c r="B94" s="88" t="s">
        <v>495</v>
      </c>
      <c r="C94" s="90"/>
      <c r="D94" s="92">
        <v>6.0</v>
      </c>
      <c r="E94" s="90"/>
      <c r="F94" s="90"/>
      <c r="G94" s="92"/>
      <c r="H94" s="90"/>
      <c r="I94" s="90"/>
      <c r="J94" s="92">
        <v>5.0</v>
      </c>
      <c r="K94" s="90"/>
      <c r="L94" s="92"/>
      <c r="M94" s="92">
        <v>9.0</v>
      </c>
      <c r="N94" s="92"/>
      <c r="O94" s="90"/>
      <c r="P94" s="92">
        <v>28.0</v>
      </c>
      <c r="Q94" s="90"/>
      <c r="R94" s="90"/>
      <c r="S94" s="92">
        <v>14.0</v>
      </c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</row>
    <row r="95" hidden="1">
      <c r="A95" s="27"/>
      <c r="B95" s="88" t="s">
        <v>221</v>
      </c>
      <c r="C95" s="90"/>
      <c r="D95" s="92"/>
      <c r="E95" s="90"/>
      <c r="F95" s="90"/>
      <c r="G95" s="92"/>
      <c r="H95" s="90"/>
      <c r="I95" s="90"/>
      <c r="J95" s="92">
        <v>1.0</v>
      </c>
      <c r="K95" s="90"/>
      <c r="L95" s="92"/>
      <c r="M95" s="90"/>
      <c r="N95" s="92"/>
      <c r="O95" s="90"/>
      <c r="P95" s="90"/>
      <c r="Q95" s="90"/>
      <c r="R95" s="90"/>
      <c r="S95" s="92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</row>
    <row r="96" hidden="1">
      <c r="A96" s="27"/>
      <c r="B96" s="88" t="s">
        <v>233</v>
      </c>
      <c r="C96" s="90"/>
      <c r="D96" s="92">
        <v>1.0</v>
      </c>
      <c r="E96" s="90"/>
      <c r="F96" s="90"/>
      <c r="G96" s="92"/>
      <c r="H96" s="90"/>
      <c r="I96" s="90"/>
      <c r="J96" s="90"/>
      <c r="K96" s="90"/>
      <c r="L96" s="92"/>
      <c r="M96" s="92">
        <v>2.0</v>
      </c>
      <c r="N96" s="90"/>
      <c r="O96" s="90"/>
      <c r="P96" s="92"/>
      <c r="Q96" s="90"/>
      <c r="R96" s="90"/>
      <c r="S96" s="92">
        <v>8.0</v>
      </c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</row>
    <row r="97" hidden="1">
      <c r="A97" s="35"/>
      <c r="B97" s="88" t="s">
        <v>338</v>
      </c>
      <c r="C97" s="110" t="str">
        <f t="shared" ref="C97:U97" si="10">C91/C90</f>
        <v>#DIV/0!</v>
      </c>
      <c r="D97" s="110">
        <f t="shared" si="10"/>
        <v>1</v>
      </c>
      <c r="E97" s="110" t="str">
        <f t="shared" si="10"/>
        <v>#DIV/0!</v>
      </c>
      <c r="F97" s="110" t="str">
        <f t="shared" si="10"/>
        <v>#DIV/0!</v>
      </c>
      <c r="G97" s="110" t="str">
        <f t="shared" si="10"/>
        <v>#DIV/0!</v>
      </c>
      <c r="H97" s="110" t="str">
        <f t="shared" si="10"/>
        <v>#DIV/0!</v>
      </c>
      <c r="I97" s="110" t="str">
        <f t="shared" si="10"/>
        <v>#DIV/0!</v>
      </c>
      <c r="J97" s="110">
        <f t="shared" si="10"/>
        <v>1</v>
      </c>
      <c r="K97" s="110" t="str">
        <f t="shared" si="10"/>
        <v>#DIV/0!</v>
      </c>
      <c r="L97" s="110" t="str">
        <f t="shared" si="10"/>
        <v>#DIV/0!</v>
      </c>
      <c r="M97" s="110">
        <f t="shared" si="10"/>
        <v>0.8636363636</v>
      </c>
      <c r="N97" s="110" t="str">
        <f t="shared" si="10"/>
        <v>#DIV/0!</v>
      </c>
      <c r="O97" s="110" t="str">
        <f t="shared" si="10"/>
        <v>#DIV/0!</v>
      </c>
      <c r="P97" s="110">
        <f t="shared" si="10"/>
        <v>1</v>
      </c>
      <c r="Q97" s="110" t="str">
        <f t="shared" si="10"/>
        <v>#DIV/0!</v>
      </c>
      <c r="R97" s="110" t="str">
        <f t="shared" si="10"/>
        <v>#DIV/0!</v>
      </c>
      <c r="S97" s="110">
        <f t="shared" si="10"/>
        <v>0.7796610169</v>
      </c>
      <c r="T97" s="110" t="str">
        <f t="shared" si="10"/>
        <v>#DIV/0!</v>
      </c>
      <c r="U97" s="110" t="str">
        <f t="shared" si="10"/>
        <v>#DIV/0!</v>
      </c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</row>
    <row r="98" hidden="1">
      <c r="A98" s="85">
        <v>43739.0</v>
      </c>
      <c r="B98" s="112" t="s">
        <v>134</v>
      </c>
      <c r="C98" s="113"/>
      <c r="D98" s="115"/>
      <c r="E98" s="113"/>
      <c r="F98" s="113"/>
      <c r="G98" s="115"/>
      <c r="H98" s="113"/>
      <c r="I98" s="113"/>
      <c r="J98" s="115" t="s">
        <v>943</v>
      </c>
      <c r="K98" s="113"/>
      <c r="L98" s="113"/>
      <c r="M98" s="115" t="s">
        <v>944</v>
      </c>
      <c r="N98" s="115"/>
      <c r="O98" s="113"/>
      <c r="P98" s="115" t="s">
        <v>945</v>
      </c>
      <c r="Q98" s="113"/>
      <c r="R98" s="113"/>
      <c r="S98" s="115" t="s">
        <v>523</v>
      </c>
      <c r="T98" s="23"/>
      <c r="U98" s="5" t="s">
        <v>946</v>
      </c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</row>
    <row r="99" hidden="1">
      <c r="A99" s="27"/>
      <c r="B99" s="88" t="s">
        <v>159</v>
      </c>
      <c r="C99" s="90"/>
      <c r="D99" s="92"/>
      <c r="E99" s="90"/>
      <c r="F99" s="90"/>
      <c r="G99" s="92"/>
      <c r="H99" s="90"/>
      <c r="I99" s="90"/>
      <c r="J99" s="92">
        <v>27.0</v>
      </c>
      <c r="K99" s="90"/>
      <c r="L99" s="90"/>
      <c r="M99" s="92">
        <v>13.0</v>
      </c>
      <c r="N99" s="92"/>
      <c r="O99" s="90"/>
      <c r="P99" s="92">
        <v>32.0</v>
      </c>
      <c r="Q99" s="90"/>
      <c r="R99" s="90"/>
      <c r="S99" s="92">
        <v>56.0</v>
      </c>
      <c r="T99" s="23"/>
      <c r="U99" s="82">
        <v>68.0</v>
      </c>
      <c r="V99" s="147">
        <f>SUM(D99:U99)</f>
        <v>196</v>
      </c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</row>
    <row r="100" hidden="1">
      <c r="A100" s="27"/>
      <c r="B100" s="88" t="s">
        <v>178</v>
      </c>
      <c r="C100" s="90"/>
      <c r="D100" s="92"/>
      <c r="E100" s="90"/>
      <c r="F100" s="90"/>
      <c r="G100" s="92"/>
      <c r="H100" s="90"/>
      <c r="I100" s="90"/>
      <c r="J100" s="92">
        <v>27.0</v>
      </c>
      <c r="K100" s="90"/>
      <c r="L100" s="90"/>
      <c r="M100" s="92">
        <v>13.0</v>
      </c>
      <c r="N100" s="92"/>
      <c r="O100" s="90"/>
      <c r="P100" s="92">
        <v>32.0</v>
      </c>
      <c r="Q100" s="90"/>
      <c r="R100" s="90"/>
      <c r="S100" s="92">
        <v>53.0</v>
      </c>
      <c r="T100" s="23"/>
      <c r="U100" s="82">
        <v>68.0</v>
      </c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</row>
    <row r="101" hidden="1">
      <c r="A101" s="27"/>
      <c r="B101" s="88" t="s">
        <v>287</v>
      </c>
      <c r="C101" s="90"/>
      <c r="D101" s="92"/>
      <c r="E101" s="90"/>
      <c r="F101" s="90"/>
      <c r="G101" s="92"/>
      <c r="H101" s="90"/>
      <c r="I101" s="90"/>
      <c r="J101" s="92">
        <v>23.0</v>
      </c>
      <c r="K101" s="90"/>
      <c r="L101" s="92"/>
      <c r="M101" s="92">
        <v>4.0</v>
      </c>
      <c r="N101" s="92"/>
      <c r="O101" s="90"/>
      <c r="P101" s="92">
        <v>32.0</v>
      </c>
      <c r="Q101" s="90"/>
      <c r="R101" s="90"/>
      <c r="S101" s="92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</row>
    <row r="102" hidden="1">
      <c r="A102" s="27"/>
      <c r="B102" s="88" t="s">
        <v>301</v>
      </c>
      <c r="C102" s="90"/>
      <c r="D102" s="92"/>
      <c r="E102" s="90"/>
      <c r="F102" s="90"/>
      <c r="G102" s="92"/>
      <c r="H102" s="90"/>
      <c r="I102" s="90"/>
      <c r="J102" s="92"/>
      <c r="K102" s="90"/>
      <c r="L102" s="90"/>
      <c r="M102" s="92">
        <v>7.0</v>
      </c>
      <c r="N102" s="90"/>
      <c r="O102" s="90"/>
      <c r="P102" s="92"/>
      <c r="Q102" s="90"/>
      <c r="R102" s="90"/>
      <c r="S102" s="92">
        <v>31.0</v>
      </c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</row>
    <row r="103" hidden="1">
      <c r="A103" s="27"/>
      <c r="B103" s="88" t="s">
        <v>495</v>
      </c>
      <c r="C103" s="90"/>
      <c r="D103" s="92"/>
      <c r="E103" s="90"/>
      <c r="F103" s="90"/>
      <c r="G103" s="92"/>
      <c r="H103" s="90"/>
      <c r="I103" s="90"/>
      <c r="J103" s="92">
        <f t="shared" ref="J103:S103" si="11">J99-J101-J102-J104-J105</f>
        <v>3</v>
      </c>
      <c r="K103" s="92">
        <f t="shared" si="11"/>
        <v>0</v>
      </c>
      <c r="L103" s="92">
        <f t="shared" si="11"/>
        <v>0</v>
      </c>
      <c r="M103" s="92">
        <f t="shared" si="11"/>
        <v>2</v>
      </c>
      <c r="N103" s="92">
        <f t="shared" si="11"/>
        <v>0</v>
      </c>
      <c r="O103" s="92">
        <f t="shared" si="11"/>
        <v>0</v>
      </c>
      <c r="P103" s="92">
        <f t="shared" si="11"/>
        <v>0</v>
      </c>
      <c r="Q103" s="92">
        <f t="shared" si="11"/>
        <v>0</v>
      </c>
      <c r="R103" s="92">
        <f t="shared" si="11"/>
        <v>0</v>
      </c>
      <c r="S103" s="92">
        <f t="shared" si="11"/>
        <v>25</v>
      </c>
      <c r="T103" s="23"/>
      <c r="U103" s="82">
        <v>68.0</v>
      </c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</row>
    <row r="104" hidden="1">
      <c r="A104" s="27"/>
      <c r="B104" s="88" t="s">
        <v>221</v>
      </c>
      <c r="C104" s="90"/>
      <c r="D104" s="92"/>
      <c r="E104" s="90"/>
      <c r="F104" s="90"/>
      <c r="G104" s="92"/>
      <c r="H104" s="90"/>
      <c r="I104" s="90"/>
      <c r="J104" s="92">
        <v>1.0</v>
      </c>
      <c r="K104" s="90"/>
      <c r="L104" s="92"/>
      <c r="M104" s="90"/>
      <c r="N104" s="92"/>
      <c r="O104" s="90"/>
      <c r="P104" s="90"/>
      <c r="Q104" s="90"/>
      <c r="R104" s="90"/>
      <c r="S104" s="92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</row>
    <row r="105" hidden="1">
      <c r="A105" s="27"/>
      <c r="B105" s="88" t="s">
        <v>233</v>
      </c>
      <c r="C105" s="90"/>
      <c r="D105" s="92"/>
      <c r="E105" s="90"/>
      <c r="F105" s="90"/>
      <c r="G105" s="92"/>
      <c r="H105" s="90"/>
      <c r="I105" s="90"/>
      <c r="J105" s="90"/>
      <c r="K105" s="90"/>
      <c r="L105" s="92"/>
      <c r="M105" s="92"/>
      <c r="N105" s="90"/>
      <c r="O105" s="90"/>
      <c r="P105" s="92"/>
      <c r="Q105" s="90"/>
      <c r="R105" s="90"/>
      <c r="S105" s="92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</row>
    <row r="106" hidden="1">
      <c r="A106" s="35"/>
      <c r="B106" s="88" t="s">
        <v>338</v>
      </c>
      <c r="C106" s="110" t="str">
        <f t="shared" ref="C106:U106" si="12">C100/C99</f>
        <v>#DIV/0!</v>
      </c>
      <c r="D106" s="110" t="str">
        <f t="shared" si="12"/>
        <v>#DIV/0!</v>
      </c>
      <c r="E106" s="110" t="str">
        <f t="shared" si="12"/>
        <v>#DIV/0!</v>
      </c>
      <c r="F106" s="110" t="str">
        <f t="shared" si="12"/>
        <v>#DIV/0!</v>
      </c>
      <c r="G106" s="110" t="str">
        <f t="shared" si="12"/>
        <v>#DIV/0!</v>
      </c>
      <c r="H106" s="110" t="str">
        <f t="shared" si="12"/>
        <v>#DIV/0!</v>
      </c>
      <c r="I106" s="110" t="str">
        <f t="shared" si="12"/>
        <v>#DIV/0!</v>
      </c>
      <c r="J106" s="110">
        <f t="shared" si="12"/>
        <v>1</v>
      </c>
      <c r="K106" s="110" t="str">
        <f t="shared" si="12"/>
        <v>#DIV/0!</v>
      </c>
      <c r="L106" s="110" t="str">
        <f t="shared" si="12"/>
        <v>#DIV/0!</v>
      </c>
      <c r="M106" s="110">
        <f t="shared" si="12"/>
        <v>1</v>
      </c>
      <c r="N106" s="110" t="str">
        <f t="shared" si="12"/>
        <v>#DIV/0!</v>
      </c>
      <c r="O106" s="110" t="str">
        <f t="shared" si="12"/>
        <v>#DIV/0!</v>
      </c>
      <c r="P106" s="110">
        <f t="shared" si="12"/>
        <v>1</v>
      </c>
      <c r="Q106" s="110" t="str">
        <f t="shared" si="12"/>
        <v>#DIV/0!</v>
      </c>
      <c r="R106" s="110" t="str">
        <f t="shared" si="12"/>
        <v>#DIV/0!</v>
      </c>
      <c r="S106" s="110">
        <f t="shared" si="12"/>
        <v>0.9464285714</v>
      </c>
      <c r="T106" s="110" t="str">
        <f t="shared" si="12"/>
        <v>#DIV/0!</v>
      </c>
      <c r="U106" s="110">
        <f t="shared" si="12"/>
        <v>1</v>
      </c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</row>
    <row r="107" hidden="1">
      <c r="A107" s="85">
        <v>43740.0</v>
      </c>
      <c r="B107" s="112" t="s">
        <v>134</v>
      </c>
      <c r="C107" s="113"/>
      <c r="D107" s="115" t="s">
        <v>362</v>
      </c>
      <c r="E107" s="113"/>
      <c r="F107" s="113"/>
      <c r="G107" s="115" t="s">
        <v>100</v>
      </c>
      <c r="H107" s="113"/>
      <c r="I107" s="113"/>
      <c r="J107" s="115" t="s">
        <v>967</v>
      </c>
      <c r="K107" s="113"/>
      <c r="L107" s="113"/>
      <c r="M107" s="115" t="s">
        <v>842</v>
      </c>
      <c r="N107" s="115"/>
      <c r="O107" s="113"/>
      <c r="P107" s="115" t="s">
        <v>971</v>
      </c>
      <c r="Q107" s="113"/>
      <c r="R107" s="113"/>
      <c r="S107" s="115" t="s">
        <v>599</v>
      </c>
      <c r="T107" s="23"/>
      <c r="U107" s="5" t="s">
        <v>973</v>
      </c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</row>
    <row r="108" hidden="1">
      <c r="A108" s="27"/>
      <c r="B108" s="88" t="s">
        <v>159</v>
      </c>
      <c r="C108" s="90"/>
      <c r="D108" s="92">
        <v>10.0</v>
      </c>
      <c r="E108" s="90"/>
      <c r="F108" s="90"/>
      <c r="G108" s="92">
        <v>10.0</v>
      </c>
      <c r="H108" s="90"/>
      <c r="I108" s="90"/>
      <c r="J108" s="92">
        <v>15.0</v>
      </c>
      <c r="K108" s="90"/>
      <c r="L108" s="90"/>
      <c r="M108" s="92">
        <v>20.0</v>
      </c>
      <c r="N108" s="92"/>
      <c r="O108" s="90"/>
      <c r="P108" s="92">
        <v>40.0</v>
      </c>
      <c r="Q108" s="90"/>
      <c r="R108" s="90"/>
      <c r="S108" s="92">
        <v>63.0</v>
      </c>
      <c r="T108" s="23"/>
      <c r="U108" s="82">
        <v>51.0</v>
      </c>
      <c r="V108" s="147">
        <f>SUM(D108:U108)</f>
        <v>209</v>
      </c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</row>
    <row r="109" hidden="1">
      <c r="A109" s="27"/>
      <c r="B109" s="88" t="s">
        <v>178</v>
      </c>
      <c r="C109" s="90"/>
      <c r="D109" s="92">
        <v>9.0</v>
      </c>
      <c r="E109" s="90"/>
      <c r="F109" s="90"/>
      <c r="G109" s="92">
        <v>10.0</v>
      </c>
      <c r="H109" s="90"/>
      <c r="I109" s="90"/>
      <c r="J109" s="92">
        <v>15.0</v>
      </c>
      <c r="K109" s="90"/>
      <c r="L109" s="90"/>
      <c r="M109" s="92">
        <v>20.0</v>
      </c>
      <c r="N109" s="92"/>
      <c r="O109" s="90"/>
      <c r="P109" s="92">
        <v>39.0</v>
      </c>
      <c r="Q109" s="90"/>
      <c r="R109" s="90"/>
      <c r="S109" s="92">
        <v>62.0</v>
      </c>
      <c r="T109" s="23"/>
      <c r="U109" s="82">
        <v>51.0</v>
      </c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</row>
    <row r="110" hidden="1">
      <c r="A110" s="27"/>
      <c r="B110" s="88" t="s">
        <v>287</v>
      </c>
      <c r="C110" s="90"/>
      <c r="D110" s="92">
        <v>5.0</v>
      </c>
      <c r="E110" s="90"/>
      <c r="F110" s="90"/>
      <c r="G110" s="92">
        <v>4.0</v>
      </c>
      <c r="H110" s="90"/>
      <c r="I110" s="90"/>
      <c r="J110" s="92">
        <v>13.0</v>
      </c>
      <c r="K110" s="90"/>
      <c r="L110" s="92"/>
      <c r="M110" s="92">
        <v>16.0</v>
      </c>
      <c r="N110" s="92"/>
      <c r="O110" s="90"/>
      <c r="P110" s="92"/>
      <c r="Q110" s="90"/>
      <c r="R110" s="90"/>
      <c r="S110" s="92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</row>
    <row r="111" hidden="1">
      <c r="A111" s="27"/>
      <c r="B111" s="88" t="s">
        <v>301</v>
      </c>
      <c r="C111" s="90"/>
      <c r="D111" s="92">
        <v>4.0</v>
      </c>
      <c r="E111" s="90"/>
      <c r="F111" s="90"/>
      <c r="G111" s="92">
        <v>1.0</v>
      </c>
      <c r="H111" s="90"/>
      <c r="I111" s="90"/>
      <c r="J111" s="92"/>
      <c r="K111" s="90"/>
      <c r="L111" s="90"/>
      <c r="M111" s="92">
        <v>2.0</v>
      </c>
      <c r="N111" s="90"/>
      <c r="O111" s="90"/>
      <c r="P111" s="92">
        <v>27.0</v>
      </c>
      <c r="Q111" s="90"/>
      <c r="R111" s="90"/>
      <c r="S111" s="92">
        <v>48.0</v>
      </c>
      <c r="T111" s="23"/>
      <c r="U111" s="82">
        <v>6.0</v>
      </c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</row>
    <row r="112" hidden="1">
      <c r="A112" s="27"/>
      <c r="B112" s="88" t="s">
        <v>495</v>
      </c>
      <c r="C112" s="90"/>
      <c r="D112" s="92">
        <f t="shared" ref="D112:S112" si="13">D108-D110-D111-D113-D114</f>
        <v>1</v>
      </c>
      <c r="E112" s="92">
        <f t="shared" si="13"/>
        <v>0</v>
      </c>
      <c r="F112" s="92">
        <f t="shared" si="13"/>
        <v>0</v>
      </c>
      <c r="G112" s="92">
        <f t="shared" si="13"/>
        <v>5</v>
      </c>
      <c r="H112" s="92">
        <f t="shared" si="13"/>
        <v>0</v>
      </c>
      <c r="I112" s="92">
        <f t="shared" si="13"/>
        <v>0</v>
      </c>
      <c r="J112" s="92">
        <f t="shared" si="13"/>
        <v>2</v>
      </c>
      <c r="K112" s="92">
        <f t="shared" si="13"/>
        <v>0</v>
      </c>
      <c r="L112" s="92">
        <f t="shared" si="13"/>
        <v>0</v>
      </c>
      <c r="M112" s="92">
        <f t="shared" si="13"/>
        <v>1</v>
      </c>
      <c r="N112" s="92">
        <f t="shared" si="13"/>
        <v>0</v>
      </c>
      <c r="O112" s="92">
        <f t="shared" si="13"/>
        <v>0</v>
      </c>
      <c r="P112" s="92">
        <f t="shared" si="13"/>
        <v>12</v>
      </c>
      <c r="Q112" s="92">
        <f t="shared" si="13"/>
        <v>0</v>
      </c>
      <c r="R112" s="92">
        <f t="shared" si="13"/>
        <v>0</v>
      </c>
      <c r="S112" s="92">
        <f t="shared" si="13"/>
        <v>14</v>
      </c>
      <c r="T112" s="23"/>
      <c r="U112" s="92">
        <f>U108-U110-U111-U113-U114</f>
        <v>45</v>
      </c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</row>
    <row r="113" hidden="1">
      <c r="A113" s="27"/>
      <c r="B113" s="88" t="s">
        <v>221</v>
      </c>
      <c r="C113" s="90"/>
      <c r="D113" s="92"/>
      <c r="E113" s="90"/>
      <c r="F113" s="90"/>
      <c r="G113" s="92"/>
      <c r="H113" s="90"/>
      <c r="I113" s="90"/>
      <c r="J113" s="92"/>
      <c r="K113" s="90"/>
      <c r="L113" s="92"/>
      <c r="M113" s="92">
        <v>1.0</v>
      </c>
      <c r="N113" s="92"/>
      <c r="O113" s="90"/>
      <c r="P113" s="92">
        <v>1.0</v>
      </c>
      <c r="Q113" s="90"/>
      <c r="R113" s="90"/>
      <c r="S113" s="92">
        <v>1.0</v>
      </c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</row>
    <row r="114" hidden="1">
      <c r="A114" s="27"/>
      <c r="B114" s="88" t="s">
        <v>233</v>
      </c>
      <c r="C114" s="90"/>
      <c r="D114" s="92"/>
      <c r="E114" s="90"/>
      <c r="F114" s="90"/>
      <c r="G114" s="92"/>
      <c r="H114" s="90"/>
      <c r="I114" s="90"/>
      <c r="J114" s="90"/>
      <c r="K114" s="90"/>
      <c r="L114" s="92"/>
      <c r="M114" s="92"/>
      <c r="N114" s="90"/>
      <c r="O114" s="90"/>
      <c r="P114" s="92"/>
      <c r="Q114" s="90"/>
      <c r="R114" s="90"/>
      <c r="S114" s="92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</row>
    <row r="115" hidden="1">
      <c r="A115" s="35"/>
      <c r="B115" s="88" t="s">
        <v>338</v>
      </c>
      <c r="C115" s="110" t="str">
        <f t="shared" ref="C115:U115" si="14">C109/C108</f>
        <v>#DIV/0!</v>
      </c>
      <c r="D115" s="110">
        <f t="shared" si="14"/>
        <v>0.9</v>
      </c>
      <c r="E115" s="110" t="str">
        <f t="shared" si="14"/>
        <v>#DIV/0!</v>
      </c>
      <c r="F115" s="110" t="str">
        <f t="shared" si="14"/>
        <v>#DIV/0!</v>
      </c>
      <c r="G115" s="110">
        <f t="shared" si="14"/>
        <v>1</v>
      </c>
      <c r="H115" s="110" t="str">
        <f t="shared" si="14"/>
        <v>#DIV/0!</v>
      </c>
      <c r="I115" s="110" t="str">
        <f t="shared" si="14"/>
        <v>#DIV/0!</v>
      </c>
      <c r="J115" s="110">
        <f t="shared" si="14"/>
        <v>1</v>
      </c>
      <c r="K115" s="110" t="str">
        <f t="shared" si="14"/>
        <v>#DIV/0!</v>
      </c>
      <c r="L115" s="110" t="str">
        <f t="shared" si="14"/>
        <v>#DIV/0!</v>
      </c>
      <c r="M115" s="110">
        <f t="shared" si="14"/>
        <v>1</v>
      </c>
      <c r="N115" s="110" t="str">
        <f t="shared" si="14"/>
        <v>#DIV/0!</v>
      </c>
      <c r="O115" s="110" t="str">
        <f t="shared" si="14"/>
        <v>#DIV/0!</v>
      </c>
      <c r="P115" s="110">
        <f t="shared" si="14"/>
        <v>0.975</v>
      </c>
      <c r="Q115" s="110" t="str">
        <f t="shared" si="14"/>
        <v>#DIV/0!</v>
      </c>
      <c r="R115" s="110" t="str">
        <f t="shared" si="14"/>
        <v>#DIV/0!</v>
      </c>
      <c r="S115" s="110">
        <f t="shared" si="14"/>
        <v>0.9841269841</v>
      </c>
      <c r="T115" s="110" t="str">
        <f t="shared" si="14"/>
        <v>#DIV/0!</v>
      </c>
      <c r="U115" s="110">
        <f t="shared" si="14"/>
        <v>1</v>
      </c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</row>
    <row r="116" hidden="1">
      <c r="A116" s="23"/>
      <c r="B116" s="23"/>
      <c r="C116" s="23"/>
      <c r="D116" s="7" t="s">
        <v>989</v>
      </c>
      <c r="E116" s="23"/>
      <c r="F116" s="23"/>
      <c r="G116" s="7" t="s">
        <v>1007</v>
      </c>
      <c r="H116" s="23"/>
      <c r="I116" s="23"/>
      <c r="J116" s="7" t="s">
        <v>1011</v>
      </c>
      <c r="K116" s="23"/>
      <c r="L116" s="23"/>
      <c r="M116" s="7" t="s">
        <v>1022</v>
      </c>
      <c r="N116" s="23"/>
      <c r="O116" s="23"/>
      <c r="P116" s="7" t="s">
        <v>1032</v>
      </c>
      <c r="Q116" s="23"/>
      <c r="R116" s="23"/>
      <c r="S116" s="7" t="s">
        <v>1043</v>
      </c>
      <c r="T116" s="23"/>
      <c r="U116" s="7" t="s">
        <v>1055</v>
      </c>
      <c r="V116" s="82" t="s">
        <v>7</v>
      </c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</row>
    <row r="117" hidden="1">
      <c r="A117" s="85">
        <v>43741.0</v>
      </c>
      <c r="B117" s="112" t="s">
        <v>134</v>
      </c>
      <c r="C117" s="113"/>
      <c r="D117" s="115" t="s">
        <v>1075</v>
      </c>
      <c r="E117" s="113"/>
      <c r="F117" s="113"/>
      <c r="G117" s="115" t="s">
        <v>1076</v>
      </c>
      <c r="H117" s="113"/>
      <c r="I117" s="113"/>
      <c r="J117" s="115" t="s">
        <v>1077</v>
      </c>
      <c r="K117" s="113"/>
      <c r="L117" s="113"/>
      <c r="M117" s="115" t="s">
        <v>944</v>
      </c>
      <c r="N117" s="115"/>
      <c r="O117" s="113"/>
      <c r="P117" s="115" t="s">
        <v>1081</v>
      </c>
      <c r="Q117" s="113"/>
      <c r="R117" s="113"/>
      <c r="S117" s="115" t="s">
        <v>1084</v>
      </c>
      <c r="T117" s="23"/>
      <c r="U117" s="5" t="s">
        <v>1085</v>
      </c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</row>
    <row r="118" hidden="1">
      <c r="A118" s="27"/>
      <c r="B118" s="88" t="s">
        <v>159</v>
      </c>
      <c r="C118" s="90"/>
      <c r="D118" s="92">
        <v>8.0</v>
      </c>
      <c r="E118" s="90"/>
      <c r="F118" s="90"/>
      <c r="G118" s="92">
        <v>8.0</v>
      </c>
      <c r="H118" s="90"/>
      <c r="I118" s="90"/>
      <c r="J118" s="92">
        <v>10.0</v>
      </c>
      <c r="K118" s="90"/>
      <c r="L118" s="90"/>
      <c r="M118" s="92">
        <v>40.0</v>
      </c>
      <c r="N118" s="92"/>
      <c r="O118" s="90"/>
      <c r="P118" s="92">
        <v>32.0</v>
      </c>
      <c r="Q118" s="90"/>
      <c r="R118" s="90"/>
      <c r="S118" s="92">
        <v>53.0</v>
      </c>
      <c r="T118" s="23"/>
      <c r="U118" s="82">
        <v>47.0</v>
      </c>
      <c r="V118" s="147">
        <f>SUM(D118:U118)</f>
        <v>198</v>
      </c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</row>
    <row r="119" hidden="1">
      <c r="A119" s="27"/>
      <c r="B119" s="88" t="s">
        <v>178</v>
      </c>
      <c r="C119" s="90"/>
      <c r="D119" s="92">
        <v>8.0</v>
      </c>
      <c r="E119" s="90"/>
      <c r="F119" s="90"/>
      <c r="G119" s="92">
        <v>8.0</v>
      </c>
      <c r="H119" s="90"/>
      <c r="I119" s="90"/>
      <c r="J119" s="92">
        <v>9.0</v>
      </c>
      <c r="K119" s="90"/>
      <c r="L119" s="90"/>
      <c r="M119" s="92">
        <v>28.0</v>
      </c>
      <c r="N119" s="92"/>
      <c r="O119" s="90"/>
      <c r="P119" s="92">
        <v>31.0</v>
      </c>
      <c r="Q119" s="90"/>
      <c r="R119" s="90"/>
      <c r="S119" s="92">
        <v>44.0</v>
      </c>
      <c r="T119" s="23"/>
      <c r="U119" s="82">
        <v>47.0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</row>
    <row r="120" hidden="1">
      <c r="A120" s="27"/>
      <c r="B120" s="88" t="s">
        <v>287</v>
      </c>
      <c r="C120" s="90"/>
      <c r="D120" s="92">
        <v>5.0</v>
      </c>
      <c r="E120" s="90"/>
      <c r="F120" s="90"/>
      <c r="G120" s="92">
        <v>4.0</v>
      </c>
      <c r="H120" s="90"/>
      <c r="I120" s="90"/>
      <c r="J120" s="92">
        <v>6.0</v>
      </c>
      <c r="K120" s="90"/>
      <c r="L120" s="92"/>
      <c r="M120" s="92">
        <v>13.0</v>
      </c>
      <c r="N120" s="92"/>
      <c r="O120" s="90"/>
      <c r="P120" s="92"/>
      <c r="Q120" s="90"/>
      <c r="R120" s="90"/>
      <c r="S120" s="92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</row>
    <row r="121" hidden="1">
      <c r="A121" s="27"/>
      <c r="B121" s="88" t="s">
        <v>301</v>
      </c>
      <c r="C121" s="90"/>
      <c r="D121" s="92"/>
      <c r="E121" s="90"/>
      <c r="F121" s="90"/>
      <c r="G121" s="92"/>
      <c r="H121" s="90"/>
      <c r="I121" s="90"/>
      <c r="J121" s="92"/>
      <c r="K121" s="90"/>
      <c r="L121" s="90"/>
      <c r="M121" s="92"/>
      <c r="N121" s="90"/>
      <c r="O121" s="90"/>
      <c r="P121" s="92"/>
      <c r="Q121" s="90"/>
      <c r="R121" s="90"/>
      <c r="S121" s="92"/>
      <c r="T121" s="23"/>
      <c r="U121" s="82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</row>
    <row r="122" hidden="1">
      <c r="A122" s="27"/>
      <c r="B122" s="88" t="s">
        <v>495</v>
      </c>
      <c r="C122" s="90"/>
      <c r="D122" s="92">
        <f t="shared" ref="D122:S122" si="15">D118-D120-D121-D123-D124</f>
        <v>3</v>
      </c>
      <c r="E122" s="92">
        <f t="shared" si="15"/>
        <v>0</v>
      </c>
      <c r="F122" s="92">
        <f t="shared" si="15"/>
        <v>0</v>
      </c>
      <c r="G122" s="92">
        <f t="shared" si="15"/>
        <v>4</v>
      </c>
      <c r="H122" s="92">
        <f t="shared" si="15"/>
        <v>0</v>
      </c>
      <c r="I122" s="92">
        <f t="shared" si="15"/>
        <v>0</v>
      </c>
      <c r="J122" s="92">
        <f t="shared" si="15"/>
        <v>4</v>
      </c>
      <c r="K122" s="92">
        <f t="shared" si="15"/>
        <v>0</v>
      </c>
      <c r="L122" s="92">
        <f t="shared" si="15"/>
        <v>0</v>
      </c>
      <c r="M122" s="92">
        <f t="shared" si="15"/>
        <v>27</v>
      </c>
      <c r="N122" s="92">
        <f t="shared" si="15"/>
        <v>0</v>
      </c>
      <c r="O122" s="92">
        <f t="shared" si="15"/>
        <v>0</v>
      </c>
      <c r="P122" s="92">
        <f t="shared" si="15"/>
        <v>32</v>
      </c>
      <c r="Q122" s="92">
        <f t="shared" si="15"/>
        <v>0</v>
      </c>
      <c r="R122" s="92">
        <f t="shared" si="15"/>
        <v>0</v>
      </c>
      <c r="S122" s="92">
        <f t="shared" si="15"/>
        <v>53</v>
      </c>
      <c r="T122" s="23"/>
      <c r="U122" s="92">
        <f>U118-U120-U121-U123-U124</f>
        <v>47</v>
      </c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</row>
    <row r="123" hidden="1">
      <c r="A123" s="27"/>
      <c r="B123" s="88" t="s">
        <v>221</v>
      </c>
      <c r="C123" s="90"/>
      <c r="D123" s="92"/>
      <c r="E123" s="90"/>
      <c r="F123" s="90"/>
      <c r="G123" s="92"/>
      <c r="H123" s="90"/>
      <c r="I123" s="90"/>
      <c r="J123" s="92"/>
      <c r="K123" s="90"/>
      <c r="L123" s="92"/>
      <c r="M123" s="92"/>
      <c r="N123" s="92"/>
      <c r="O123" s="90"/>
      <c r="P123" s="92"/>
      <c r="Q123" s="90"/>
      <c r="R123" s="90"/>
      <c r="S123" s="92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</row>
    <row r="124" hidden="1">
      <c r="A124" s="27"/>
      <c r="B124" s="88" t="s">
        <v>233</v>
      </c>
      <c r="C124" s="90"/>
      <c r="D124" s="92"/>
      <c r="E124" s="90"/>
      <c r="F124" s="90"/>
      <c r="G124" s="92"/>
      <c r="H124" s="90"/>
      <c r="I124" s="90"/>
      <c r="J124" s="90"/>
      <c r="K124" s="90"/>
      <c r="L124" s="92"/>
      <c r="M124" s="92"/>
      <c r="N124" s="90"/>
      <c r="O124" s="90"/>
      <c r="P124" s="92"/>
      <c r="Q124" s="90"/>
      <c r="R124" s="90"/>
      <c r="S124" s="92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</row>
    <row r="125" hidden="1">
      <c r="A125" s="35"/>
      <c r="B125" s="88" t="s">
        <v>338</v>
      </c>
      <c r="C125" s="110" t="str">
        <f t="shared" ref="C125:U125" si="16">C119/C118</f>
        <v>#DIV/0!</v>
      </c>
      <c r="D125" s="110">
        <f t="shared" si="16"/>
        <v>1</v>
      </c>
      <c r="E125" s="110" t="str">
        <f t="shared" si="16"/>
        <v>#DIV/0!</v>
      </c>
      <c r="F125" s="110" t="str">
        <f t="shared" si="16"/>
        <v>#DIV/0!</v>
      </c>
      <c r="G125" s="110">
        <f t="shared" si="16"/>
        <v>1</v>
      </c>
      <c r="H125" s="110" t="str">
        <f t="shared" si="16"/>
        <v>#DIV/0!</v>
      </c>
      <c r="I125" s="110" t="str">
        <f t="shared" si="16"/>
        <v>#DIV/0!</v>
      </c>
      <c r="J125" s="110">
        <f t="shared" si="16"/>
        <v>0.9</v>
      </c>
      <c r="K125" s="110" t="str">
        <f t="shared" si="16"/>
        <v>#DIV/0!</v>
      </c>
      <c r="L125" s="110" t="str">
        <f t="shared" si="16"/>
        <v>#DIV/0!</v>
      </c>
      <c r="M125" s="110">
        <f t="shared" si="16"/>
        <v>0.7</v>
      </c>
      <c r="N125" s="110" t="str">
        <f t="shared" si="16"/>
        <v>#DIV/0!</v>
      </c>
      <c r="O125" s="110" t="str">
        <f t="shared" si="16"/>
        <v>#DIV/0!</v>
      </c>
      <c r="P125" s="110">
        <f t="shared" si="16"/>
        <v>0.96875</v>
      </c>
      <c r="Q125" s="110" t="str">
        <f t="shared" si="16"/>
        <v>#DIV/0!</v>
      </c>
      <c r="R125" s="110" t="str">
        <f t="shared" si="16"/>
        <v>#DIV/0!</v>
      </c>
      <c r="S125" s="110">
        <f t="shared" si="16"/>
        <v>0.8301886792</v>
      </c>
      <c r="T125" s="110" t="str">
        <f t="shared" si="16"/>
        <v>#DIV/0!</v>
      </c>
      <c r="U125" s="110">
        <f t="shared" si="16"/>
        <v>1</v>
      </c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</row>
    <row r="126" hidden="1">
      <c r="A126" s="23"/>
      <c r="B126" s="23"/>
      <c r="C126" s="23"/>
      <c r="D126" s="7" t="s">
        <v>1150</v>
      </c>
      <c r="E126" s="23"/>
      <c r="F126" s="23"/>
      <c r="G126" s="7" t="s">
        <v>1158</v>
      </c>
      <c r="H126" s="23"/>
      <c r="I126" s="23"/>
      <c r="J126" s="7" t="s">
        <v>1170</v>
      </c>
      <c r="K126" s="23"/>
      <c r="L126" s="23"/>
      <c r="M126" s="7" t="s">
        <v>1175</v>
      </c>
      <c r="N126" s="23"/>
      <c r="O126" s="23"/>
      <c r="P126" s="7" t="s">
        <v>1178</v>
      </c>
      <c r="Q126" s="23"/>
      <c r="R126" s="23"/>
      <c r="S126" s="7" t="s">
        <v>1188</v>
      </c>
      <c r="T126" s="23"/>
      <c r="U126" s="7" t="s">
        <v>1194</v>
      </c>
      <c r="V126" s="82" t="s">
        <v>7</v>
      </c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</row>
    <row r="127" hidden="1">
      <c r="A127" s="85">
        <v>43742.0</v>
      </c>
      <c r="B127" s="112" t="s">
        <v>134</v>
      </c>
      <c r="C127" s="113"/>
      <c r="D127" s="115" t="s">
        <v>1198</v>
      </c>
      <c r="E127" s="113"/>
      <c r="F127" s="113"/>
      <c r="G127" s="115" t="s">
        <v>1199</v>
      </c>
      <c r="H127" s="113"/>
      <c r="I127" s="113"/>
      <c r="J127" s="115" t="s">
        <v>1200</v>
      </c>
      <c r="K127" s="113"/>
      <c r="L127" s="113"/>
      <c r="M127" s="115" t="s">
        <v>842</v>
      </c>
      <c r="N127" s="115"/>
      <c r="O127" s="113"/>
      <c r="P127" s="115" t="s">
        <v>1201</v>
      </c>
      <c r="Q127" s="113"/>
      <c r="R127" s="113"/>
      <c r="S127" s="115" t="s">
        <v>1202</v>
      </c>
      <c r="T127" s="23"/>
      <c r="U127" s="115" t="s">
        <v>1203</v>
      </c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</row>
    <row r="128" hidden="1">
      <c r="A128" s="27"/>
      <c r="B128" s="88" t="s">
        <v>159</v>
      </c>
      <c r="C128" s="90"/>
      <c r="D128" s="92">
        <v>20.0</v>
      </c>
      <c r="E128" s="90"/>
      <c r="F128" s="90"/>
      <c r="G128" s="92">
        <v>40.0</v>
      </c>
      <c r="H128" s="90"/>
      <c r="I128" s="90"/>
      <c r="J128" s="92">
        <v>26.0</v>
      </c>
      <c r="K128" s="90"/>
      <c r="L128" s="90"/>
      <c r="M128" s="92">
        <v>14.0</v>
      </c>
      <c r="N128" s="92"/>
      <c r="O128" s="90"/>
      <c r="P128" s="92">
        <v>46.0</v>
      </c>
      <c r="Q128" s="90"/>
      <c r="R128" s="90"/>
      <c r="S128" s="92">
        <v>42.0</v>
      </c>
      <c r="T128" s="23"/>
      <c r="U128" s="92">
        <v>36.0</v>
      </c>
      <c r="V128" s="147">
        <f>SUM(D128:U128)</f>
        <v>224</v>
      </c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</row>
    <row r="129" hidden="1">
      <c r="A129" s="27"/>
      <c r="B129" s="88" t="s">
        <v>178</v>
      </c>
      <c r="C129" s="90"/>
      <c r="D129" s="92">
        <v>20.0</v>
      </c>
      <c r="E129" s="90"/>
      <c r="F129" s="90"/>
      <c r="G129" s="92">
        <v>40.0</v>
      </c>
      <c r="H129" s="90"/>
      <c r="I129" s="90"/>
      <c r="J129" s="92">
        <v>26.0</v>
      </c>
      <c r="K129" s="90"/>
      <c r="L129" s="90"/>
      <c r="M129" s="92">
        <v>14.0</v>
      </c>
      <c r="N129" s="92"/>
      <c r="O129" s="90"/>
      <c r="P129" s="92">
        <v>44.0</v>
      </c>
      <c r="Q129" s="90"/>
      <c r="R129" s="90"/>
      <c r="S129" s="92">
        <v>42.0</v>
      </c>
      <c r="T129" s="23"/>
      <c r="U129" s="92">
        <v>28.0</v>
      </c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</row>
    <row r="130" hidden="1">
      <c r="A130" s="27"/>
      <c r="B130" s="88" t="s">
        <v>287</v>
      </c>
      <c r="C130" s="90"/>
      <c r="D130" s="92">
        <v>17.0</v>
      </c>
      <c r="E130" s="90"/>
      <c r="F130" s="90"/>
      <c r="G130" s="92">
        <v>31.0</v>
      </c>
      <c r="H130" s="90"/>
      <c r="I130" s="90"/>
      <c r="J130" s="92">
        <v>18.0</v>
      </c>
      <c r="K130" s="90"/>
      <c r="L130" s="92"/>
      <c r="M130" s="92">
        <v>7.0</v>
      </c>
      <c r="N130" s="92"/>
      <c r="O130" s="90"/>
      <c r="P130" s="92">
        <v>0.0</v>
      </c>
      <c r="Q130" s="90"/>
      <c r="R130" s="90"/>
      <c r="S130" s="92">
        <v>0.0</v>
      </c>
      <c r="T130" s="23"/>
      <c r="U130" s="90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</row>
    <row r="131" hidden="1">
      <c r="A131" s="27"/>
      <c r="B131" s="88" t="s">
        <v>301</v>
      </c>
      <c r="C131" s="90"/>
      <c r="D131" s="92">
        <v>0.0</v>
      </c>
      <c r="E131" s="90"/>
      <c r="F131" s="90"/>
      <c r="G131" s="92">
        <v>0.0</v>
      </c>
      <c r="H131" s="90"/>
      <c r="I131" s="90"/>
      <c r="J131" s="92">
        <v>4.0</v>
      </c>
      <c r="K131" s="90"/>
      <c r="L131" s="90"/>
      <c r="M131" s="92">
        <v>2.0</v>
      </c>
      <c r="N131" s="90"/>
      <c r="O131" s="90"/>
      <c r="P131" s="92">
        <v>23.0</v>
      </c>
      <c r="Q131" s="90"/>
      <c r="R131" s="90"/>
      <c r="S131" s="92">
        <v>22.0</v>
      </c>
      <c r="T131" s="23"/>
      <c r="U131" s="92">
        <v>4.0</v>
      </c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</row>
    <row r="132" hidden="1">
      <c r="A132" s="27"/>
      <c r="B132" s="88" t="s">
        <v>495</v>
      </c>
      <c r="C132" s="90"/>
      <c r="D132" s="92">
        <f t="shared" ref="D132:S132" si="17">D128-D130-D131-D133-D134</f>
        <v>3</v>
      </c>
      <c r="E132" s="92">
        <f t="shared" si="17"/>
        <v>0</v>
      </c>
      <c r="F132" s="92">
        <f t="shared" si="17"/>
        <v>0</v>
      </c>
      <c r="G132" s="92">
        <f t="shared" si="17"/>
        <v>9</v>
      </c>
      <c r="H132" s="92">
        <f t="shared" si="17"/>
        <v>0</v>
      </c>
      <c r="I132" s="92">
        <f t="shared" si="17"/>
        <v>0</v>
      </c>
      <c r="J132" s="92">
        <f t="shared" si="17"/>
        <v>4</v>
      </c>
      <c r="K132" s="92">
        <f t="shared" si="17"/>
        <v>0</v>
      </c>
      <c r="L132" s="92">
        <f t="shared" si="17"/>
        <v>0</v>
      </c>
      <c r="M132" s="92">
        <f t="shared" si="17"/>
        <v>5</v>
      </c>
      <c r="N132" s="92">
        <f t="shared" si="17"/>
        <v>0</v>
      </c>
      <c r="O132" s="92">
        <f t="shared" si="17"/>
        <v>0</v>
      </c>
      <c r="P132" s="92">
        <f t="shared" si="17"/>
        <v>21</v>
      </c>
      <c r="Q132" s="92">
        <f t="shared" si="17"/>
        <v>0</v>
      </c>
      <c r="R132" s="92">
        <f t="shared" si="17"/>
        <v>0</v>
      </c>
      <c r="S132" s="92">
        <f t="shared" si="17"/>
        <v>20</v>
      </c>
      <c r="T132" s="23"/>
      <c r="U132" s="92">
        <f>U128-U130-U131-U133-U134</f>
        <v>32</v>
      </c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</row>
    <row r="133" hidden="1">
      <c r="A133" s="27"/>
      <c r="B133" s="88" t="s">
        <v>221</v>
      </c>
      <c r="C133" s="90"/>
      <c r="D133" s="92">
        <v>0.0</v>
      </c>
      <c r="E133" s="90"/>
      <c r="F133" s="90"/>
      <c r="G133" s="92">
        <v>0.0</v>
      </c>
      <c r="H133" s="90"/>
      <c r="I133" s="90"/>
      <c r="J133" s="92">
        <v>0.0</v>
      </c>
      <c r="K133" s="90"/>
      <c r="L133" s="92"/>
      <c r="M133" s="92">
        <v>0.0</v>
      </c>
      <c r="N133" s="92"/>
      <c r="O133" s="90"/>
      <c r="P133" s="92">
        <v>0.0</v>
      </c>
      <c r="Q133" s="90"/>
      <c r="R133" s="90"/>
      <c r="S133" s="92">
        <v>0.0</v>
      </c>
      <c r="T133" s="23"/>
      <c r="U133" s="90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</row>
    <row r="134" hidden="1">
      <c r="A134" s="27"/>
      <c r="B134" s="88" t="s">
        <v>233</v>
      </c>
      <c r="C134" s="90"/>
      <c r="D134" s="92">
        <f t="shared" ref="D134:O134" si="18">D128-D129</f>
        <v>0</v>
      </c>
      <c r="E134" s="92">
        <f t="shared" si="18"/>
        <v>0</v>
      </c>
      <c r="F134" s="92">
        <f t="shared" si="18"/>
        <v>0</v>
      </c>
      <c r="G134" s="92">
        <f t="shared" si="18"/>
        <v>0</v>
      </c>
      <c r="H134" s="92">
        <f t="shared" si="18"/>
        <v>0</v>
      </c>
      <c r="I134" s="92">
        <f t="shared" si="18"/>
        <v>0</v>
      </c>
      <c r="J134" s="92">
        <f t="shared" si="18"/>
        <v>0</v>
      </c>
      <c r="K134" s="92">
        <f t="shared" si="18"/>
        <v>0</v>
      </c>
      <c r="L134" s="92">
        <f t="shared" si="18"/>
        <v>0</v>
      </c>
      <c r="M134" s="92">
        <f t="shared" si="18"/>
        <v>0</v>
      </c>
      <c r="N134" s="92">
        <f t="shared" si="18"/>
        <v>0</v>
      </c>
      <c r="O134" s="92">
        <f t="shared" si="18"/>
        <v>0</v>
      </c>
      <c r="P134" s="92">
        <v>2.0</v>
      </c>
      <c r="Q134" s="92">
        <f t="shared" ref="Q134:S134" si="19">Q128-Q129</f>
        <v>0</v>
      </c>
      <c r="R134" s="92">
        <f t="shared" si="19"/>
        <v>0</v>
      </c>
      <c r="S134" s="92">
        <f t="shared" si="19"/>
        <v>0</v>
      </c>
      <c r="T134" s="23"/>
      <c r="U134" s="90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</row>
    <row r="135" hidden="1">
      <c r="A135" s="35"/>
      <c r="B135" s="88" t="s">
        <v>338</v>
      </c>
      <c r="C135" s="110" t="str">
        <f t="shared" ref="C135:U135" si="20">C129/C128</f>
        <v>#DIV/0!</v>
      </c>
      <c r="D135" s="110">
        <f t="shared" si="20"/>
        <v>1</v>
      </c>
      <c r="E135" s="110" t="str">
        <f t="shared" si="20"/>
        <v>#DIV/0!</v>
      </c>
      <c r="F135" s="110" t="str">
        <f t="shared" si="20"/>
        <v>#DIV/0!</v>
      </c>
      <c r="G135" s="110">
        <f t="shared" si="20"/>
        <v>1</v>
      </c>
      <c r="H135" s="110" t="str">
        <f t="shared" si="20"/>
        <v>#DIV/0!</v>
      </c>
      <c r="I135" s="110" t="str">
        <f t="shared" si="20"/>
        <v>#DIV/0!</v>
      </c>
      <c r="J135" s="110">
        <f t="shared" si="20"/>
        <v>1</v>
      </c>
      <c r="K135" s="110" t="str">
        <f t="shared" si="20"/>
        <v>#DIV/0!</v>
      </c>
      <c r="L135" s="110" t="str">
        <f t="shared" si="20"/>
        <v>#DIV/0!</v>
      </c>
      <c r="M135" s="110">
        <f t="shared" si="20"/>
        <v>1</v>
      </c>
      <c r="N135" s="110" t="str">
        <f t="shared" si="20"/>
        <v>#DIV/0!</v>
      </c>
      <c r="O135" s="110" t="str">
        <f t="shared" si="20"/>
        <v>#DIV/0!</v>
      </c>
      <c r="P135" s="110">
        <f t="shared" si="20"/>
        <v>0.9565217391</v>
      </c>
      <c r="Q135" s="110" t="str">
        <f t="shared" si="20"/>
        <v>#DIV/0!</v>
      </c>
      <c r="R135" s="110" t="str">
        <f t="shared" si="20"/>
        <v>#DIV/0!</v>
      </c>
      <c r="S135" s="110">
        <f t="shared" si="20"/>
        <v>1</v>
      </c>
      <c r="T135" s="110" t="str">
        <f t="shared" si="20"/>
        <v>#DIV/0!</v>
      </c>
      <c r="U135" s="110">
        <f t="shared" si="20"/>
        <v>0.7777777778</v>
      </c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</row>
    <row r="136" hidden="1">
      <c r="A136" s="23"/>
      <c r="B136" s="23"/>
      <c r="C136" s="23"/>
      <c r="D136" s="7" t="s">
        <v>1214</v>
      </c>
      <c r="E136" s="23"/>
      <c r="F136" s="23"/>
      <c r="G136" s="7" t="s">
        <v>1215</v>
      </c>
      <c r="H136" s="23"/>
      <c r="I136" s="23"/>
      <c r="J136" s="7" t="s">
        <v>1216</v>
      </c>
      <c r="K136" s="23"/>
      <c r="L136" s="23"/>
      <c r="M136" s="7" t="s">
        <v>1218</v>
      </c>
      <c r="N136" s="23"/>
      <c r="O136" s="23"/>
      <c r="P136" s="7" t="s">
        <v>1219</v>
      </c>
      <c r="Q136" s="23"/>
      <c r="R136" s="23"/>
      <c r="S136" s="7" t="s">
        <v>1221</v>
      </c>
      <c r="T136" s="23"/>
      <c r="U136" s="7" t="s">
        <v>1222</v>
      </c>
      <c r="V136" s="82" t="s">
        <v>7</v>
      </c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</row>
    <row r="137" hidden="1">
      <c r="A137" s="85">
        <v>43743.0</v>
      </c>
      <c r="B137" s="112" t="s">
        <v>134</v>
      </c>
      <c r="C137" s="113"/>
      <c r="D137" s="115" t="s">
        <v>1227</v>
      </c>
      <c r="E137" s="113"/>
      <c r="F137" s="113"/>
      <c r="G137" s="115" t="s">
        <v>593</v>
      </c>
      <c r="H137" s="113"/>
      <c r="I137" s="113"/>
      <c r="J137" s="115" t="s">
        <v>967</v>
      </c>
      <c r="K137" s="113"/>
      <c r="L137" s="113"/>
      <c r="M137" s="115" t="s">
        <v>252</v>
      </c>
      <c r="N137" s="115"/>
      <c r="O137" s="113"/>
      <c r="P137" s="115" t="s">
        <v>252</v>
      </c>
      <c r="Q137" s="113"/>
      <c r="R137" s="113"/>
      <c r="S137" s="115" t="s">
        <v>194</v>
      </c>
      <c r="T137" s="23"/>
      <c r="U137" s="115" t="s">
        <v>252</v>
      </c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</row>
    <row r="138" hidden="1">
      <c r="A138" s="27"/>
      <c r="B138" s="88" t="s">
        <v>159</v>
      </c>
      <c r="C138" s="90"/>
      <c r="D138" s="92">
        <v>9.0</v>
      </c>
      <c r="E138" s="90"/>
      <c r="F138" s="90"/>
      <c r="G138" s="92">
        <v>3.0</v>
      </c>
      <c r="H138" s="90"/>
      <c r="I138" s="90"/>
      <c r="J138" s="92">
        <v>27.0</v>
      </c>
      <c r="K138" s="90"/>
      <c r="L138" s="90"/>
      <c r="M138" s="92"/>
      <c r="N138" s="92"/>
      <c r="O138" s="90"/>
      <c r="P138" s="92"/>
      <c r="Q138" s="90"/>
      <c r="R138" s="90"/>
      <c r="S138" s="92">
        <v>93.0</v>
      </c>
      <c r="T138" s="23"/>
      <c r="U138" s="92"/>
      <c r="V138" s="147">
        <f>SUM(D138:U138)</f>
        <v>132</v>
      </c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</row>
    <row r="139" hidden="1">
      <c r="A139" s="27"/>
      <c r="B139" s="88" t="s">
        <v>178</v>
      </c>
      <c r="C139" s="90"/>
      <c r="D139" s="92">
        <v>9.0</v>
      </c>
      <c r="E139" s="90"/>
      <c r="F139" s="90"/>
      <c r="G139" s="92">
        <v>3.0</v>
      </c>
      <c r="H139" s="90"/>
      <c r="I139" s="90"/>
      <c r="J139" s="92">
        <v>27.0</v>
      </c>
      <c r="K139" s="90"/>
      <c r="L139" s="90"/>
      <c r="M139" s="92"/>
      <c r="N139" s="92"/>
      <c r="O139" s="90"/>
      <c r="P139" s="92"/>
      <c r="Q139" s="90"/>
      <c r="R139" s="90"/>
      <c r="S139" s="92">
        <v>92.0</v>
      </c>
      <c r="T139" s="23"/>
      <c r="U139" s="92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</row>
    <row r="140" hidden="1">
      <c r="A140" s="27"/>
      <c r="B140" s="88" t="s">
        <v>287</v>
      </c>
      <c r="C140" s="90"/>
      <c r="D140" s="92">
        <v>8.0</v>
      </c>
      <c r="E140" s="90"/>
      <c r="F140" s="90"/>
      <c r="G140" s="92">
        <v>1.0</v>
      </c>
      <c r="H140" s="90"/>
      <c r="I140" s="90"/>
      <c r="J140" s="92">
        <v>7.0</v>
      </c>
      <c r="K140" s="90"/>
      <c r="L140" s="92"/>
      <c r="M140" s="92"/>
      <c r="N140" s="92"/>
      <c r="O140" s="90"/>
      <c r="P140" s="92"/>
      <c r="Q140" s="90"/>
      <c r="R140" s="90"/>
      <c r="S140" s="92"/>
      <c r="T140" s="23"/>
      <c r="U140" s="90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</row>
    <row r="141" hidden="1">
      <c r="A141" s="27"/>
      <c r="B141" s="88" t="s">
        <v>301</v>
      </c>
      <c r="C141" s="90"/>
      <c r="D141" s="92">
        <v>0.0</v>
      </c>
      <c r="E141" s="90"/>
      <c r="F141" s="90"/>
      <c r="G141" s="92">
        <v>1.0</v>
      </c>
      <c r="H141" s="90"/>
      <c r="I141" s="90"/>
      <c r="J141" s="92">
        <v>5.0</v>
      </c>
      <c r="K141" s="90"/>
      <c r="L141" s="90"/>
      <c r="M141" s="92"/>
      <c r="N141" s="90"/>
      <c r="O141" s="90"/>
      <c r="P141" s="92"/>
      <c r="Q141" s="90"/>
      <c r="R141" s="90"/>
      <c r="S141" s="92">
        <v>53.0</v>
      </c>
      <c r="T141" s="23"/>
      <c r="U141" s="92"/>
      <c r="V141" s="23">
        <f>sum(D140:U141)</f>
        <v>75</v>
      </c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</row>
    <row r="142" hidden="1">
      <c r="A142" s="27"/>
      <c r="B142" s="88" t="s">
        <v>495</v>
      </c>
      <c r="C142" s="90"/>
      <c r="D142" s="92">
        <f t="shared" ref="D142:S142" si="21">D138-D140-D141-D143-D144</f>
        <v>1</v>
      </c>
      <c r="E142" s="92">
        <f t="shared" si="21"/>
        <v>0</v>
      </c>
      <c r="F142" s="92">
        <f t="shared" si="21"/>
        <v>0</v>
      </c>
      <c r="G142" s="92">
        <f t="shared" si="21"/>
        <v>1</v>
      </c>
      <c r="H142" s="92">
        <f t="shared" si="21"/>
        <v>0</v>
      </c>
      <c r="I142" s="92">
        <f t="shared" si="21"/>
        <v>0</v>
      </c>
      <c r="J142" s="92">
        <f t="shared" si="21"/>
        <v>15</v>
      </c>
      <c r="K142" s="92">
        <f t="shared" si="21"/>
        <v>0</v>
      </c>
      <c r="L142" s="92">
        <f t="shared" si="21"/>
        <v>0</v>
      </c>
      <c r="M142" s="92">
        <f t="shared" si="21"/>
        <v>0</v>
      </c>
      <c r="N142" s="92">
        <f t="shared" si="21"/>
        <v>0</v>
      </c>
      <c r="O142" s="92">
        <f t="shared" si="21"/>
        <v>0</v>
      </c>
      <c r="P142" s="92">
        <f t="shared" si="21"/>
        <v>0</v>
      </c>
      <c r="Q142" s="92">
        <f t="shared" si="21"/>
        <v>0</v>
      </c>
      <c r="R142" s="92">
        <f t="shared" si="21"/>
        <v>0</v>
      </c>
      <c r="S142" s="92">
        <f t="shared" si="21"/>
        <v>38</v>
      </c>
      <c r="T142" s="23"/>
      <c r="U142" s="92">
        <f>U138-U140-U141-U143-U144</f>
        <v>0</v>
      </c>
      <c r="V142" s="23">
        <f t="shared" ref="V142:V143" si="22">sum(D142:U142)</f>
        <v>55</v>
      </c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</row>
    <row r="143" hidden="1">
      <c r="A143" s="27"/>
      <c r="B143" s="88" t="s">
        <v>221</v>
      </c>
      <c r="C143" s="90"/>
      <c r="D143" s="92">
        <v>0.0</v>
      </c>
      <c r="E143" s="90"/>
      <c r="F143" s="90"/>
      <c r="G143" s="92">
        <v>0.0</v>
      </c>
      <c r="H143" s="90"/>
      <c r="I143" s="90"/>
      <c r="J143" s="92">
        <v>0.0</v>
      </c>
      <c r="K143" s="90"/>
      <c r="L143" s="92"/>
      <c r="M143" s="92"/>
      <c r="N143" s="92"/>
      <c r="O143" s="90"/>
      <c r="P143" s="92"/>
      <c r="Q143" s="90"/>
      <c r="R143" s="90"/>
      <c r="S143" s="92">
        <v>2.0</v>
      </c>
      <c r="T143" s="23"/>
      <c r="U143" s="90"/>
      <c r="V143" s="23">
        <f t="shared" si="22"/>
        <v>2</v>
      </c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</row>
    <row r="144" hidden="1">
      <c r="A144" s="27"/>
      <c r="B144" s="88" t="s">
        <v>233</v>
      </c>
      <c r="C144" s="90"/>
      <c r="D144" s="92">
        <v>0.0</v>
      </c>
      <c r="E144" s="92"/>
      <c r="F144" s="92"/>
      <c r="G144" s="92">
        <v>0.0</v>
      </c>
      <c r="H144" s="92"/>
      <c r="I144" s="92"/>
      <c r="J144" s="92">
        <v>0.0</v>
      </c>
      <c r="K144" s="92"/>
      <c r="L144" s="92"/>
      <c r="M144" s="92"/>
      <c r="N144" s="92"/>
      <c r="O144" s="92"/>
      <c r="P144" s="92"/>
      <c r="Q144" s="92"/>
      <c r="R144" s="92"/>
      <c r="S144" s="92">
        <v>0.0</v>
      </c>
      <c r="T144" s="23"/>
      <c r="U144" s="90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</row>
    <row r="145" hidden="1">
      <c r="A145" s="35"/>
      <c r="B145" s="88" t="s">
        <v>338</v>
      </c>
      <c r="C145" s="110" t="str">
        <f t="shared" ref="C145:U145" si="23">C139/C138</f>
        <v>#DIV/0!</v>
      </c>
      <c r="D145" s="110">
        <f t="shared" si="23"/>
        <v>1</v>
      </c>
      <c r="E145" s="110" t="str">
        <f t="shared" si="23"/>
        <v>#DIV/0!</v>
      </c>
      <c r="F145" s="110" t="str">
        <f t="shared" si="23"/>
        <v>#DIV/0!</v>
      </c>
      <c r="G145" s="110">
        <f t="shared" si="23"/>
        <v>1</v>
      </c>
      <c r="H145" s="110" t="str">
        <f t="shared" si="23"/>
        <v>#DIV/0!</v>
      </c>
      <c r="I145" s="110" t="str">
        <f t="shared" si="23"/>
        <v>#DIV/0!</v>
      </c>
      <c r="J145" s="110">
        <f t="shared" si="23"/>
        <v>1</v>
      </c>
      <c r="K145" s="110" t="str">
        <f t="shared" si="23"/>
        <v>#DIV/0!</v>
      </c>
      <c r="L145" s="110" t="str">
        <f t="shared" si="23"/>
        <v>#DIV/0!</v>
      </c>
      <c r="M145" s="110" t="str">
        <f t="shared" si="23"/>
        <v>#DIV/0!</v>
      </c>
      <c r="N145" s="110" t="str">
        <f t="shared" si="23"/>
        <v>#DIV/0!</v>
      </c>
      <c r="O145" s="110" t="str">
        <f t="shared" si="23"/>
        <v>#DIV/0!</v>
      </c>
      <c r="P145" s="110" t="str">
        <f t="shared" si="23"/>
        <v>#DIV/0!</v>
      </c>
      <c r="Q145" s="110" t="str">
        <f t="shared" si="23"/>
        <v>#DIV/0!</v>
      </c>
      <c r="R145" s="110" t="str">
        <f t="shared" si="23"/>
        <v>#DIV/0!</v>
      </c>
      <c r="S145" s="110">
        <f t="shared" si="23"/>
        <v>0.9892473118</v>
      </c>
      <c r="T145" s="110" t="str">
        <f t="shared" si="23"/>
        <v>#DIV/0!</v>
      </c>
      <c r="U145" s="110" t="str">
        <f t="shared" si="23"/>
        <v>#DIV/0!</v>
      </c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</row>
    <row r="146" hidden="1">
      <c r="A146" s="23"/>
      <c r="B146" s="23"/>
      <c r="C146" s="23"/>
      <c r="D146" s="7" t="s">
        <v>1241</v>
      </c>
      <c r="E146" s="23"/>
      <c r="F146" s="23"/>
      <c r="G146" s="7" t="s">
        <v>1242</v>
      </c>
      <c r="H146" s="23"/>
      <c r="I146" s="23"/>
      <c r="J146" s="7" t="s">
        <v>1248</v>
      </c>
      <c r="K146" s="23"/>
      <c r="L146" s="23"/>
      <c r="M146" s="82" t="s">
        <v>7</v>
      </c>
      <c r="N146" s="23"/>
      <c r="O146" s="23"/>
      <c r="P146" s="23"/>
      <c r="Q146" s="23"/>
      <c r="R146" s="23"/>
      <c r="S146" s="7" t="s">
        <v>1249</v>
      </c>
      <c r="T146" s="23"/>
      <c r="U146" s="5" t="s">
        <v>7</v>
      </c>
      <c r="V146" s="82" t="s">
        <v>7</v>
      </c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</row>
    <row r="147" hidden="1">
      <c r="A147" s="85">
        <v>43745.0</v>
      </c>
      <c r="B147" s="112" t="s">
        <v>134</v>
      </c>
      <c r="C147" s="113"/>
      <c r="D147" s="115" t="s">
        <v>1253</v>
      </c>
      <c r="E147" s="113"/>
      <c r="F147" s="113"/>
      <c r="G147" s="115" t="s">
        <v>1254</v>
      </c>
      <c r="H147" s="113"/>
      <c r="I147" s="113"/>
      <c r="J147" s="115" t="s">
        <v>967</v>
      </c>
      <c r="K147" s="113"/>
      <c r="L147" s="113"/>
      <c r="M147" s="115" t="s">
        <v>189</v>
      </c>
      <c r="N147" s="115"/>
      <c r="O147" s="113"/>
      <c r="P147" s="115" t="s">
        <v>1255</v>
      </c>
      <c r="Q147" s="113"/>
      <c r="R147" s="113"/>
      <c r="S147" s="115" t="s">
        <v>1256</v>
      </c>
      <c r="T147" s="23"/>
      <c r="U147" s="115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</row>
    <row r="148" hidden="1">
      <c r="A148" s="27"/>
      <c r="B148" s="88" t="s">
        <v>159</v>
      </c>
      <c r="C148" s="90"/>
      <c r="D148" s="92">
        <v>12.0</v>
      </c>
      <c r="E148" s="90"/>
      <c r="F148" s="90"/>
      <c r="G148" s="92">
        <v>7.0</v>
      </c>
      <c r="H148" s="90"/>
      <c r="I148" s="90"/>
      <c r="J148" s="92">
        <v>23.0</v>
      </c>
      <c r="K148" s="90"/>
      <c r="L148" s="90"/>
      <c r="M148" s="92">
        <v>60.0</v>
      </c>
      <c r="N148" s="92"/>
      <c r="O148" s="90"/>
      <c r="P148" s="92">
        <v>34.0</v>
      </c>
      <c r="Q148" s="90"/>
      <c r="R148" s="90"/>
      <c r="S148" s="92">
        <v>46.0</v>
      </c>
      <c r="T148" s="23"/>
      <c r="U148" s="92"/>
      <c r="V148" s="147">
        <f>SUM(D148:U148)</f>
        <v>182</v>
      </c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</row>
    <row r="149" hidden="1">
      <c r="A149" s="27"/>
      <c r="B149" s="88" t="s">
        <v>178</v>
      </c>
      <c r="C149" s="90"/>
      <c r="D149" s="92">
        <v>12.0</v>
      </c>
      <c r="E149" s="90"/>
      <c r="F149" s="90"/>
      <c r="G149" s="92">
        <v>7.0</v>
      </c>
      <c r="H149" s="90"/>
      <c r="I149" s="90"/>
      <c r="J149" s="92">
        <v>23.0</v>
      </c>
      <c r="K149" s="90"/>
      <c r="L149" s="90"/>
      <c r="M149" s="92">
        <v>60.0</v>
      </c>
      <c r="N149" s="92"/>
      <c r="O149" s="90"/>
      <c r="P149" s="92">
        <v>34.0</v>
      </c>
      <c r="Q149" s="90"/>
      <c r="R149" s="90"/>
      <c r="S149" s="92">
        <v>46.0</v>
      </c>
      <c r="T149" s="23"/>
      <c r="U149" s="92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</row>
    <row r="150" hidden="1">
      <c r="A150" s="27"/>
      <c r="B150" s="88" t="s">
        <v>287</v>
      </c>
      <c r="C150" s="90"/>
      <c r="D150" s="92">
        <v>9.0</v>
      </c>
      <c r="E150" s="90"/>
      <c r="F150" s="90"/>
      <c r="G150" s="92">
        <v>6.0</v>
      </c>
      <c r="H150" s="90"/>
      <c r="I150" s="90"/>
      <c r="J150" s="92">
        <v>18.0</v>
      </c>
      <c r="K150" s="90"/>
      <c r="L150" s="92"/>
      <c r="M150" s="92">
        <v>20.0</v>
      </c>
      <c r="N150" s="92"/>
      <c r="O150" s="90"/>
      <c r="P150" s="92"/>
      <c r="Q150" s="90"/>
      <c r="R150" s="90"/>
      <c r="S150" s="92"/>
      <c r="T150" s="23"/>
      <c r="U150" s="90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</row>
    <row r="151" hidden="1">
      <c r="A151" s="27"/>
      <c r="B151" s="88" t="s">
        <v>301</v>
      </c>
      <c r="C151" s="90"/>
      <c r="D151" s="92">
        <v>1.0</v>
      </c>
      <c r="E151" s="90"/>
      <c r="F151" s="90"/>
      <c r="G151" s="92"/>
      <c r="H151" s="90"/>
      <c r="I151" s="90"/>
      <c r="J151" s="92">
        <v>3.0</v>
      </c>
      <c r="K151" s="90"/>
      <c r="L151" s="90"/>
      <c r="M151" s="92">
        <v>33.0</v>
      </c>
      <c r="N151" s="90"/>
      <c r="O151" s="90"/>
      <c r="P151" s="92">
        <v>27.0</v>
      </c>
      <c r="Q151" s="90"/>
      <c r="R151" s="90"/>
      <c r="S151" s="92">
        <v>41.0</v>
      </c>
      <c r="T151" s="23"/>
      <c r="U151" s="92"/>
      <c r="V151" s="23">
        <f>sum(D150:U151)</f>
        <v>158</v>
      </c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</row>
    <row r="152" hidden="1">
      <c r="A152" s="27"/>
      <c r="B152" s="88" t="s">
        <v>495</v>
      </c>
      <c r="C152" s="90"/>
      <c r="D152" s="92">
        <f t="shared" ref="D152:S152" si="24">D148-D150-D151-D153-D154</f>
        <v>2</v>
      </c>
      <c r="E152" s="92">
        <f t="shared" si="24"/>
        <v>0</v>
      </c>
      <c r="F152" s="92">
        <f t="shared" si="24"/>
        <v>0</v>
      </c>
      <c r="G152" s="92">
        <f t="shared" si="24"/>
        <v>1</v>
      </c>
      <c r="H152" s="92">
        <f t="shared" si="24"/>
        <v>0</v>
      </c>
      <c r="I152" s="92">
        <f t="shared" si="24"/>
        <v>0</v>
      </c>
      <c r="J152" s="92">
        <f t="shared" si="24"/>
        <v>2</v>
      </c>
      <c r="K152" s="92">
        <f t="shared" si="24"/>
        <v>0</v>
      </c>
      <c r="L152" s="92">
        <f t="shared" si="24"/>
        <v>0</v>
      </c>
      <c r="M152" s="92">
        <f t="shared" si="24"/>
        <v>4</v>
      </c>
      <c r="N152" s="92">
        <f t="shared" si="24"/>
        <v>0</v>
      </c>
      <c r="O152" s="92">
        <f t="shared" si="24"/>
        <v>0</v>
      </c>
      <c r="P152" s="92">
        <f t="shared" si="24"/>
        <v>7</v>
      </c>
      <c r="Q152" s="92">
        <f t="shared" si="24"/>
        <v>0</v>
      </c>
      <c r="R152" s="92">
        <f t="shared" si="24"/>
        <v>0</v>
      </c>
      <c r="S152" s="92">
        <f t="shared" si="24"/>
        <v>5</v>
      </c>
      <c r="T152" s="23"/>
      <c r="U152" s="92"/>
      <c r="V152" s="23">
        <f t="shared" ref="V152:V153" si="25">sum(D152:U152)</f>
        <v>21</v>
      </c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</row>
    <row r="153" hidden="1">
      <c r="A153" s="27"/>
      <c r="B153" s="88" t="s">
        <v>221</v>
      </c>
      <c r="C153" s="90"/>
      <c r="D153" s="92"/>
      <c r="E153" s="90"/>
      <c r="F153" s="90"/>
      <c r="G153" s="92"/>
      <c r="H153" s="90"/>
      <c r="I153" s="90"/>
      <c r="J153" s="92"/>
      <c r="K153" s="90"/>
      <c r="L153" s="92"/>
      <c r="M153" s="92">
        <v>3.0</v>
      </c>
      <c r="N153" s="92"/>
      <c r="O153" s="90"/>
      <c r="P153" s="92"/>
      <c r="Q153" s="90"/>
      <c r="R153" s="90"/>
      <c r="S153" s="92"/>
      <c r="T153" s="23"/>
      <c r="U153" s="90"/>
      <c r="V153" s="23">
        <f t="shared" si="25"/>
        <v>3</v>
      </c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</row>
    <row r="154" hidden="1">
      <c r="A154" s="27"/>
      <c r="B154" s="88" t="s">
        <v>233</v>
      </c>
      <c r="C154" s="90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23"/>
      <c r="U154" s="90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</row>
    <row r="155" hidden="1">
      <c r="A155" s="35"/>
      <c r="B155" s="88" t="s">
        <v>338</v>
      </c>
      <c r="C155" s="110" t="str">
        <f t="shared" ref="C155:T155" si="26">C149/C148</f>
        <v>#DIV/0!</v>
      </c>
      <c r="D155" s="110">
        <f t="shared" si="26"/>
        <v>1</v>
      </c>
      <c r="E155" s="110" t="str">
        <f t="shared" si="26"/>
        <v>#DIV/0!</v>
      </c>
      <c r="F155" s="110" t="str">
        <f t="shared" si="26"/>
        <v>#DIV/0!</v>
      </c>
      <c r="G155" s="110">
        <f t="shared" si="26"/>
        <v>1</v>
      </c>
      <c r="H155" s="110" t="str">
        <f t="shared" si="26"/>
        <v>#DIV/0!</v>
      </c>
      <c r="I155" s="110" t="str">
        <f t="shared" si="26"/>
        <v>#DIV/0!</v>
      </c>
      <c r="J155" s="110">
        <f t="shared" si="26"/>
        <v>1</v>
      </c>
      <c r="K155" s="110" t="str">
        <f t="shared" si="26"/>
        <v>#DIV/0!</v>
      </c>
      <c r="L155" s="110" t="str">
        <f t="shared" si="26"/>
        <v>#DIV/0!</v>
      </c>
      <c r="M155" s="110">
        <f t="shared" si="26"/>
        <v>1</v>
      </c>
      <c r="N155" s="110" t="str">
        <f t="shared" si="26"/>
        <v>#DIV/0!</v>
      </c>
      <c r="O155" s="110" t="str">
        <f t="shared" si="26"/>
        <v>#DIV/0!</v>
      </c>
      <c r="P155" s="110">
        <f t="shared" si="26"/>
        <v>1</v>
      </c>
      <c r="Q155" s="110" t="str">
        <f t="shared" si="26"/>
        <v>#DIV/0!</v>
      </c>
      <c r="R155" s="110" t="str">
        <f t="shared" si="26"/>
        <v>#DIV/0!</v>
      </c>
      <c r="S155" s="110">
        <f t="shared" si="26"/>
        <v>1</v>
      </c>
      <c r="T155" s="110" t="str">
        <f t="shared" si="26"/>
        <v>#DIV/0!</v>
      </c>
      <c r="U155" s="110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</row>
    <row r="156" hidden="1">
      <c r="A156" s="23"/>
      <c r="B156" s="23"/>
      <c r="C156" s="23"/>
      <c r="D156" s="7" t="s">
        <v>1263</v>
      </c>
      <c r="E156" s="23"/>
      <c r="F156" s="23"/>
      <c r="G156" s="7" t="s">
        <v>1265</v>
      </c>
      <c r="H156" s="23"/>
      <c r="I156" s="23"/>
      <c r="J156" s="7" t="s">
        <v>1269</v>
      </c>
      <c r="K156" s="23"/>
      <c r="L156" s="23"/>
      <c r="M156" s="7" t="s">
        <v>1270</v>
      </c>
      <c r="N156" s="23"/>
      <c r="O156" s="23"/>
      <c r="P156" s="7" t="s">
        <v>1272</v>
      </c>
      <c r="Q156" s="23"/>
      <c r="R156" s="23"/>
      <c r="S156" s="7" t="s">
        <v>1274</v>
      </c>
      <c r="T156" s="23"/>
      <c r="V156" s="82" t="s">
        <v>7</v>
      </c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</row>
    <row r="157" hidden="1">
      <c r="A157" s="85">
        <v>43746.0</v>
      </c>
      <c r="B157" s="112" t="s">
        <v>134</v>
      </c>
      <c r="C157" s="113"/>
      <c r="D157" s="115" t="s">
        <v>1021</v>
      </c>
      <c r="E157" s="113"/>
      <c r="F157" s="113"/>
      <c r="G157" s="115"/>
      <c r="H157" s="113"/>
      <c r="I157" s="113"/>
      <c r="J157" s="115" t="s">
        <v>967</v>
      </c>
      <c r="K157" s="113"/>
      <c r="L157" s="113"/>
      <c r="M157" s="115" t="s">
        <v>1278</v>
      </c>
      <c r="N157" s="115"/>
      <c r="O157" s="113"/>
      <c r="P157" s="115" t="s">
        <v>522</v>
      </c>
      <c r="Q157" s="113"/>
      <c r="R157" s="113"/>
      <c r="S157" s="115" t="s">
        <v>1279</v>
      </c>
      <c r="T157" s="23"/>
      <c r="U157" s="115" t="s">
        <v>1280</v>
      </c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</row>
    <row r="158" hidden="1">
      <c r="A158" s="27"/>
      <c r="B158" s="88" t="s">
        <v>159</v>
      </c>
      <c r="C158" s="90"/>
      <c r="D158" s="92">
        <v>14.0</v>
      </c>
      <c r="E158" s="90"/>
      <c r="F158" s="90"/>
      <c r="G158" s="92"/>
      <c r="H158" s="90"/>
      <c r="I158" s="90"/>
      <c r="J158" s="92">
        <v>37.0</v>
      </c>
      <c r="K158" s="90"/>
      <c r="L158" s="90"/>
      <c r="M158" s="92">
        <v>18.0</v>
      </c>
      <c r="N158" s="92"/>
      <c r="O158" s="90"/>
      <c r="P158" s="92">
        <v>51.0</v>
      </c>
      <c r="Q158" s="90"/>
      <c r="R158" s="90"/>
      <c r="S158" s="92">
        <v>50.0</v>
      </c>
      <c r="T158" s="23"/>
      <c r="U158" s="92">
        <v>40.0</v>
      </c>
      <c r="V158" s="147">
        <f>SUM(D158:U158)</f>
        <v>210</v>
      </c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</row>
    <row r="159" hidden="1">
      <c r="A159" s="27"/>
      <c r="B159" s="88" t="s">
        <v>178</v>
      </c>
      <c r="C159" s="90"/>
      <c r="D159" s="92"/>
      <c r="E159" s="90"/>
      <c r="F159" s="90"/>
      <c r="G159" s="92"/>
      <c r="H159" s="90"/>
      <c r="I159" s="90"/>
      <c r="J159" s="92"/>
      <c r="K159" s="90"/>
      <c r="L159" s="90"/>
      <c r="M159" s="92"/>
      <c r="N159" s="92"/>
      <c r="O159" s="90"/>
      <c r="P159" s="92"/>
      <c r="Q159" s="90"/>
      <c r="R159" s="90"/>
      <c r="S159" s="92"/>
      <c r="T159" s="23"/>
      <c r="U159" s="92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</row>
    <row r="160" hidden="1">
      <c r="A160" s="27"/>
      <c r="B160" s="88" t="s">
        <v>287</v>
      </c>
      <c r="C160" s="90"/>
      <c r="D160" s="92">
        <v>6.0</v>
      </c>
      <c r="E160" s="90"/>
      <c r="F160" s="90"/>
      <c r="G160" s="92"/>
      <c r="H160" s="90"/>
      <c r="I160" s="90"/>
      <c r="J160" s="92">
        <v>5.0</v>
      </c>
      <c r="K160" s="90"/>
      <c r="L160" s="90"/>
      <c r="M160" s="92"/>
      <c r="N160" s="92"/>
      <c r="O160" s="90"/>
      <c r="P160" s="92"/>
      <c r="Q160" s="90"/>
      <c r="R160" s="90"/>
      <c r="S160" s="92"/>
      <c r="T160" s="23"/>
      <c r="U160" s="90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</row>
    <row r="161" hidden="1">
      <c r="A161" s="27"/>
      <c r="B161" s="88" t="s">
        <v>301</v>
      </c>
      <c r="C161" s="90"/>
      <c r="D161" s="92">
        <v>5.0</v>
      </c>
      <c r="E161" s="90"/>
      <c r="F161" s="90"/>
      <c r="G161" s="92"/>
      <c r="H161" s="90"/>
      <c r="I161" s="90"/>
      <c r="J161" s="92">
        <v>23.0</v>
      </c>
      <c r="K161" s="90"/>
      <c r="L161" s="90"/>
      <c r="M161" s="92">
        <v>14.0</v>
      </c>
      <c r="N161" s="90"/>
      <c r="O161" s="90"/>
      <c r="P161" s="92">
        <v>42.0</v>
      </c>
      <c r="Q161" s="90"/>
      <c r="R161" s="90"/>
      <c r="S161" s="92">
        <v>38.0</v>
      </c>
      <c r="T161" s="23"/>
      <c r="U161" s="92">
        <v>8.0</v>
      </c>
      <c r="V161" s="23">
        <f>sum(D160:U161)</f>
        <v>141</v>
      </c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</row>
    <row r="162" hidden="1">
      <c r="A162" s="27"/>
      <c r="B162" s="88" t="s">
        <v>495</v>
      </c>
      <c r="C162" s="90"/>
      <c r="D162" s="92">
        <f t="shared" ref="D162:S162" si="27">D158-D160-D161-D163-D164</f>
        <v>2</v>
      </c>
      <c r="E162" s="92">
        <f t="shared" si="27"/>
        <v>0</v>
      </c>
      <c r="F162" s="92">
        <f t="shared" si="27"/>
        <v>0</v>
      </c>
      <c r="G162" s="92">
        <f t="shared" si="27"/>
        <v>0</v>
      </c>
      <c r="H162" s="92">
        <f t="shared" si="27"/>
        <v>0</v>
      </c>
      <c r="I162" s="92">
        <f t="shared" si="27"/>
        <v>0</v>
      </c>
      <c r="J162" s="92">
        <f t="shared" si="27"/>
        <v>9</v>
      </c>
      <c r="K162" s="92">
        <f t="shared" si="27"/>
        <v>0</v>
      </c>
      <c r="L162" s="92">
        <f t="shared" si="27"/>
        <v>0</v>
      </c>
      <c r="M162" s="92">
        <f t="shared" si="27"/>
        <v>4</v>
      </c>
      <c r="N162" s="92">
        <f t="shared" si="27"/>
        <v>0</v>
      </c>
      <c r="O162" s="92">
        <f t="shared" si="27"/>
        <v>0</v>
      </c>
      <c r="P162" s="92">
        <f t="shared" si="27"/>
        <v>9</v>
      </c>
      <c r="Q162" s="92">
        <f t="shared" si="27"/>
        <v>0</v>
      </c>
      <c r="R162" s="92">
        <f t="shared" si="27"/>
        <v>0</v>
      </c>
      <c r="S162" s="92">
        <f t="shared" si="27"/>
        <v>10</v>
      </c>
      <c r="T162" s="23"/>
      <c r="U162" s="92">
        <f>U158-U160-U161-U163-U164</f>
        <v>32</v>
      </c>
      <c r="V162" s="23">
        <f t="shared" ref="V162:V163" si="28">sum(D162:U162)</f>
        <v>66</v>
      </c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</row>
    <row r="163" hidden="1">
      <c r="A163" s="27"/>
      <c r="B163" s="88" t="s">
        <v>221</v>
      </c>
      <c r="C163" s="90"/>
      <c r="D163" s="92"/>
      <c r="E163" s="90"/>
      <c r="F163" s="90"/>
      <c r="G163" s="92"/>
      <c r="H163" s="90"/>
      <c r="I163" s="90"/>
      <c r="J163" s="92"/>
      <c r="K163" s="90"/>
      <c r="L163" s="92"/>
      <c r="M163" s="92"/>
      <c r="N163" s="92"/>
      <c r="O163" s="90"/>
      <c r="P163" s="92"/>
      <c r="Q163" s="90"/>
      <c r="R163" s="90"/>
      <c r="S163" s="92">
        <v>1.0</v>
      </c>
      <c r="T163" s="23"/>
      <c r="U163" s="90"/>
      <c r="V163" s="23">
        <f t="shared" si="28"/>
        <v>1</v>
      </c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</row>
    <row r="164" hidden="1">
      <c r="A164" s="27"/>
      <c r="B164" s="88" t="s">
        <v>233</v>
      </c>
      <c r="C164" s="90"/>
      <c r="D164" s="92">
        <v>1.0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>
        <v>1.0</v>
      </c>
      <c r="T164" s="23"/>
      <c r="U164" s="90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</row>
    <row r="165" hidden="1">
      <c r="A165" s="35"/>
      <c r="B165" s="88" t="s">
        <v>338</v>
      </c>
      <c r="C165" s="110" t="str">
        <f t="shared" ref="C165:U165" si="29">C159/C158</f>
        <v>#DIV/0!</v>
      </c>
      <c r="D165" s="110">
        <f t="shared" si="29"/>
        <v>0</v>
      </c>
      <c r="E165" s="110" t="str">
        <f t="shared" si="29"/>
        <v>#DIV/0!</v>
      </c>
      <c r="F165" s="110" t="str">
        <f t="shared" si="29"/>
        <v>#DIV/0!</v>
      </c>
      <c r="G165" s="110" t="str">
        <f t="shared" si="29"/>
        <v>#DIV/0!</v>
      </c>
      <c r="H165" s="110" t="str">
        <f t="shared" si="29"/>
        <v>#DIV/0!</v>
      </c>
      <c r="I165" s="110" t="str">
        <f t="shared" si="29"/>
        <v>#DIV/0!</v>
      </c>
      <c r="J165" s="110">
        <f t="shared" si="29"/>
        <v>0</v>
      </c>
      <c r="K165" s="110" t="str">
        <f t="shared" si="29"/>
        <v>#DIV/0!</v>
      </c>
      <c r="L165" s="110" t="str">
        <f t="shared" si="29"/>
        <v>#DIV/0!</v>
      </c>
      <c r="M165" s="110">
        <f t="shared" si="29"/>
        <v>0</v>
      </c>
      <c r="N165" s="110" t="str">
        <f t="shared" si="29"/>
        <v>#DIV/0!</v>
      </c>
      <c r="O165" s="110" t="str">
        <f t="shared" si="29"/>
        <v>#DIV/0!</v>
      </c>
      <c r="P165" s="110">
        <f t="shared" si="29"/>
        <v>0</v>
      </c>
      <c r="Q165" s="110" t="str">
        <f t="shared" si="29"/>
        <v>#DIV/0!</v>
      </c>
      <c r="R165" s="110" t="str">
        <f t="shared" si="29"/>
        <v>#DIV/0!</v>
      </c>
      <c r="S165" s="110">
        <f t="shared" si="29"/>
        <v>0</v>
      </c>
      <c r="T165" s="110" t="str">
        <f t="shared" si="29"/>
        <v>#DIV/0!</v>
      </c>
      <c r="U165" s="110">
        <f t="shared" si="29"/>
        <v>0</v>
      </c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</row>
    <row r="166" hidden="1">
      <c r="A166" s="85">
        <v>43747.0</v>
      </c>
      <c r="B166" s="112" t="s">
        <v>134</v>
      </c>
      <c r="C166" s="113"/>
      <c r="D166" s="115" t="s">
        <v>1287</v>
      </c>
      <c r="E166" s="113"/>
      <c r="F166" s="113"/>
      <c r="G166" s="115" t="s">
        <v>252</v>
      </c>
      <c r="H166" s="113"/>
      <c r="I166" s="113"/>
      <c r="J166" s="115" t="s">
        <v>1288</v>
      </c>
      <c r="K166" s="113"/>
      <c r="L166" s="113"/>
      <c r="M166" s="115" t="s">
        <v>43</v>
      </c>
      <c r="N166" s="115"/>
      <c r="O166" s="113"/>
      <c r="P166" s="115" t="s">
        <v>1289</v>
      </c>
      <c r="Q166" s="113"/>
      <c r="R166" s="113"/>
      <c r="S166" s="115" t="s">
        <v>1279</v>
      </c>
      <c r="T166" s="23"/>
      <c r="U166" s="115" t="s">
        <v>1290</v>
      </c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</row>
    <row r="167" hidden="1">
      <c r="A167" s="27"/>
      <c r="B167" s="88" t="s">
        <v>159</v>
      </c>
      <c r="C167" s="90"/>
      <c r="D167" s="92">
        <v>21.0</v>
      </c>
      <c r="E167" s="90"/>
      <c r="F167" s="90"/>
      <c r="G167" s="92"/>
      <c r="H167" s="90"/>
      <c r="I167" s="90"/>
      <c r="J167" s="92">
        <v>24.0</v>
      </c>
      <c r="K167" s="90"/>
      <c r="L167" s="90"/>
      <c r="M167" s="92">
        <v>18.0</v>
      </c>
      <c r="N167" s="92"/>
      <c r="O167" s="90"/>
      <c r="P167" s="92">
        <v>60.0</v>
      </c>
      <c r="Q167" s="90"/>
      <c r="R167" s="90"/>
      <c r="S167" s="92">
        <v>14.0</v>
      </c>
      <c r="T167" s="23"/>
      <c r="U167" s="92">
        <v>34.0</v>
      </c>
      <c r="V167" s="147">
        <f>SUM(D167:U167)</f>
        <v>171</v>
      </c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</row>
    <row r="168" hidden="1">
      <c r="A168" s="27"/>
      <c r="B168" s="88" t="s">
        <v>178</v>
      </c>
      <c r="C168" s="90"/>
      <c r="D168" s="92">
        <v>19.0</v>
      </c>
      <c r="E168" s="90"/>
      <c r="F168" s="90"/>
      <c r="G168" s="92"/>
      <c r="H168" s="90"/>
      <c r="I168" s="90"/>
      <c r="J168" s="92">
        <v>21.0</v>
      </c>
      <c r="K168" s="90"/>
      <c r="L168" s="90"/>
      <c r="M168" s="92">
        <v>14.0</v>
      </c>
      <c r="N168" s="92"/>
      <c r="O168" s="90"/>
      <c r="P168" s="92">
        <v>59.0</v>
      </c>
      <c r="Q168" s="90"/>
      <c r="R168" s="90"/>
      <c r="S168" s="92">
        <v>14.0</v>
      </c>
      <c r="T168" s="23"/>
      <c r="U168" s="92">
        <v>34.0</v>
      </c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</row>
    <row r="169" hidden="1">
      <c r="A169" s="27"/>
      <c r="B169" s="88" t="s">
        <v>287</v>
      </c>
      <c r="C169" s="90"/>
      <c r="D169" s="92">
        <v>11.0</v>
      </c>
      <c r="E169" s="90"/>
      <c r="F169" s="90"/>
      <c r="G169" s="92"/>
      <c r="H169" s="90"/>
      <c r="I169" s="90"/>
      <c r="J169" s="92">
        <v>12.0</v>
      </c>
      <c r="K169" s="90"/>
      <c r="L169" s="92"/>
      <c r="M169" s="92"/>
      <c r="N169" s="92"/>
      <c r="O169" s="90"/>
      <c r="P169" s="92"/>
      <c r="Q169" s="90"/>
      <c r="R169" s="90"/>
      <c r="S169" s="92"/>
      <c r="T169" s="23"/>
      <c r="U169" s="92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</row>
    <row r="170" hidden="1">
      <c r="A170" s="27"/>
      <c r="B170" s="88" t="s">
        <v>301</v>
      </c>
      <c r="C170" s="90"/>
      <c r="D170" s="92">
        <v>4.0</v>
      </c>
      <c r="E170" s="90"/>
      <c r="F170" s="90"/>
      <c r="G170" s="92"/>
      <c r="H170" s="90"/>
      <c r="I170" s="90"/>
      <c r="J170" s="92">
        <v>8.0</v>
      </c>
      <c r="K170" s="90"/>
      <c r="L170" s="90"/>
      <c r="M170" s="92">
        <v>13.0</v>
      </c>
      <c r="N170" s="90"/>
      <c r="O170" s="90"/>
      <c r="P170" s="92">
        <v>36.0</v>
      </c>
      <c r="Q170" s="90"/>
      <c r="R170" s="90"/>
      <c r="S170" s="92">
        <v>9.0</v>
      </c>
      <c r="T170" s="23"/>
      <c r="U170" s="92">
        <v>6.0</v>
      </c>
      <c r="V170" s="23">
        <f>sum(D169:U170)</f>
        <v>99</v>
      </c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</row>
    <row r="171" hidden="1">
      <c r="A171" s="27"/>
      <c r="B171" s="88" t="s">
        <v>495</v>
      </c>
      <c r="C171" s="90"/>
      <c r="D171" s="92">
        <f t="shared" ref="D171:S171" si="30">D167-D169-D170-D172-D173</f>
        <v>6</v>
      </c>
      <c r="E171" s="92">
        <f t="shared" si="30"/>
        <v>0</v>
      </c>
      <c r="F171" s="92">
        <f t="shared" si="30"/>
        <v>0</v>
      </c>
      <c r="G171" s="92">
        <f t="shared" si="30"/>
        <v>0</v>
      </c>
      <c r="H171" s="92">
        <f t="shared" si="30"/>
        <v>0</v>
      </c>
      <c r="I171" s="92">
        <f t="shared" si="30"/>
        <v>0</v>
      </c>
      <c r="J171" s="92">
        <f t="shared" si="30"/>
        <v>4</v>
      </c>
      <c r="K171" s="92">
        <f t="shared" si="30"/>
        <v>0</v>
      </c>
      <c r="L171" s="92">
        <f t="shared" si="30"/>
        <v>0</v>
      </c>
      <c r="M171" s="92">
        <f t="shared" si="30"/>
        <v>4</v>
      </c>
      <c r="N171" s="92">
        <f t="shared" si="30"/>
        <v>0</v>
      </c>
      <c r="O171" s="92">
        <f t="shared" si="30"/>
        <v>0</v>
      </c>
      <c r="P171" s="92">
        <f t="shared" si="30"/>
        <v>24</v>
      </c>
      <c r="Q171" s="92">
        <f t="shared" si="30"/>
        <v>0</v>
      </c>
      <c r="R171" s="92">
        <f t="shared" si="30"/>
        <v>0</v>
      </c>
      <c r="S171" s="92">
        <f t="shared" si="30"/>
        <v>5</v>
      </c>
      <c r="T171" s="23"/>
      <c r="U171" s="92">
        <f>U167-U169-U170-U172-U173</f>
        <v>28</v>
      </c>
      <c r="V171" s="23">
        <f t="shared" ref="V171:V172" si="31">sum(D171:U171)</f>
        <v>71</v>
      </c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</row>
    <row r="172" hidden="1">
      <c r="A172" s="27"/>
      <c r="B172" s="88" t="s">
        <v>221</v>
      </c>
      <c r="C172" s="90"/>
      <c r="D172" s="92"/>
      <c r="E172" s="90"/>
      <c r="F172" s="90"/>
      <c r="G172" s="92"/>
      <c r="H172" s="90"/>
      <c r="I172" s="90"/>
      <c r="J172" s="92"/>
      <c r="K172" s="90"/>
      <c r="L172" s="92"/>
      <c r="M172" s="92">
        <v>1.0</v>
      </c>
      <c r="N172" s="92"/>
      <c r="O172" s="90"/>
      <c r="P172" s="92"/>
      <c r="Q172" s="90"/>
      <c r="R172" s="90"/>
      <c r="S172" s="92"/>
      <c r="T172" s="23"/>
      <c r="U172" s="90"/>
      <c r="V172" s="23">
        <f t="shared" si="31"/>
        <v>1</v>
      </c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</row>
    <row r="173" hidden="1">
      <c r="A173" s="27"/>
      <c r="B173" s="88" t="s">
        <v>233</v>
      </c>
      <c r="C173" s="90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23"/>
      <c r="U173" s="90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</row>
    <row r="174" hidden="1">
      <c r="A174" s="35"/>
      <c r="B174" s="88" t="s">
        <v>338</v>
      </c>
      <c r="C174" s="110" t="str">
        <f t="shared" ref="C174:U174" si="32">C168/C167</f>
        <v>#DIV/0!</v>
      </c>
      <c r="D174" s="110">
        <f t="shared" si="32"/>
        <v>0.9047619048</v>
      </c>
      <c r="E174" s="110" t="str">
        <f t="shared" si="32"/>
        <v>#DIV/0!</v>
      </c>
      <c r="F174" s="110" t="str">
        <f t="shared" si="32"/>
        <v>#DIV/0!</v>
      </c>
      <c r="G174" s="110" t="str">
        <f t="shared" si="32"/>
        <v>#DIV/0!</v>
      </c>
      <c r="H174" s="110" t="str">
        <f t="shared" si="32"/>
        <v>#DIV/0!</v>
      </c>
      <c r="I174" s="110" t="str">
        <f t="shared" si="32"/>
        <v>#DIV/0!</v>
      </c>
      <c r="J174" s="110">
        <f t="shared" si="32"/>
        <v>0.875</v>
      </c>
      <c r="K174" s="110" t="str">
        <f t="shared" si="32"/>
        <v>#DIV/0!</v>
      </c>
      <c r="L174" s="110" t="str">
        <f t="shared" si="32"/>
        <v>#DIV/0!</v>
      </c>
      <c r="M174" s="110">
        <f t="shared" si="32"/>
        <v>0.7777777778</v>
      </c>
      <c r="N174" s="110" t="str">
        <f t="shared" si="32"/>
        <v>#DIV/0!</v>
      </c>
      <c r="O174" s="110" t="str">
        <f t="shared" si="32"/>
        <v>#DIV/0!</v>
      </c>
      <c r="P174" s="110">
        <f t="shared" si="32"/>
        <v>0.9833333333</v>
      </c>
      <c r="Q174" s="110" t="str">
        <f t="shared" si="32"/>
        <v>#DIV/0!</v>
      </c>
      <c r="R174" s="110" t="str">
        <f t="shared" si="32"/>
        <v>#DIV/0!</v>
      </c>
      <c r="S174" s="110">
        <f t="shared" si="32"/>
        <v>1</v>
      </c>
      <c r="T174" s="110" t="str">
        <f t="shared" si="32"/>
        <v>#DIV/0!</v>
      </c>
      <c r="U174" s="110">
        <f t="shared" si="32"/>
        <v>1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</row>
    <row r="175" hidden="1">
      <c r="A175" s="23"/>
      <c r="B175" s="23"/>
      <c r="C175" s="23"/>
      <c r="D175" s="7" t="s">
        <v>1299</v>
      </c>
      <c r="E175" s="23"/>
      <c r="F175" s="23"/>
      <c r="G175" s="5" t="s">
        <v>7</v>
      </c>
      <c r="J175" s="7" t="s">
        <v>1303</v>
      </c>
      <c r="M175" s="7" t="s">
        <v>1304</v>
      </c>
      <c r="P175" s="7" t="s">
        <v>1305</v>
      </c>
      <c r="Q175" s="23"/>
      <c r="R175" s="23"/>
      <c r="S175" s="7" t="s">
        <v>1308</v>
      </c>
      <c r="T175" s="23"/>
      <c r="U175" s="7" t="s">
        <v>1310</v>
      </c>
      <c r="V175" s="82" t="s">
        <v>7</v>
      </c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</row>
    <row r="176" hidden="1">
      <c r="A176" s="85">
        <v>43748.0</v>
      </c>
      <c r="B176" s="112" t="s">
        <v>134</v>
      </c>
      <c r="C176" s="113"/>
      <c r="D176" s="115" t="s">
        <v>1287</v>
      </c>
      <c r="E176" s="113"/>
      <c r="F176" s="113"/>
      <c r="G176" s="115" t="s">
        <v>252</v>
      </c>
      <c r="H176" s="113"/>
      <c r="I176" s="113"/>
      <c r="J176" s="115" t="s">
        <v>1077</v>
      </c>
      <c r="K176" s="113"/>
      <c r="L176" s="113"/>
      <c r="M176" s="115" t="s">
        <v>1294</v>
      </c>
      <c r="N176" s="115"/>
      <c r="O176" s="113"/>
      <c r="P176" s="197">
        <v>0.5791666666666667</v>
      </c>
      <c r="Q176" s="113"/>
      <c r="R176" s="113"/>
      <c r="S176" s="197">
        <v>0.6236111111111111</v>
      </c>
      <c r="T176" s="23"/>
      <c r="U176" s="115" t="s">
        <v>1085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</row>
    <row r="177" hidden="1">
      <c r="A177" s="27"/>
      <c r="B177" s="88" t="s">
        <v>159</v>
      </c>
      <c r="C177" s="90"/>
      <c r="D177" s="92">
        <v>3.0</v>
      </c>
      <c r="E177" s="90"/>
      <c r="F177" s="90"/>
      <c r="G177" s="92"/>
      <c r="H177" s="90"/>
      <c r="I177" s="90"/>
      <c r="J177" s="92">
        <v>34.0</v>
      </c>
      <c r="K177" s="90"/>
      <c r="L177" s="90"/>
      <c r="M177" s="92">
        <v>21.0</v>
      </c>
      <c r="N177" s="92"/>
      <c r="O177" s="90"/>
      <c r="P177" s="92">
        <v>45.0</v>
      </c>
      <c r="Q177" s="90"/>
      <c r="R177" s="90"/>
      <c r="S177" s="92">
        <v>35.0</v>
      </c>
      <c r="T177" s="23"/>
      <c r="U177" s="92">
        <v>52.0</v>
      </c>
      <c r="V177" s="147">
        <f>SUM(D177:U177)</f>
        <v>190</v>
      </c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</row>
    <row r="178" hidden="1">
      <c r="A178" s="27"/>
      <c r="B178" s="88" t="s">
        <v>178</v>
      </c>
      <c r="C178" s="90"/>
      <c r="D178" s="92">
        <v>3.0</v>
      </c>
      <c r="E178" s="90"/>
      <c r="F178" s="90"/>
      <c r="G178" s="92"/>
      <c r="H178" s="90"/>
      <c r="I178" s="90"/>
      <c r="J178" s="92">
        <v>34.0</v>
      </c>
      <c r="K178" s="90"/>
      <c r="L178" s="90"/>
      <c r="M178" s="92">
        <v>21.0</v>
      </c>
      <c r="N178" s="92"/>
      <c r="O178" s="90"/>
      <c r="P178" s="92">
        <v>35.0</v>
      </c>
      <c r="Q178" s="90"/>
      <c r="R178" s="90"/>
      <c r="S178" s="92">
        <v>33.0</v>
      </c>
      <c r="T178" s="23"/>
      <c r="U178" s="92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</row>
    <row r="179" hidden="1">
      <c r="A179" s="27"/>
      <c r="B179" s="88" t="s">
        <v>287</v>
      </c>
      <c r="C179" s="90"/>
      <c r="D179" s="92">
        <v>2.0</v>
      </c>
      <c r="E179" s="90"/>
      <c r="F179" s="90"/>
      <c r="G179" s="92"/>
      <c r="H179" s="90"/>
      <c r="I179" s="90"/>
      <c r="J179" s="92">
        <v>28.0</v>
      </c>
      <c r="K179" s="90"/>
      <c r="L179" s="92"/>
      <c r="M179" s="92">
        <v>10.0</v>
      </c>
      <c r="N179" s="92"/>
      <c r="O179" s="90"/>
      <c r="P179" s="92"/>
      <c r="Q179" s="90"/>
      <c r="R179" s="90"/>
      <c r="S179" s="92"/>
      <c r="T179" s="23"/>
      <c r="U179" s="92">
        <v>11.0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</row>
    <row r="180" hidden="1">
      <c r="A180" s="27"/>
      <c r="B180" s="88" t="s">
        <v>301</v>
      </c>
      <c r="C180" s="90"/>
      <c r="D180" s="92"/>
      <c r="E180" s="90"/>
      <c r="F180" s="90"/>
      <c r="G180" s="92"/>
      <c r="H180" s="90"/>
      <c r="I180" s="90"/>
      <c r="J180" s="92">
        <v>3.0</v>
      </c>
      <c r="K180" s="90"/>
      <c r="L180" s="90"/>
      <c r="M180" s="92">
        <v>8.0</v>
      </c>
      <c r="N180" s="90"/>
      <c r="O180" s="90"/>
      <c r="P180" s="92">
        <v>27.0</v>
      </c>
      <c r="Q180" s="90"/>
      <c r="R180" s="90"/>
      <c r="S180" s="92">
        <v>22.0</v>
      </c>
      <c r="T180" s="23"/>
      <c r="U180" s="92"/>
      <c r="V180" s="23">
        <f>sum(D179:U180)</f>
        <v>111</v>
      </c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</row>
    <row r="181" hidden="1">
      <c r="A181" s="27"/>
      <c r="B181" s="88" t="s">
        <v>495</v>
      </c>
      <c r="C181" s="90"/>
      <c r="D181" s="92">
        <f t="shared" ref="D181:S181" si="33">D177-D179-D180-D182-D183</f>
        <v>1</v>
      </c>
      <c r="E181" s="92">
        <f t="shared" si="33"/>
        <v>0</v>
      </c>
      <c r="F181" s="92">
        <f t="shared" si="33"/>
        <v>0</v>
      </c>
      <c r="G181" s="92">
        <f t="shared" si="33"/>
        <v>0</v>
      </c>
      <c r="H181" s="92">
        <f t="shared" si="33"/>
        <v>0</v>
      </c>
      <c r="I181" s="92">
        <f t="shared" si="33"/>
        <v>0</v>
      </c>
      <c r="J181" s="92">
        <f t="shared" si="33"/>
        <v>3</v>
      </c>
      <c r="K181" s="92">
        <f t="shared" si="33"/>
        <v>0</v>
      </c>
      <c r="L181" s="92">
        <f t="shared" si="33"/>
        <v>0</v>
      </c>
      <c r="M181" s="92">
        <f t="shared" si="33"/>
        <v>3</v>
      </c>
      <c r="N181" s="92">
        <f t="shared" si="33"/>
        <v>0</v>
      </c>
      <c r="O181" s="92">
        <f t="shared" si="33"/>
        <v>0</v>
      </c>
      <c r="P181" s="92">
        <f t="shared" si="33"/>
        <v>17</v>
      </c>
      <c r="Q181" s="92">
        <f t="shared" si="33"/>
        <v>0</v>
      </c>
      <c r="R181" s="92">
        <f t="shared" si="33"/>
        <v>0</v>
      </c>
      <c r="S181" s="92">
        <f t="shared" si="33"/>
        <v>13</v>
      </c>
      <c r="T181" s="23"/>
      <c r="U181" s="92">
        <f>U177-U179-U180-U182-U183</f>
        <v>41</v>
      </c>
      <c r="V181" s="23">
        <f t="shared" ref="V181:V182" si="34">sum(D181:U181)</f>
        <v>78</v>
      </c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</row>
    <row r="182" hidden="1">
      <c r="A182" s="27"/>
      <c r="B182" s="88" t="s">
        <v>221</v>
      </c>
      <c r="C182" s="90"/>
      <c r="D182" s="92"/>
      <c r="E182" s="90"/>
      <c r="F182" s="90"/>
      <c r="G182" s="92"/>
      <c r="H182" s="90"/>
      <c r="I182" s="90"/>
      <c r="J182" s="92"/>
      <c r="K182" s="92"/>
      <c r="L182" s="92"/>
      <c r="M182" s="92"/>
      <c r="N182" s="92"/>
      <c r="O182" s="90"/>
      <c r="P182" s="92">
        <v>1.0</v>
      </c>
      <c r="Q182" s="90"/>
      <c r="R182" s="90"/>
      <c r="S182" s="92"/>
      <c r="T182" s="23"/>
      <c r="U182" s="90"/>
      <c r="V182" s="23">
        <f t="shared" si="34"/>
        <v>1</v>
      </c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</row>
    <row r="183" hidden="1">
      <c r="A183" s="27"/>
      <c r="B183" s="88" t="s">
        <v>233</v>
      </c>
      <c r="C183" s="90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23"/>
      <c r="U183" s="90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</row>
    <row r="184" hidden="1">
      <c r="A184" s="35"/>
      <c r="B184" s="88" t="s">
        <v>338</v>
      </c>
      <c r="C184" s="110" t="str">
        <f t="shared" ref="C184:U184" si="35">C178/C177</f>
        <v>#DIV/0!</v>
      </c>
      <c r="D184" s="110">
        <f t="shared" si="35"/>
        <v>1</v>
      </c>
      <c r="E184" s="110" t="str">
        <f t="shared" si="35"/>
        <v>#DIV/0!</v>
      </c>
      <c r="F184" s="110" t="str">
        <f t="shared" si="35"/>
        <v>#DIV/0!</v>
      </c>
      <c r="G184" s="110" t="str">
        <f t="shared" si="35"/>
        <v>#DIV/0!</v>
      </c>
      <c r="H184" s="110" t="str">
        <f t="shared" si="35"/>
        <v>#DIV/0!</v>
      </c>
      <c r="I184" s="110" t="str">
        <f t="shared" si="35"/>
        <v>#DIV/0!</v>
      </c>
      <c r="J184" s="110">
        <f t="shared" si="35"/>
        <v>1</v>
      </c>
      <c r="K184" s="110" t="str">
        <f t="shared" si="35"/>
        <v>#DIV/0!</v>
      </c>
      <c r="L184" s="110" t="str">
        <f t="shared" si="35"/>
        <v>#DIV/0!</v>
      </c>
      <c r="M184" s="110">
        <f t="shared" si="35"/>
        <v>1</v>
      </c>
      <c r="N184" s="110" t="str">
        <f t="shared" si="35"/>
        <v>#DIV/0!</v>
      </c>
      <c r="O184" s="110" t="str">
        <f t="shared" si="35"/>
        <v>#DIV/0!</v>
      </c>
      <c r="P184" s="110">
        <f t="shared" si="35"/>
        <v>0.7777777778</v>
      </c>
      <c r="Q184" s="110" t="str">
        <f t="shared" si="35"/>
        <v>#DIV/0!</v>
      </c>
      <c r="R184" s="110" t="str">
        <f t="shared" si="35"/>
        <v>#DIV/0!</v>
      </c>
      <c r="S184" s="110">
        <f t="shared" si="35"/>
        <v>0.9428571429</v>
      </c>
      <c r="T184" s="110" t="str">
        <f t="shared" si="35"/>
        <v>#DIV/0!</v>
      </c>
      <c r="U184" s="110">
        <f t="shared" si="35"/>
        <v>0</v>
      </c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</row>
    <row r="185" hidden="1">
      <c r="A185" s="23"/>
      <c r="B185" s="23"/>
      <c r="C185" s="23"/>
      <c r="D185" s="7" t="s">
        <v>1319</v>
      </c>
      <c r="E185" s="23"/>
      <c r="F185" s="23"/>
      <c r="G185" s="82" t="s">
        <v>7</v>
      </c>
      <c r="H185" s="23"/>
      <c r="I185" s="23"/>
      <c r="J185" s="7" t="s">
        <v>1320</v>
      </c>
      <c r="K185" s="23"/>
      <c r="L185" s="23"/>
      <c r="M185" s="7" t="s">
        <v>1327</v>
      </c>
      <c r="N185" s="23"/>
      <c r="O185" s="23"/>
      <c r="P185" s="7" t="s">
        <v>1329</v>
      </c>
      <c r="Q185" s="23"/>
      <c r="R185" s="23"/>
      <c r="S185" s="7" t="s">
        <v>1334</v>
      </c>
      <c r="T185" s="23"/>
      <c r="U185" s="7" t="s">
        <v>1336</v>
      </c>
      <c r="V185" s="82" t="s">
        <v>7</v>
      </c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</row>
    <row r="186" hidden="1">
      <c r="A186" s="85">
        <v>43749.0</v>
      </c>
      <c r="B186" s="112" t="s">
        <v>134</v>
      </c>
      <c r="C186" s="113"/>
      <c r="D186" s="115" t="s">
        <v>255</v>
      </c>
      <c r="E186" s="113"/>
      <c r="F186" s="113"/>
      <c r="G186" s="115" t="s">
        <v>1338</v>
      </c>
      <c r="H186" s="113"/>
      <c r="I186" s="113"/>
      <c r="J186" s="115" t="s">
        <v>1339</v>
      </c>
      <c r="K186" s="113"/>
      <c r="L186" s="113"/>
      <c r="M186" s="115" t="s">
        <v>1340</v>
      </c>
      <c r="N186" s="115"/>
      <c r="O186" s="113"/>
      <c r="P186" s="115" t="s">
        <v>1233</v>
      </c>
      <c r="Q186" s="113"/>
      <c r="R186" s="113"/>
      <c r="S186" s="115" t="s">
        <v>523</v>
      </c>
      <c r="T186" s="23"/>
      <c r="U186" s="115" t="s">
        <v>146</v>
      </c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</row>
    <row r="187" hidden="1">
      <c r="A187" s="27"/>
      <c r="B187" s="88" t="s">
        <v>159</v>
      </c>
      <c r="C187" s="90"/>
      <c r="D187" s="92">
        <v>16.0</v>
      </c>
      <c r="E187" s="90"/>
      <c r="F187" s="90"/>
      <c r="G187" s="92">
        <v>3.0</v>
      </c>
      <c r="H187" s="90"/>
      <c r="I187" s="90"/>
      <c r="J187" s="92">
        <v>39.0</v>
      </c>
      <c r="K187" s="90"/>
      <c r="L187" s="90"/>
      <c r="M187" s="92">
        <v>29.0</v>
      </c>
      <c r="N187" s="92"/>
      <c r="O187" s="90"/>
      <c r="P187" s="92">
        <v>63.0</v>
      </c>
      <c r="Q187" s="90"/>
      <c r="R187" s="90"/>
      <c r="S187" s="92">
        <v>42.0</v>
      </c>
      <c r="T187" s="23"/>
      <c r="U187" s="92">
        <v>76.0</v>
      </c>
      <c r="V187" s="147">
        <f>SUM(D187:U187)</f>
        <v>268</v>
      </c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</row>
    <row r="188" hidden="1">
      <c r="A188" s="27"/>
      <c r="B188" s="88" t="s">
        <v>178</v>
      </c>
      <c r="C188" s="90"/>
      <c r="D188" s="92">
        <v>16.0</v>
      </c>
      <c r="E188" s="90"/>
      <c r="F188" s="90"/>
      <c r="G188" s="92">
        <v>3.0</v>
      </c>
      <c r="H188" s="90"/>
      <c r="I188" s="90"/>
      <c r="J188" s="92">
        <v>36.0</v>
      </c>
      <c r="K188" s="90"/>
      <c r="L188" s="90"/>
      <c r="M188" s="92">
        <v>29.0</v>
      </c>
      <c r="N188" s="92"/>
      <c r="O188" s="90"/>
      <c r="P188" s="92"/>
      <c r="Q188" s="90"/>
      <c r="R188" s="90"/>
      <c r="S188" s="92"/>
      <c r="T188" s="23"/>
      <c r="U188" s="92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</row>
    <row r="189" hidden="1">
      <c r="A189" s="27"/>
      <c r="B189" s="88" t="s">
        <v>287</v>
      </c>
      <c r="C189" s="90"/>
      <c r="D189" s="92">
        <v>11.0</v>
      </c>
      <c r="E189" s="90"/>
      <c r="F189" s="90"/>
      <c r="G189" s="92">
        <v>2.0</v>
      </c>
      <c r="H189" s="90"/>
      <c r="I189" s="90"/>
      <c r="J189" s="92">
        <v>14.0</v>
      </c>
      <c r="K189" s="90"/>
      <c r="L189" s="92"/>
      <c r="M189" s="92">
        <v>20.0</v>
      </c>
      <c r="N189" s="92"/>
      <c r="O189" s="90"/>
      <c r="P189" s="92"/>
      <c r="Q189" s="90"/>
      <c r="R189" s="90"/>
      <c r="S189" s="92"/>
      <c r="T189" s="23"/>
      <c r="U189" s="92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</row>
    <row r="190" hidden="1">
      <c r="A190" s="27"/>
      <c r="B190" s="88" t="s">
        <v>301</v>
      </c>
      <c r="C190" s="90"/>
      <c r="D190" s="92">
        <v>2.0</v>
      </c>
      <c r="E190" s="90"/>
      <c r="F190" s="90"/>
      <c r="G190" s="92"/>
      <c r="H190" s="90"/>
      <c r="I190" s="90"/>
      <c r="J190" s="92">
        <v>21.0</v>
      </c>
      <c r="K190" s="90"/>
      <c r="L190" s="90"/>
      <c r="M190" s="92">
        <v>7.0</v>
      </c>
      <c r="N190" s="90"/>
      <c r="O190" s="90"/>
      <c r="P190" s="92">
        <v>41.0</v>
      </c>
      <c r="Q190" s="90"/>
      <c r="R190" s="90"/>
      <c r="S190" s="92">
        <v>30.0</v>
      </c>
      <c r="T190" s="23"/>
      <c r="U190" s="92">
        <v>23.0</v>
      </c>
      <c r="V190" s="23">
        <f>sum(D189:U190)</f>
        <v>171</v>
      </c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</row>
    <row r="191" hidden="1">
      <c r="A191" s="27"/>
      <c r="B191" s="88" t="s">
        <v>495</v>
      </c>
      <c r="C191" s="90"/>
      <c r="D191" s="92">
        <f t="shared" ref="D191:S191" si="36">D187-D189-D190-D192-D193</f>
        <v>3</v>
      </c>
      <c r="E191" s="92">
        <f t="shared" si="36"/>
        <v>0</v>
      </c>
      <c r="F191" s="92">
        <f t="shared" si="36"/>
        <v>0</v>
      </c>
      <c r="G191" s="92">
        <f t="shared" si="36"/>
        <v>1</v>
      </c>
      <c r="H191" s="92">
        <f t="shared" si="36"/>
        <v>0</v>
      </c>
      <c r="I191" s="92">
        <f t="shared" si="36"/>
        <v>0</v>
      </c>
      <c r="J191" s="92">
        <f t="shared" si="36"/>
        <v>4</v>
      </c>
      <c r="K191" s="92">
        <f t="shared" si="36"/>
        <v>0</v>
      </c>
      <c r="L191" s="92">
        <f t="shared" si="36"/>
        <v>0</v>
      </c>
      <c r="M191" s="92">
        <f t="shared" si="36"/>
        <v>2</v>
      </c>
      <c r="N191" s="92">
        <f t="shared" si="36"/>
        <v>0</v>
      </c>
      <c r="O191" s="92">
        <f t="shared" si="36"/>
        <v>0</v>
      </c>
      <c r="P191" s="92">
        <f t="shared" si="36"/>
        <v>20</v>
      </c>
      <c r="Q191" s="92">
        <f t="shared" si="36"/>
        <v>0</v>
      </c>
      <c r="R191" s="92">
        <f t="shared" si="36"/>
        <v>0</v>
      </c>
      <c r="S191" s="92">
        <f t="shared" si="36"/>
        <v>12</v>
      </c>
      <c r="T191" s="23"/>
      <c r="U191" s="92">
        <f>U187-U189-U190-U192-U193</f>
        <v>52</v>
      </c>
      <c r="V191" s="23">
        <f t="shared" ref="V191:V192" si="37">sum(D191:U191)</f>
        <v>94</v>
      </c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</row>
    <row r="192" hidden="1">
      <c r="A192" s="27"/>
      <c r="B192" s="88" t="s">
        <v>221</v>
      </c>
      <c r="C192" s="90"/>
      <c r="D192" s="92"/>
      <c r="E192" s="90"/>
      <c r="F192" s="90"/>
      <c r="G192" s="92"/>
      <c r="H192" s="90"/>
      <c r="I192" s="90"/>
      <c r="J192" s="92"/>
      <c r="K192" s="92"/>
      <c r="L192" s="92"/>
      <c r="M192" s="92"/>
      <c r="N192" s="92"/>
      <c r="O192" s="90"/>
      <c r="P192" s="92">
        <v>1.0</v>
      </c>
      <c r="Q192" s="90"/>
      <c r="R192" s="90"/>
      <c r="S192" s="92"/>
      <c r="T192" s="23"/>
      <c r="U192" s="92">
        <v>1.0</v>
      </c>
      <c r="V192" s="23">
        <f t="shared" si="37"/>
        <v>2</v>
      </c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</row>
    <row r="193" hidden="1">
      <c r="A193" s="27"/>
      <c r="B193" s="88" t="s">
        <v>233</v>
      </c>
      <c r="C193" s="90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>
        <v>1.0</v>
      </c>
      <c r="Q193" s="92"/>
      <c r="R193" s="92"/>
      <c r="S193" s="92"/>
      <c r="T193" s="23"/>
      <c r="U193" s="90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</row>
    <row r="194" hidden="1">
      <c r="A194" s="35"/>
      <c r="B194" s="88" t="s">
        <v>338</v>
      </c>
      <c r="C194" s="110" t="str">
        <f t="shared" ref="C194:U194" si="38">C188/C187</f>
        <v>#DIV/0!</v>
      </c>
      <c r="D194" s="110">
        <f t="shared" si="38"/>
        <v>1</v>
      </c>
      <c r="E194" s="110" t="str">
        <f t="shared" si="38"/>
        <v>#DIV/0!</v>
      </c>
      <c r="F194" s="110" t="str">
        <f t="shared" si="38"/>
        <v>#DIV/0!</v>
      </c>
      <c r="G194" s="110">
        <f t="shared" si="38"/>
        <v>1</v>
      </c>
      <c r="H194" s="110" t="str">
        <f t="shared" si="38"/>
        <v>#DIV/0!</v>
      </c>
      <c r="I194" s="110" t="str">
        <f t="shared" si="38"/>
        <v>#DIV/0!</v>
      </c>
      <c r="J194" s="110">
        <f t="shared" si="38"/>
        <v>0.9230769231</v>
      </c>
      <c r="K194" s="110" t="str">
        <f t="shared" si="38"/>
        <v>#DIV/0!</v>
      </c>
      <c r="L194" s="110" t="str">
        <f t="shared" si="38"/>
        <v>#DIV/0!</v>
      </c>
      <c r="M194" s="110">
        <f t="shared" si="38"/>
        <v>1</v>
      </c>
      <c r="N194" s="110" t="str">
        <f t="shared" si="38"/>
        <v>#DIV/0!</v>
      </c>
      <c r="O194" s="110" t="str">
        <f t="shared" si="38"/>
        <v>#DIV/0!</v>
      </c>
      <c r="P194" s="110">
        <f t="shared" si="38"/>
        <v>0</v>
      </c>
      <c r="Q194" s="110" t="str">
        <f t="shared" si="38"/>
        <v>#DIV/0!</v>
      </c>
      <c r="R194" s="110" t="str">
        <f t="shared" si="38"/>
        <v>#DIV/0!</v>
      </c>
      <c r="S194" s="110">
        <f t="shared" si="38"/>
        <v>0</v>
      </c>
      <c r="T194" s="110" t="str">
        <f t="shared" si="38"/>
        <v>#DIV/0!</v>
      </c>
      <c r="U194" s="110">
        <f t="shared" si="38"/>
        <v>0</v>
      </c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</row>
    <row r="195" hidden="1">
      <c r="A195" s="23"/>
      <c r="B195" s="23"/>
      <c r="C195" s="23"/>
      <c r="D195" s="7" t="s">
        <v>1348</v>
      </c>
      <c r="E195" s="23"/>
      <c r="F195" s="23"/>
      <c r="G195" s="7" t="s">
        <v>1349</v>
      </c>
      <c r="H195" s="23"/>
      <c r="I195" s="23"/>
      <c r="J195" s="7" t="s">
        <v>1353</v>
      </c>
      <c r="K195" s="23"/>
      <c r="L195" s="23"/>
      <c r="M195" s="7" t="s">
        <v>1355</v>
      </c>
      <c r="N195" s="23"/>
      <c r="O195" s="23"/>
      <c r="P195" s="7" t="s">
        <v>1359</v>
      </c>
      <c r="Q195" s="23"/>
      <c r="R195" s="23"/>
      <c r="S195" s="7" t="s">
        <v>1361</v>
      </c>
      <c r="T195" s="23"/>
      <c r="U195" s="7" t="s">
        <v>1363</v>
      </c>
      <c r="V195" s="82" t="s">
        <v>7</v>
      </c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</row>
    <row r="196" hidden="1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00">
        <v>4.19699208E8</v>
      </c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</row>
    <row r="197" hidden="1">
      <c r="A197" s="85">
        <v>43750.0</v>
      </c>
      <c r="B197" s="112" t="s">
        <v>134</v>
      </c>
      <c r="C197" s="113"/>
      <c r="D197" s="197">
        <v>0.3923611111111111</v>
      </c>
      <c r="E197" s="113"/>
      <c r="F197" s="113"/>
      <c r="G197" s="197">
        <v>0.44375</v>
      </c>
      <c r="H197" s="113"/>
      <c r="I197" s="113"/>
      <c r="J197" s="197">
        <v>0.4756944444444444</v>
      </c>
      <c r="K197" s="113"/>
      <c r="L197" s="113"/>
      <c r="M197" s="197">
        <v>0.5138888888888888</v>
      </c>
      <c r="N197" s="115"/>
      <c r="O197" s="113"/>
      <c r="P197" s="197">
        <v>0.5888888888888889</v>
      </c>
      <c r="Q197" s="113"/>
      <c r="R197" s="113"/>
      <c r="S197" s="197">
        <v>0.6208333333333333</v>
      </c>
      <c r="T197" s="23"/>
      <c r="U197" s="115" t="s">
        <v>1368</v>
      </c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</row>
    <row r="198" hidden="1">
      <c r="A198" s="27"/>
      <c r="B198" s="88" t="s">
        <v>159</v>
      </c>
      <c r="C198" s="90"/>
      <c r="D198" s="92">
        <v>4.0</v>
      </c>
      <c r="E198" s="90"/>
      <c r="F198" s="90"/>
      <c r="G198" s="92">
        <v>4.0</v>
      </c>
      <c r="H198" s="90"/>
      <c r="I198" s="90"/>
      <c r="J198" s="92">
        <v>31.0</v>
      </c>
      <c r="K198" s="90"/>
      <c r="L198" s="90"/>
      <c r="M198" s="92">
        <v>24.0</v>
      </c>
      <c r="N198" s="92"/>
      <c r="O198" s="90"/>
      <c r="P198" s="92">
        <v>43.0</v>
      </c>
      <c r="Q198" s="90"/>
      <c r="R198" s="90"/>
      <c r="S198" s="92">
        <v>15.0</v>
      </c>
      <c r="T198" s="23"/>
      <c r="U198" s="92">
        <v>48.0</v>
      </c>
      <c r="V198" s="147">
        <f>SUM(D198:U198)</f>
        <v>169</v>
      </c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</row>
    <row r="199" hidden="1">
      <c r="A199" s="27"/>
      <c r="B199" s="88" t="s">
        <v>178</v>
      </c>
      <c r="C199" s="90"/>
      <c r="D199" s="92">
        <v>4.0</v>
      </c>
      <c r="E199" s="90"/>
      <c r="F199" s="90"/>
      <c r="G199" s="92">
        <v>4.0</v>
      </c>
      <c r="H199" s="90"/>
      <c r="I199" s="90"/>
      <c r="J199" s="92">
        <v>29.0</v>
      </c>
      <c r="K199" s="90"/>
      <c r="L199" s="90"/>
      <c r="M199" s="92">
        <v>23.0</v>
      </c>
      <c r="N199" s="92"/>
      <c r="O199" s="90"/>
      <c r="P199" s="92">
        <v>29.0</v>
      </c>
      <c r="Q199" s="90"/>
      <c r="R199" s="90"/>
      <c r="S199" s="92">
        <v>15.0</v>
      </c>
      <c r="T199" s="23"/>
      <c r="U199" s="92">
        <v>48.0</v>
      </c>
      <c r="V199" s="23">
        <f>sum(D200:U201)</f>
        <v>71</v>
      </c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</row>
    <row r="200" hidden="1">
      <c r="A200" s="27"/>
      <c r="B200" s="88" t="s">
        <v>287</v>
      </c>
      <c r="C200" s="90"/>
      <c r="D200" s="92">
        <v>3.0</v>
      </c>
      <c r="E200" s="90"/>
      <c r="F200" s="90"/>
      <c r="G200" s="92">
        <v>2.0</v>
      </c>
      <c r="H200" s="90"/>
      <c r="I200" s="90"/>
      <c r="J200" s="92">
        <v>9.0</v>
      </c>
      <c r="K200" s="90"/>
      <c r="L200" s="92"/>
      <c r="M200" s="92">
        <v>5.0</v>
      </c>
      <c r="N200" s="92"/>
      <c r="O200" s="90"/>
      <c r="P200" s="92"/>
      <c r="Q200" s="90"/>
      <c r="R200" s="90"/>
      <c r="S200" s="92"/>
      <c r="T200" s="23"/>
      <c r="U200" s="92"/>
      <c r="V200" s="23">
        <f t="shared" ref="V200:V202" si="39">sum(D202:U202)</f>
        <v>83</v>
      </c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</row>
    <row r="201" hidden="1">
      <c r="A201" s="27"/>
      <c r="B201" s="88" t="s">
        <v>301</v>
      </c>
      <c r="C201" s="90"/>
      <c r="D201" s="92">
        <v>1.0</v>
      </c>
      <c r="E201" s="90"/>
      <c r="F201" s="90"/>
      <c r="G201" s="92"/>
      <c r="H201" s="90"/>
      <c r="I201" s="90"/>
      <c r="J201" s="92">
        <v>6.0</v>
      </c>
      <c r="K201" s="90"/>
      <c r="L201" s="90"/>
      <c r="M201" s="92">
        <v>18.0</v>
      </c>
      <c r="N201" s="90"/>
      <c r="O201" s="90"/>
      <c r="P201" s="92">
        <v>4.0</v>
      </c>
      <c r="Q201" s="90"/>
      <c r="R201" s="90"/>
      <c r="S201" s="92">
        <v>11.0</v>
      </c>
      <c r="T201" s="23"/>
      <c r="U201" s="92">
        <v>12.0</v>
      </c>
      <c r="V201" s="23">
        <f t="shared" si="39"/>
        <v>1</v>
      </c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</row>
    <row r="202" hidden="1">
      <c r="A202" s="27"/>
      <c r="B202" s="88" t="s">
        <v>495</v>
      </c>
      <c r="C202" s="90"/>
      <c r="D202" s="92">
        <f t="shared" ref="D202:U202" si="40">D198-D200-D201-D203-D204</f>
        <v>0</v>
      </c>
      <c r="E202" s="92">
        <f t="shared" si="40"/>
        <v>0</v>
      </c>
      <c r="F202" s="92">
        <f t="shared" si="40"/>
        <v>0</v>
      </c>
      <c r="G202" s="92">
        <f t="shared" si="40"/>
        <v>2</v>
      </c>
      <c r="H202" s="92">
        <f t="shared" si="40"/>
        <v>0</v>
      </c>
      <c r="I202" s="92">
        <f t="shared" si="40"/>
        <v>0</v>
      </c>
      <c r="J202" s="92">
        <f t="shared" si="40"/>
        <v>16</v>
      </c>
      <c r="K202" s="92">
        <f t="shared" si="40"/>
        <v>0</v>
      </c>
      <c r="L202" s="92">
        <f t="shared" si="40"/>
        <v>0</v>
      </c>
      <c r="M202" s="92">
        <f t="shared" si="40"/>
        <v>1</v>
      </c>
      <c r="N202" s="92">
        <f t="shared" si="40"/>
        <v>0</v>
      </c>
      <c r="O202" s="92">
        <f t="shared" si="40"/>
        <v>0</v>
      </c>
      <c r="P202" s="92">
        <f t="shared" si="40"/>
        <v>24</v>
      </c>
      <c r="Q202" s="92">
        <f t="shared" si="40"/>
        <v>0</v>
      </c>
      <c r="R202" s="92">
        <f t="shared" si="40"/>
        <v>0</v>
      </c>
      <c r="S202" s="92">
        <f t="shared" si="40"/>
        <v>4</v>
      </c>
      <c r="T202" s="92">
        <f t="shared" si="40"/>
        <v>0</v>
      </c>
      <c r="U202" s="92">
        <f t="shared" si="40"/>
        <v>36</v>
      </c>
      <c r="V202" s="23">
        <f t="shared" si="39"/>
        <v>14</v>
      </c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</row>
    <row r="203" hidden="1">
      <c r="A203" s="27"/>
      <c r="B203" s="88" t="s">
        <v>221</v>
      </c>
      <c r="C203" s="90"/>
      <c r="D203" s="92"/>
      <c r="E203" s="90"/>
      <c r="F203" s="90"/>
      <c r="G203" s="92"/>
      <c r="H203" s="90"/>
      <c r="I203" s="90"/>
      <c r="J203" s="92"/>
      <c r="K203" s="92"/>
      <c r="L203" s="92"/>
      <c r="M203" s="92"/>
      <c r="N203" s="92"/>
      <c r="O203" s="90"/>
      <c r="P203" s="92">
        <v>1.0</v>
      </c>
      <c r="Q203" s="90"/>
      <c r="R203" s="90"/>
      <c r="S203" s="92"/>
      <c r="T203" s="23"/>
      <c r="U203" s="92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</row>
    <row r="204" hidden="1">
      <c r="A204" s="27"/>
      <c r="B204" s="88" t="s">
        <v>233</v>
      </c>
      <c r="C204" s="90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>
        <v>14.0</v>
      </c>
      <c r="Q204" s="92"/>
      <c r="R204" s="92"/>
      <c r="S204" s="92"/>
      <c r="T204" s="23"/>
      <c r="U204" s="90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</row>
    <row r="205" hidden="1">
      <c r="A205" s="35"/>
      <c r="B205" s="88" t="s">
        <v>338</v>
      </c>
      <c r="C205" s="110" t="str">
        <f t="shared" ref="C205:U205" si="41">C199/C198</f>
        <v>#DIV/0!</v>
      </c>
      <c r="D205" s="110">
        <f t="shared" si="41"/>
        <v>1</v>
      </c>
      <c r="E205" s="110" t="str">
        <f t="shared" si="41"/>
        <v>#DIV/0!</v>
      </c>
      <c r="F205" s="110" t="str">
        <f t="shared" si="41"/>
        <v>#DIV/0!</v>
      </c>
      <c r="G205" s="110">
        <f t="shared" si="41"/>
        <v>1</v>
      </c>
      <c r="H205" s="110" t="str">
        <f t="shared" si="41"/>
        <v>#DIV/0!</v>
      </c>
      <c r="I205" s="110" t="str">
        <f t="shared" si="41"/>
        <v>#DIV/0!</v>
      </c>
      <c r="J205" s="110">
        <f t="shared" si="41"/>
        <v>0.935483871</v>
      </c>
      <c r="K205" s="110" t="str">
        <f t="shared" si="41"/>
        <v>#DIV/0!</v>
      </c>
      <c r="L205" s="110" t="str">
        <f t="shared" si="41"/>
        <v>#DIV/0!</v>
      </c>
      <c r="M205" s="110">
        <f t="shared" si="41"/>
        <v>0.9583333333</v>
      </c>
      <c r="N205" s="110" t="str">
        <f t="shared" si="41"/>
        <v>#DIV/0!</v>
      </c>
      <c r="O205" s="110" t="str">
        <f t="shared" si="41"/>
        <v>#DIV/0!</v>
      </c>
      <c r="P205" s="110">
        <f t="shared" si="41"/>
        <v>0.6744186047</v>
      </c>
      <c r="Q205" s="110" t="str">
        <f t="shared" si="41"/>
        <v>#DIV/0!</v>
      </c>
      <c r="R205" s="110" t="str">
        <f t="shared" si="41"/>
        <v>#DIV/0!</v>
      </c>
      <c r="S205" s="110">
        <f t="shared" si="41"/>
        <v>1</v>
      </c>
      <c r="T205" s="110" t="str">
        <f t="shared" si="41"/>
        <v>#DIV/0!</v>
      </c>
      <c r="U205" s="110">
        <f t="shared" si="41"/>
        <v>1</v>
      </c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</row>
    <row r="206" hidden="1">
      <c r="A206" s="23"/>
      <c r="B206" s="23"/>
      <c r="C206" s="23"/>
      <c r="D206" s="7" t="s">
        <v>1376</v>
      </c>
      <c r="E206" s="23"/>
      <c r="F206" s="23"/>
      <c r="G206" s="7" t="s">
        <v>1377</v>
      </c>
      <c r="H206" s="23"/>
      <c r="I206" s="23"/>
      <c r="J206" s="7" t="s">
        <v>1378</v>
      </c>
      <c r="K206" s="23"/>
      <c r="L206" s="23"/>
      <c r="M206" s="7" t="s">
        <v>1381</v>
      </c>
      <c r="N206" s="23"/>
      <c r="O206" s="23"/>
      <c r="P206" s="7" t="s">
        <v>1383</v>
      </c>
      <c r="Q206" s="23"/>
      <c r="R206" s="23"/>
      <c r="S206" s="7" t="s">
        <v>1386</v>
      </c>
      <c r="T206" s="23"/>
      <c r="U206" s="7" t="s">
        <v>1388</v>
      </c>
      <c r="V206" s="82" t="s">
        <v>7</v>
      </c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</row>
    <row r="207" hidden="1">
      <c r="A207" s="85">
        <v>43752.0</v>
      </c>
      <c r="B207" s="112" t="s">
        <v>134</v>
      </c>
      <c r="C207" s="113"/>
      <c r="D207" s="115" t="s">
        <v>182</v>
      </c>
      <c r="E207" s="113"/>
      <c r="F207" s="113"/>
      <c r="G207" s="115" t="s">
        <v>252</v>
      </c>
      <c r="H207" s="113"/>
      <c r="I207" s="113"/>
      <c r="J207" s="115" t="s">
        <v>252</v>
      </c>
      <c r="K207" s="113"/>
      <c r="L207" s="113"/>
      <c r="M207" s="115" t="s">
        <v>779</v>
      </c>
      <c r="N207" s="115"/>
      <c r="O207" s="113"/>
      <c r="P207" s="115" t="s">
        <v>1289</v>
      </c>
      <c r="Q207" s="113"/>
      <c r="R207" s="113"/>
      <c r="S207" s="115" t="s">
        <v>1390</v>
      </c>
      <c r="T207" s="23"/>
      <c r="U207" s="115" t="s">
        <v>1391</v>
      </c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</row>
    <row r="208" hidden="1">
      <c r="A208" s="27"/>
      <c r="B208" s="88" t="s">
        <v>159</v>
      </c>
      <c r="C208" s="90"/>
      <c r="D208" s="92">
        <v>16.0</v>
      </c>
      <c r="E208" s="90"/>
      <c r="F208" s="90"/>
      <c r="G208" s="92"/>
      <c r="H208" s="90"/>
      <c r="I208" s="90"/>
      <c r="J208" s="92"/>
      <c r="K208" s="90"/>
      <c r="L208" s="90"/>
      <c r="M208" s="92">
        <v>80.0</v>
      </c>
      <c r="N208" s="92"/>
      <c r="O208" s="90"/>
      <c r="P208" s="92">
        <v>30.0</v>
      </c>
      <c r="Q208" s="90"/>
      <c r="R208" s="90"/>
      <c r="S208" s="92">
        <v>23.0</v>
      </c>
      <c r="T208" s="23"/>
      <c r="U208" s="92">
        <v>38.0</v>
      </c>
      <c r="V208" s="147">
        <f>SUM(D208:U208)</f>
        <v>187</v>
      </c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</row>
    <row r="209" hidden="1">
      <c r="A209" s="27"/>
      <c r="B209" s="88" t="s">
        <v>178</v>
      </c>
      <c r="C209" s="90"/>
      <c r="D209" s="92"/>
      <c r="E209" s="90"/>
      <c r="F209" s="90"/>
      <c r="G209" s="92"/>
      <c r="H209" s="90"/>
      <c r="I209" s="90"/>
      <c r="J209" s="92"/>
      <c r="K209" s="90"/>
      <c r="L209" s="90"/>
      <c r="M209" s="92"/>
      <c r="N209" s="92"/>
      <c r="O209" s="90"/>
      <c r="P209" s="92"/>
      <c r="Q209" s="90"/>
      <c r="R209" s="90"/>
      <c r="S209" s="92"/>
      <c r="T209" s="23"/>
      <c r="U209" s="92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</row>
    <row r="210" hidden="1">
      <c r="A210" s="27"/>
      <c r="B210" s="88" t="s">
        <v>287</v>
      </c>
      <c r="C210" s="90"/>
      <c r="D210" s="92"/>
      <c r="E210" s="90"/>
      <c r="F210" s="90"/>
      <c r="G210" s="92"/>
      <c r="H210" s="90"/>
      <c r="I210" s="90"/>
      <c r="J210" s="92"/>
      <c r="K210" s="90"/>
      <c r="L210" s="92"/>
      <c r="M210" s="92"/>
      <c r="N210" s="92"/>
      <c r="O210" s="90"/>
      <c r="P210" s="92"/>
      <c r="Q210" s="90"/>
      <c r="R210" s="90"/>
      <c r="S210" s="92"/>
      <c r="T210" s="23"/>
      <c r="U210" s="92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</row>
    <row r="211" hidden="1">
      <c r="A211" s="27"/>
      <c r="B211" s="88" t="s">
        <v>301</v>
      </c>
      <c r="C211" s="90"/>
      <c r="D211" s="92">
        <v>12.0</v>
      </c>
      <c r="E211" s="90"/>
      <c r="F211" s="90"/>
      <c r="G211" s="92"/>
      <c r="H211" s="90"/>
      <c r="I211" s="90"/>
      <c r="J211" s="92"/>
      <c r="K211" s="90"/>
      <c r="L211" s="90"/>
      <c r="M211" s="92">
        <v>49.0</v>
      </c>
      <c r="N211" s="90"/>
      <c r="O211" s="90"/>
      <c r="P211" s="92">
        <v>22.0</v>
      </c>
      <c r="Q211" s="90"/>
      <c r="R211" s="90"/>
      <c r="S211" s="92">
        <v>11.0</v>
      </c>
      <c r="T211" s="23"/>
      <c r="U211" s="92">
        <v>2.0</v>
      </c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</row>
    <row r="212" hidden="1">
      <c r="A212" s="27"/>
      <c r="B212" s="88" t="s">
        <v>495</v>
      </c>
      <c r="C212" s="90"/>
      <c r="D212" s="92">
        <f t="shared" ref="D212:U212" si="42">D208-D210-D211-D213-D214</f>
        <v>4</v>
      </c>
      <c r="E212" s="92">
        <f t="shared" si="42"/>
        <v>0</v>
      </c>
      <c r="F212" s="92">
        <f t="shared" si="42"/>
        <v>0</v>
      </c>
      <c r="G212" s="92">
        <f t="shared" si="42"/>
        <v>0</v>
      </c>
      <c r="H212" s="92">
        <f t="shared" si="42"/>
        <v>0</v>
      </c>
      <c r="I212" s="92">
        <f t="shared" si="42"/>
        <v>0</v>
      </c>
      <c r="J212" s="92">
        <f t="shared" si="42"/>
        <v>0</v>
      </c>
      <c r="K212" s="92">
        <f t="shared" si="42"/>
        <v>0</v>
      </c>
      <c r="L212" s="92">
        <f t="shared" si="42"/>
        <v>0</v>
      </c>
      <c r="M212" s="92">
        <f t="shared" si="42"/>
        <v>25</v>
      </c>
      <c r="N212" s="92">
        <f t="shared" si="42"/>
        <v>0</v>
      </c>
      <c r="O212" s="92">
        <f t="shared" si="42"/>
        <v>0</v>
      </c>
      <c r="P212" s="92">
        <f t="shared" si="42"/>
        <v>7</v>
      </c>
      <c r="Q212" s="92">
        <f t="shared" si="42"/>
        <v>0</v>
      </c>
      <c r="R212" s="92">
        <f t="shared" si="42"/>
        <v>0</v>
      </c>
      <c r="S212" s="92">
        <f t="shared" si="42"/>
        <v>12</v>
      </c>
      <c r="T212" s="92">
        <f t="shared" si="42"/>
        <v>0</v>
      </c>
      <c r="U212" s="92">
        <f t="shared" si="42"/>
        <v>36</v>
      </c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</row>
    <row r="213" hidden="1">
      <c r="A213" s="27"/>
      <c r="B213" s="88" t="s">
        <v>221</v>
      </c>
      <c r="C213" s="90"/>
      <c r="D213" s="92"/>
      <c r="E213" s="90"/>
      <c r="F213" s="90"/>
      <c r="G213" s="92"/>
      <c r="H213" s="90"/>
      <c r="I213" s="90"/>
      <c r="J213" s="92"/>
      <c r="K213" s="92"/>
      <c r="L213" s="92"/>
      <c r="M213" s="92"/>
      <c r="N213" s="92"/>
      <c r="O213" s="90"/>
      <c r="P213" s="92">
        <v>1.0</v>
      </c>
      <c r="Q213" s="90"/>
      <c r="R213" s="90"/>
      <c r="S213" s="92"/>
      <c r="T213" s="23"/>
      <c r="U213" s="92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</row>
    <row r="214" hidden="1">
      <c r="A214" s="27"/>
      <c r="B214" s="88" t="s">
        <v>233</v>
      </c>
      <c r="C214" s="90"/>
      <c r="D214" s="92"/>
      <c r="E214" s="92"/>
      <c r="F214" s="92"/>
      <c r="G214" s="92"/>
      <c r="H214" s="92"/>
      <c r="I214" s="92"/>
      <c r="J214" s="92"/>
      <c r="K214" s="92"/>
      <c r="L214" s="92"/>
      <c r="M214" s="92">
        <v>6.0</v>
      </c>
      <c r="N214" s="92"/>
      <c r="O214" s="92"/>
      <c r="P214" s="92"/>
      <c r="Q214" s="92"/>
      <c r="R214" s="92"/>
      <c r="S214" s="92"/>
      <c r="T214" s="23"/>
      <c r="U214" s="90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</row>
    <row r="215" hidden="1">
      <c r="A215" s="35"/>
      <c r="B215" s="88" t="s">
        <v>338</v>
      </c>
      <c r="C215" s="110" t="str">
        <f t="shared" ref="C215:U215" si="43">C209/C208</f>
        <v>#DIV/0!</v>
      </c>
      <c r="D215" s="110">
        <f t="shared" si="43"/>
        <v>0</v>
      </c>
      <c r="E215" s="110" t="str">
        <f t="shared" si="43"/>
        <v>#DIV/0!</v>
      </c>
      <c r="F215" s="110" t="str">
        <f t="shared" si="43"/>
        <v>#DIV/0!</v>
      </c>
      <c r="G215" s="110" t="str">
        <f t="shared" si="43"/>
        <v>#DIV/0!</v>
      </c>
      <c r="H215" s="110" t="str">
        <f t="shared" si="43"/>
        <v>#DIV/0!</v>
      </c>
      <c r="I215" s="110" t="str">
        <f t="shared" si="43"/>
        <v>#DIV/0!</v>
      </c>
      <c r="J215" s="110" t="str">
        <f t="shared" si="43"/>
        <v>#DIV/0!</v>
      </c>
      <c r="K215" s="110" t="str">
        <f t="shared" si="43"/>
        <v>#DIV/0!</v>
      </c>
      <c r="L215" s="110" t="str">
        <f t="shared" si="43"/>
        <v>#DIV/0!</v>
      </c>
      <c r="M215" s="110">
        <f t="shared" si="43"/>
        <v>0</v>
      </c>
      <c r="N215" s="110" t="str">
        <f t="shared" si="43"/>
        <v>#DIV/0!</v>
      </c>
      <c r="O215" s="110" t="str">
        <f t="shared" si="43"/>
        <v>#DIV/0!</v>
      </c>
      <c r="P215" s="110">
        <f t="shared" si="43"/>
        <v>0</v>
      </c>
      <c r="Q215" s="110" t="str">
        <f t="shared" si="43"/>
        <v>#DIV/0!</v>
      </c>
      <c r="R215" s="110" t="str">
        <f t="shared" si="43"/>
        <v>#DIV/0!</v>
      </c>
      <c r="S215" s="110">
        <f t="shared" si="43"/>
        <v>0</v>
      </c>
      <c r="T215" s="110" t="str">
        <f t="shared" si="43"/>
        <v>#DIV/0!</v>
      </c>
      <c r="U215" s="110">
        <f t="shared" si="43"/>
        <v>0</v>
      </c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</row>
    <row r="216" hidden="1">
      <c r="A216" s="23"/>
      <c r="B216" s="23"/>
      <c r="C216" s="23"/>
      <c r="D216" s="7" t="s">
        <v>1400</v>
      </c>
      <c r="E216" s="23"/>
      <c r="F216" s="23"/>
      <c r="G216" s="82" t="s">
        <v>7</v>
      </c>
      <c r="H216" s="23"/>
      <c r="I216" s="23"/>
      <c r="J216" s="82" t="s">
        <v>7</v>
      </c>
      <c r="K216" s="23"/>
      <c r="L216" s="23"/>
      <c r="M216" s="7" t="s">
        <v>1402</v>
      </c>
      <c r="N216" s="23"/>
      <c r="O216" s="23"/>
      <c r="P216" s="7" t="s">
        <v>1405</v>
      </c>
      <c r="Q216" s="23"/>
      <c r="R216" s="23"/>
      <c r="S216" s="7" t="s">
        <v>1408</v>
      </c>
      <c r="T216" s="23"/>
      <c r="U216" s="7" t="s">
        <v>1411</v>
      </c>
      <c r="V216" s="82" t="s">
        <v>7</v>
      </c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</row>
    <row r="217" hidden="1">
      <c r="A217" s="85">
        <v>43753.0</v>
      </c>
      <c r="B217" s="112" t="s">
        <v>134</v>
      </c>
      <c r="C217" s="113"/>
      <c r="D217" s="115" t="s">
        <v>139</v>
      </c>
      <c r="E217" s="113"/>
      <c r="F217" s="113"/>
      <c r="G217" s="115"/>
      <c r="H217" s="113"/>
      <c r="I217" s="113"/>
      <c r="J217" s="115" t="s">
        <v>943</v>
      </c>
      <c r="K217" s="113"/>
      <c r="L217" s="113"/>
      <c r="M217" s="115" t="s">
        <v>1414</v>
      </c>
      <c r="N217" s="115"/>
      <c r="O217" s="113"/>
      <c r="P217" s="115" t="s">
        <v>1415</v>
      </c>
      <c r="Q217" s="113"/>
      <c r="R217" s="113"/>
      <c r="S217" s="115" t="s">
        <v>1202</v>
      </c>
      <c r="T217" s="23"/>
      <c r="U217" s="115" t="s">
        <v>1290</v>
      </c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</row>
    <row r="218" hidden="1">
      <c r="A218" s="27"/>
      <c r="B218" s="88" t="s">
        <v>159</v>
      </c>
      <c r="C218" s="90"/>
      <c r="D218" s="92">
        <v>3.0</v>
      </c>
      <c r="E218" s="90"/>
      <c r="F218" s="90"/>
      <c r="G218" s="92"/>
      <c r="H218" s="90"/>
      <c r="I218" s="90"/>
      <c r="J218" s="92">
        <v>15.0</v>
      </c>
      <c r="K218" s="90"/>
      <c r="L218" s="90"/>
      <c r="M218" s="92">
        <v>12.0</v>
      </c>
      <c r="N218" s="92"/>
      <c r="O218" s="90"/>
      <c r="P218" s="92">
        <v>40.0</v>
      </c>
      <c r="Q218" s="90"/>
      <c r="R218" s="90"/>
      <c r="S218" s="92">
        <v>5.0</v>
      </c>
      <c r="T218" s="23"/>
      <c r="U218" s="92">
        <v>25.0</v>
      </c>
      <c r="V218" s="147">
        <f>SUM(D218:U218)</f>
        <v>100</v>
      </c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</row>
    <row r="219" hidden="1">
      <c r="A219" s="27"/>
      <c r="B219" s="88" t="s">
        <v>178</v>
      </c>
      <c r="C219" s="90"/>
      <c r="D219" s="92">
        <v>3.0</v>
      </c>
      <c r="E219" s="90"/>
      <c r="F219" s="90"/>
      <c r="G219" s="92"/>
      <c r="H219" s="90"/>
      <c r="I219" s="90"/>
      <c r="J219" s="92">
        <v>15.0</v>
      </c>
      <c r="K219" s="90"/>
      <c r="L219" s="90"/>
      <c r="M219" s="92">
        <v>12.0</v>
      </c>
      <c r="N219" s="92"/>
      <c r="O219" s="90"/>
      <c r="P219" s="92">
        <v>26.0</v>
      </c>
      <c r="Q219" s="90"/>
      <c r="R219" s="90"/>
      <c r="S219" s="92">
        <v>4.0</v>
      </c>
      <c r="T219" s="23"/>
      <c r="U219" s="92">
        <v>23.0</v>
      </c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</row>
    <row r="220" hidden="1">
      <c r="A220" s="27"/>
      <c r="B220" s="88" t="s">
        <v>287</v>
      </c>
      <c r="C220" s="90"/>
      <c r="D220" s="92">
        <v>3.0</v>
      </c>
      <c r="E220" s="90"/>
      <c r="F220" s="90"/>
      <c r="G220" s="92"/>
      <c r="H220" s="90"/>
      <c r="I220" s="90"/>
      <c r="J220" s="92">
        <v>8.0</v>
      </c>
      <c r="K220" s="90"/>
      <c r="L220" s="92"/>
      <c r="M220" s="92">
        <v>4.0</v>
      </c>
      <c r="N220" s="92"/>
      <c r="O220" s="90"/>
      <c r="P220" s="92"/>
      <c r="Q220" s="90"/>
      <c r="R220" s="90"/>
      <c r="S220" s="92"/>
      <c r="T220" s="23"/>
      <c r="U220" s="92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</row>
    <row r="221" hidden="1">
      <c r="A221" s="27"/>
      <c r="B221" s="88" t="s">
        <v>301</v>
      </c>
      <c r="C221" s="90"/>
      <c r="D221" s="92"/>
      <c r="E221" s="90"/>
      <c r="F221" s="90"/>
      <c r="G221" s="92"/>
      <c r="H221" s="90"/>
      <c r="I221" s="90"/>
      <c r="J221" s="92">
        <v>2.0</v>
      </c>
      <c r="K221" s="90"/>
      <c r="L221" s="90"/>
      <c r="M221" s="92">
        <v>7.0</v>
      </c>
      <c r="N221" s="90"/>
      <c r="O221" s="90"/>
      <c r="P221" s="92">
        <v>29.0</v>
      </c>
      <c r="Q221" s="90"/>
      <c r="R221" s="90"/>
      <c r="S221" s="92">
        <v>5.0</v>
      </c>
      <c r="T221" s="23"/>
      <c r="U221" s="92">
        <v>2.0</v>
      </c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</row>
    <row r="222" hidden="1">
      <c r="A222" s="27"/>
      <c r="B222" s="88" t="s">
        <v>495</v>
      </c>
      <c r="C222" s="90"/>
      <c r="D222" s="92">
        <f t="shared" ref="D222:U222" si="44">D218-D220-D221-D223-D224</f>
        <v>0</v>
      </c>
      <c r="E222" s="92">
        <f t="shared" si="44"/>
        <v>0</v>
      </c>
      <c r="F222" s="92">
        <f t="shared" si="44"/>
        <v>0</v>
      </c>
      <c r="G222" s="92">
        <f t="shared" si="44"/>
        <v>0</v>
      </c>
      <c r="H222" s="92">
        <f t="shared" si="44"/>
        <v>0</v>
      </c>
      <c r="I222" s="92">
        <f t="shared" si="44"/>
        <v>0</v>
      </c>
      <c r="J222" s="92">
        <f t="shared" si="44"/>
        <v>5</v>
      </c>
      <c r="K222" s="92">
        <f t="shared" si="44"/>
        <v>0</v>
      </c>
      <c r="L222" s="92">
        <f t="shared" si="44"/>
        <v>0</v>
      </c>
      <c r="M222" s="92">
        <f t="shared" si="44"/>
        <v>1</v>
      </c>
      <c r="N222" s="92">
        <f t="shared" si="44"/>
        <v>0</v>
      </c>
      <c r="O222" s="92">
        <f t="shared" si="44"/>
        <v>0</v>
      </c>
      <c r="P222" s="92">
        <f t="shared" si="44"/>
        <v>8</v>
      </c>
      <c r="Q222" s="92">
        <f t="shared" si="44"/>
        <v>0</v>
      </c>
      <c r="R222" s="92">
        <f t="shared" si="44"/>
        <v>0</v>
      </c>
      <c r="S222" s="92">
        <f t="shared" si="44"/>
        <v>0</v>
      </c>
      <c r="T222" s="92">
        <f t="shared" si="44"/>
        <v>0</v>
      </c>
      <c r="U222" s="92">
        <f t="shared" si="44"/>
        <v>23</v>
      </c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</row>
    <row r="223" hidden="1">
      <c r="A223" s="27"/>
      <c r="B223" s="88" t="s">
        <v>221</v>
      </c>
      <c r="C223" s="90"/>
      <c r="D223" s="92"/>
      <c r="E223" s="90"/>
      <c r="F223" s="90"/>
      <c r="G223" s="92"/>
      <c r="H223" s="90"/>
      <c r="I223" s="90"/>
      <c r="J223" s="92"/>
      <c r="K223" s="92"/>
      <c r="L223" s="92"/>
      <c r="M223" s="92"/>
      <c r="N223" s="92"/>
      <c r="O223" s="90"/>
      <c r="P223" s="92">
        <v>3.0</v>
      </c>
      <c r="Q223" s="90"/>
      <c r="R223" s="90"/>
      <c r="S223" s="92"/>
      <c r="T223" s="23"/>
      <c r="U223" s="92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</row>
    <row r="224" hidden="1">
      <c r="A224" s="27"/>
      <c r="B224" s="88" t="s">
        <v>233</v>
      </c>
      <c r="C224" s="90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23"/>
      <c r="U224" s="90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</row>
    <row r="225" hidden="1">
      <c r="A225" s="35"/>
      <c r="B225" s="88" t="s">
        <v>338</v>
      </c>
      <c r="C225" s="110" t="str">
        <f t="shared" ref="C225:U225" si="45">C219/C218</f>
        <v>#DIV/0!</v>
      </c>
      <c r="D225" s="110">
        <f t="shared" si="45"/>
        <v>1</v>
      </c>
      <c r="E225" s="110" t="str">
        <f t="shared" si="45"/>
        <v>#DIV/0!</v>
      </c>
      <c r="F225" s="110" t="str">
        <f t="shared" si="45"/>
        <v>#DIV/0!</v>
      </c>
      <c r="G225" s="110" t="str">
        <f t="shared" si="45"/>
        <v>#DIV/0!</v>
      </c>
      <c r="H225" s="110" t="str">
        <f t="shared" si="45"/>
        <v>#DIV/0!</v>
      </c>
      <c r="I225" s="110" t="str">
        <f t="shared" si="45"/>
        <v>#DIV/0!</v>
      </c>
      <c r="J225" s="110">
        <f t="shared" si="45"/>
        <v>1</v>
      </c>
      <c r="K225" s="110" t="str">
        <f t="shared" si="45"/>
        <v>#DIV/0!</v>
      </c>
      <c r="L225" s="110" t="str">
        <f t="shared" si="45"/>
        <v>#DIV/0!</v>
      </c>
      <c r="M225" s="110">
        <f t="shared" si="45"/>
        <v>1</v>
      </c>
      <c r="N225" s="110" t="str">
        <f t="shared" si="45"/>
        <v>#DIV/0!</v>
      </c>
      <c r="O225" s="110" t="str">
        <f t="shared" si="45"/>
        <v>#DIV/0!</v>
      </c>
      <c r="P225" s="110">
        <f t="shared" si="45"/>
        <v>0.65</v>
      </c>
      <c r="Q225" s="110" t="str">
        <f t="shared" si="45"/>
        <v>#DIV/0!</v>
      </c>
      <c r="R225" s="110" t="str">
        <f t="shared" si="45"/>
        <v>#DIV/0!</v>
      </c>
      <c r="S225" s="110">
        <f t="shared" si="45"/>
        <v>0.8</v>
      </c>
      <c r="T225" s="110" t="str">
        <f t="shared" si="45"/>
        <v>#DIV/0!</v>
      </c>
      <c r="U225" s="110">
        <f t="shared" si="45"/>
        <v>0.92</v>
      </c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</row>
    <row r="226" hidden="1">
      <c r="A226" s="23"/>
      <c r="B226" s="23"/>
      <c r="C226" s="23"/>
      <c r="D226" s="7" t="s">
        <v>1424</v>
      </c>
      <c r="E226" s="23"/>
      <c r="F226" s="23"/>
      <c r="G226" s="82" t="s">
        <v>7</v>
      </c>
      <c r="H226" s="23"/>
      <c r="I226" s="23"/>
      <c r="J226" s="7" t="s">
        <v>1425</v>
      </c>
      <c r="K226" s="23"/>
      <c r="L226" s="23"/>
      <c r="M226" s="7" t="s">
        <v>1427</v>
      </c>
      <c r="N226" s="23"/>
      <c r="O226" s="23"/>
      <c r="P226" s="7" t="s">
        <v>1429</v>
      </c>
      <c r="Q226" s="23"/>
      <c r="R226" s="23"/>
      <c r="S226" s="7" t="s">
        <v>1432</v>
      </c>
      <c r="T226" s="23"/>
      <c r="U226" s="7" t="s">
        <v>1435</v>
      </c>
      <c r="V226" s="82" t="s">
        <v>7</v>
      </c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</row>
    <row r="227" hidden="1">
      <c r="A227" s="85">
        <v>43754.0</v>
      </c>
      <c r="B227" s="112" t="s">
        <v>134</v>
      </c>
      <c r="C227" s="113"/>
      <c r="D227" s="115"/>
      <c r="E227" s="113"/>
      <c r="F227" s="113"/>
      <c r="G227" s="115"/>
      <c r="H227" s="113"/>
      <c r="I227" s="113"/>
      <c r="J227" s="115" t="s">
        <v>1437</v>
      </c>
      <c r="K227" s="113"/>
      <c r="L227" s="113"/>
      <c r="M227" s="115" t="s">
        <v>1438</v>
      </c>
      <c r="N227" s="115"/>
      <c r="O227" s="113"/>
      <c r="P227" s="115" t="s">
        <v>1439</v>
      </c>
      <c r="Q227" s="113"/>
      <c r="R227" s="113"/>
      <c r="S227" s="115" t="s">
        <v>1440</v>
      </c>
      <c r="T227" s="23"/>
      <c r="U227" s="115" t="s">
        <v>1085</v>
      </c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</row>
    <row r="228" hidden="1">
      <c r="A228" s="27"/>
      <c r="B228" s="88" t="s">
        <v>159</v>
      </c>
      <c r="C228" s="90"/>
      <c r="D228" s="92"/>
      <c r="E228" s="90"/>
      <c r="F228" s="90"/>
      <c r="G228" s="92"/>
      <c r="H228" s="90"/>
      <c r="I228" s="90"/>
      <c r="J228" s="92">
        <v>24.0</v>
      </c>
      <c r="K228" s="90"/>
      <c r="L228" s="90"/>
      <c r="M228" s="92">
        <v>17.0</v>
      </c>
      <c r="N228" s="92"/>
      <c r="O228" s="90"/>
      <c r="P228" s="92">
        <v>22.0</v>
      </c>
      <c r="Q228" s="90"/>
      <c r="R228" s="90"/>
      <c r="S228" s="92">
        <v>10.0</v>
      </c>
      <c r="T228" s="23"/>
      <c r="U228" s="92">
        <v>24.0</v>
      </c>
      <c r="V228" s="147">
        <f>SUM(D228:U228)</f>
        <v>97</v>
      </c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</row>
    <row r="229" hidden="1">
      <c r="A229" s="27"/>
      <c r="B229" s="88" t="s">
        <v>178</v>
      </c>
      <c r="C229" s="90"/>
      <c r="D229" s="92"/>
      <c r="E229" s="90"/>
      <c r="F229" s="90"/>
      <c r="G229" s="92"/>
      <c r="H229" s="90"/>
      <c r="I229" s="90"/>
      <c r="J229" s="92">
        <v>24.0</v>
      </c>
      <c r="K229" s="90"/>
      <c r="L229" s="90"/>
      <c r="M229" s="92">
        <v>17.0</v>
      </c>
      <c r="N229" s="92"/>
      <c r="O229" s="90"/>
      <c r="P229" s="92">
        <v>22.0</v>
      </c>
      <c r="Q229" s="90"/>
      <c r="R229" s="90"/>
      <c r="S229" s="92">
        <v>10.0</v>
      </c>
      <c r="T229" s="23"/>
      <c r="U229" s="92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</row>
    <row r="230" hidden="1">
      <c r="A230" s="27"/>
      <c r="B230" s="88" t="s">
        <v>287</v>
      </c>
      <c r="C230" s="90"/>
      <c r="D230" s="92"/>
      <c r="E230" s="90"/>
      <c r="F230" s="90"/>
      <c r="G230" s="92"/>
      <c r="H230" s="90"/>
      <c r="I230" s="90"/>
      <c r="J230" s="92">
        <v>7.0</v>
      </c>
      <c r="K230" s="90"/>
      <c r="L230" s="92"/>
      <c r="M230" s="92">
        <v>3.0</v>
      </c>
      <c r="N230" s="92"/>
      <c r="O230" s="90"/>
      <c r="P230" s="92"/>
      <c r="Q230" s="90"/>
      <c r="R230" s="90"/>
      <c r="S230" s="92"/>
      <c r="T230" s="23"/>
      <c r="U230" s="92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</row>
    <row r="231" hidden="1">
      <c r="A231" s="27"/>
      <c r="B231" s="88" t="s">
        <v>301</v>
      </c>
      <c r="C231" s="90"/>
      <c r="D231" s="92"/>
      <c r="E231" s="90"/>
      <c r="F231" s="90"/>
      <c r="G231" s="92"/>
      <c r="H231" s="90"/>
      <c r="I231" s="90"/>
      <c r="J231" s="92">
        <v>11.0</v>
      </c>
      <c r="K231" s="90"/>
      <c r="L231" s="90"/>
      <c r="M231" s="92">
        <v>10.0</v>
      </c>
      <c r="N231" s="90"/>
      <c r="O231" s="90"/>
      <c r="P231" s="92">
        <v>19.0</v>
      </c>
      <c r="Q231" s="90"/>
      <c r="R231" s="90"/>
      <c r="S231" s="92">
        <v>8.0</v>
      </c>
      <c r="T231" s="23"/>
      <c r="U231" s="92">
        <v>6.0</v>
      </c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</row>
    <row r="232" hidden="1">
      <c r="A232" s="27"/>
      <c r="B232" s="88" t="s">
        <v>495</v>
      </c>
      <c r="C232" s="90"/>
      <c r="D232" s="92">
        <f t="shared" ref="D232:U232" si="46">D228-D230-D231-D233-D234</f>
        <v>0</v>
      </c>
      <c r="E232" s="92">
        <f t="shared" si="46"/>
        <v>0</v>
      </c>
      <c r="F232" s="92">
        <f t="shared" si="46"/>
        <v>0</v>
      </c>
      <c r="G232" s="92">
        <f t="shared" si="46"/>
        <v>0</v>
      </c>
      <c r="H232" s="92">
        <f t="shared" si="46"/>
        <v>0</v>
      </c>
      <c r="I232" s="92">
        <f t="shared" si="46"/>
        <v>0</v>
      </c>
      <c r="J232" s="92">
        <f t="shared" si="46"/>
        <v>6</v>
      </c>
      <c r="K232" s="92">
        <f t="shared" si="46"/>
        <v>0</v>
      </c>
      <c r="L232" s="92">
        <f t="shared" si="46"/>
        <v>0</v>
      </c>
      <c r="M232" s="92">
        <f t="shared" si="46"/>
        <v>3</v>
      </c>
      <c r="N232" s="92">
        <f t="shared" si="46"/>
        <v>0</v>
      </c>
      <c r="O232" s="92">
        <f t="shared" si="46"/>
        <v>0</v>
      </c>
      <c r="P232" s="92">
        <f t="shared" si="46"/>
        <v>2</v>
      </c>
      <c r="Q232" s="92">
        <f t="shared" si="46"/>
        <v>0</v>
      </c>
      <c r="R232" s="92">
        <f t="shared" si="46"/>
        <v>0</v>
      </c>
      <c r="S232" s="92">
        <f t="shared" si="46"/>
        <v>2</v>
      </c>
      <c r="T232" s="92">
        <f t="shared" si="46"/>
        <v>0</v>
      </c>
      <c r="U232" s="92">
        <f t="shared" si="46"/>
        <v>18</v>
      </c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</row>
    <row r="233" hidden="1">
      <c r="A233" s="27"/>
      <c r="B233" s="88" t="s">
        <v>221</v>
      </c>
      <c r="C233" s="90"/>
      <c r="D233" s="92"/>
      <c r="E233" s="90"/>
      <c r="F233" s="90"/>
      <c r="G233" s="92"/>
      <c r="H233" s="90"/>
      <c r="I233" s="90"/>
      <c r="J233" s="92"/>
      <c r="K233" s="92"/>
      <c r="L233" s="92"/>
      <c r="M233" s="92">
        <v>1.0</v>
      </c>
      <c r="N233" s="92"/>
      <c r="O233" s="90"/>
      <c r="P233" s="92">
        <v>1.0</v>
      </c>
      <c r="Q233" s="90"/>
      <c r="R233" s="90"/>
      <c r="S233" s="92"/>
      <c r="T233" s="23"/>
      <c r="U233" s="92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</row>
    <row r="234" hidden="1">
      <c r="A234" s="27"/>
      <c r="B234" s="88" t="s">
        <v>233</v>
      </c>
      <c r="C234" s="90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23"/>
      <c r="U234" s="90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</row>
    <row r="235" hidden="1">
      <c r="A235" s="35"/>
      <c r="B235" s="88" t="s">
        <v>338</v>
      </c>
      <c r="C235" s="110" t="str">
        <f t="shared" ref="C235:U235" si="47">C229/C228</f>
        <v>#DIV/0!</v>
      </c>
      <c r="D235" s="110" t="str">
        <f t="shared" si="47"/>
        <v>#DIV/0!</v>
      </c>
      <c r="E235" s="110" t="str">
        <f t="shared" si="47"/>
        <v>#DIV/0!</v>
      </c>
      <c r="F235" s="110" t="str">
        <f t="shared" si="47"/>
        <v>#DIV/0!</v>
      </c>
      <c r="G235" s="110" t="str">
        <f t="shared" si="47"/>
        <v>#DIV/0!</v>
      </c>
      <c r="H235" s="110" t="str">
        <f t="shared" si="47"/>
        <v>#DIV/0!</v>
      </c>
      <c r="I235" s="110" t="str">
        <f t="shared" si="47"/>
        <v>#DIV/0!</v>
      </c>
      <c r="J235" s="110">
        <f t="shared" si="47"/>
        <v>1</v>
      </c>
      <c r="K235" s="110" t="str">
        <f t="shared" si="47"/>
        <v>#DIV/0!</v>
      </c>
      <c r="L235" s="110" t="str">
        <f t="shared" si="47"/>
        <v>#DIV/0!</v>
      </c>
      <c r="M235" s="110">
        <f t="shared" si="47"/>
        <v>1</v>
      </c>
      <c r="N235" s="110" t="str">
        <f t="shared" si="47"/>
        <v>#DIV/0!</v>
      </c>
      <c r="O235" s="110" t="str">
        <f t="shared" si="47"/>
        <v>#DIV/0!</v>
      </c>
      <c r="P235" s="110">
        <f t="shared" si="47"/>
        <v>1</v>
      </c>
      <c r="Q235" s="110" t="str">
        <f t="shared" si="47"/>
        <v>#DIV/0!</v>
      </c>
      <c r="R235" s="110" t="str">
        <f t="shared" si="47"/>
        <v>#DIV/0!</v>
      </c>
      <c r="S235" s="110">
        <f t="shared" si="47"/>
        <v>1</v>
      </c>
      <c r="T235" s="110" t="str">
        <f t="shared" si="47"/>
        <v>#DIV/0!</v>
      </c>
      <c r="U235" s="110">
        <f t="shared" si="47"/>
        <v>0</v>
      </c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</row>
    <row r="236" hidden="1">
      <c r="A236" s="203"/>
      <c r="B236" s="204"/>
      <c r="C236" s="110"/>
      <c r="D236" s="110"/>
      <c r="E236" s="110"/>
      <c r="F236" s="110"/>
      <c r="G236" s="110"/>
      <c r="H236" s="110"/>
      <c r="I236" s="110"/>
      <c r="J236" s="7" t="s">
        <v>1448</v>
      </c>
      <c r="K236" s="110"/>
      <c r="L236" s="110"/>
      <c r="M236" s="7" t="s">
        <v>1450</v>
      </c>
      <c r="N236" s="110"/>
      <c r="O236" s="110"/>
      <c r="P236" s="7" t="s">
        <v>1454</v>
      </c>
      <c r="Q236" s="110"/>
      <c r="R236" s="110"/>
      <c r="S236" s="7" t="s">
        <v>1457</v>
      </c>
      <c r="T236" s="118"/>
      <c r="U236" s="7" t="s">
        <v>1459</v>
      </c>
      <c r="V236" s="82" t="s">
        <v>7</v>
      </c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</row>
    <row r="237" hidden="1">
      <c r="A237" s="206">
        <v>43755.0</v>
      </c>
      <c r="B237" s="112" t="s">
        <v>134</v>
      </c>
      <c r="C237" s="113"/>
      <c r="D237" s="115" t="s">
        <v>1075</v>
      </c>
      <c r="E237" s="113"/>
      <c r="F237" s="113"/>
      <c r="G237" s="115"/>
      <c r="H237" s="113"/>
      <c r="I237" s="113"/>
      <c r="J237" s="115" t="s">
        <v>778</v>
      </c>
      <c r="K237" s="113"/>
      <c r="L237" s="113"/>
      <c r="M237" s="115" t="s">
        <v>1294</v>
      </c>
      <c r="N237" s="115"/>
      <c r="O237" s="113"/>
      <c r="P237" s="115" t="s">
        <v>1460</v>
      </c>
      <c r="Q237" s="113"/>
      <c r="R237" s="113"/>
      <c r="S237" s="115" t="s">
        <v>1461</v>
      </c>
      <c r="T237" s="23"/>
      <c r="U237" s="115" t="s">
        <v>843</v>
      </c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</row>
    <row r="238" hidden="1">
      <c r="A238" s="27"/>
      <c r="B238" s="88" t="s">
        <v>159</v>
      </c>
      <c r="C238" s="90"/>
      <c r="D238" s="92">
        <v>13.0</v>
      </c>
      <c r="E238" s="90"/>
      <c r="F238" s="90"/>
      <c r="G238" s="92"/>
      <c r="H238" s="90"/>
      <c r="I238" s="90"/>
      <c r="J238" s="92">
        <v>13.0</v>
      </c>
      <c r="K238" s="90"/>
      <c r="L238" s="90"/>
      <c r="M238" s="92">
        <v>16.0</v>
      </c>
      <c r="N238" s="92"/>
      <c r="O238" s="90"/>
      <c r="P238" s="92">
        <v>10.0</v>
      </c>
      <c r="Q238" s="90"/>
      <c r="R238" s="90"/>
      <c r="S238" s="92">
        <v>67.0</v>
      </c>
      <c r="T238" s="23"/>
      <c r="U238" s="92">
        <v>100.0</v>
      </c>
      <c r="V238" s="147">
        <f>SUM(D238:U238)</f>
        <v>219</v>
      </c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</row>
    <row r="239" hidden="1">
      <c r="A239" s="27"/>
      <c r="B239" s="88" t="s">
        <v>178</v>
      </c>
      <c r="C239" s="90"/>
      <c r="D239" s="92"/>
      <c r="E239" s="90"/>
      <c r="F239" s="90"/>
      <c r="G239" s="92"/>
      <c r="H239" s="90"/>
      <c r="I239" s="90"/>
      <c r="J239" s="92"/>
      <c r="K239" s="90"/>
      <c r="L239" s="90"/>
      <c r="M239" s="92"/>
      <c r="N239" s="92"/>
      <c r="O239" s="90"/>
      <c r="P239" s="92"/>
      <c r="Q239" s="90"/>
      <c r="R239" s="90"/>
      <c r="S239" s="92"/>
      <c r="T239" s="23"/>
      <c r="U239" s="92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</row>
    <row r="240" hidden="1">
      <c r="A240" s="27"/>
      <c r="B240" s="88" t="s">
        <v>287</v>
      </c>
      <c r="C240" s="90"/>
      <c r="D240" s="92"/>
      <c r="E240" s="90"/>
      <c r="F240" s="90"/>
      <c r="G240" s="92"/>
      <c r="H240" s="90"/>
      <c r="I240" s="90"/>
      <c r="J240" s="92"/>
      <c r="K240" s="90"/>
      <c r="L240" s="92"/>
      <c r="M240" s="92"/>
      <c r="N240" s="92"/>
      <c r="O240" s="90"/>
      <c r="P240" s="92"/>
      <c r="Q240" s="90"/>
      <c r="R240" s="90"/>
      <c r="S240" s="92"/>
      <c r="T240" s="23"/>
      <c r="U240" s="92"/>
      <c r="V240" s="23"/>
      <c r="W240" s="23"/>
      <c r="X240" s="82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</row>
    <row r="241" hidden="1">
      <c r="A241" s="27"/>
      <c r="B241" s="88" t="s">
        <v>301</v>
      </c>
      <c r="C241" s="90"/>
      <c r="D241" s="92">
        <v>10.0</v>
      </c>
      <c r="E241" s="90"/>
      <c r="F241" s="90"/>
      <c r="G241" s="92"/>
      <c r="H241" s="90"/>
      <c r="I241" s="90"/>
      <c r="J241" s="92">
        <v>12.0</v>
      </c>
      <c r="K241" s="90"/>
      <c r="L241" s="90"/>
      <c r="M241" s="92">
        <v>14.0</v>
      </c>
      <c r="N241" s="90"/>
      <c r="O241" s="90"/>
      <c r="P241" s="92">
        <v>5.0</v>
      </c>
      <c r="Q241" s="90"/>
      <c r="R241" s="90"/>
      <c r="S241" s="92">
        <v>37.0</v>
      </c>
      <c r="T241" s="23"/>
      <c r="U241" s="92">
        <v>72.0</v>
      </c>
      <c r="V241" s="23"/>
      <c r="W241" s="23"/>
      <c r="X241" s="82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</row>
    <row r="242" hidden="1">
      <c r="A242" s="27"/>
      <c r="B242" s="88" t="s">
        <v>495</v>
      </c>
      <c r="C242" s="90"/>
      <c r="D242" s="92">
        <f t="shared" ref="D242:U242" si="48">D238-D240-D241-D243-D244</f>
        <v>3</v>
      </c>
      <c r="E242" s="92">
        <f t="shared" si="48"/>
        <v>0</v>
      </c>
      <c r="F242" s="92">
        <f t="shared" si="48"/>
        <v>0</v>
      </c>
      <c r="G242" s="92">
        <f t="shared" si="48"/>
        <v>0</v>
      </c>
      <c r="H242" s="92">
        <f t="shared" si="48"/>
        <v>0</v>
      </c>
      <c r="I242" s="92">
        <f t="shared" si="48"/>
        <v>0</v>
      </c>
      <c r="J242" s="92">
        <f t="shared" si="48"/>
        <v>1</v>
      </c>
      <c r="K242" s="92">
        <f t="shared" si="48"/>
        <v>0</v>
      </c>
      <c r="L242" s="92">
        <f t="shared" si="48"/>
        <v>0</v>
      </c>
      <c r="M242" s="92">
        <f t="shared" si="48"/>
        <v>2</v>
      </c>
      <c r="N242" s="92">
        <f t="shared" si="48"/>
        <v>0</v>
      </c>
      <c r="O242" s="92">
        <f t="shared" si="48"/>
        <v>0</v>
      </c>
      <c r="P242" s="92">
        <f t="shared" si="48"/>
        <v>5</v>
      </c>
      <c r="Q242" s="92">
        <f t="shared" si="48"/>
        <v>0</v>
      </c>
      <c r="R242" s="92">
        <f t="shared" si="48"/>
        <v>0</v>
      </c>
      <c r="S242" s="92">
        <f t="shared" si="48"/>
        <v>21</v>
      </c>
      <c r="T242" s="92">
        <f t="shared" si="48"/>
        <v>0</v>
      </c>
      <c r="U242" s="92">
        <f t="shared" si="48"/>
        <v>24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</row>
    <row r="243" hidden="1">
      <c r="A243" s="27"/>
      <c r="B243" s="88" t="s">
        <v>221</v>
      </c>
      <c r="C243" s="90"/>
      <c r="D243" s="92"/>
      <c r="E243" s="90"/>
      <c r="F243" s="90"/>
      <c r="G243" s="92"/>
      <c r="H243" s="90"/>
      <c r="I243" s="90"/>
      <c r="J243" s="92"/>
      <c r="K243" s="92"/>
      <c r="L243" s="92"/>
      <c r="M243" s="92"/>
      <c r="N243" s="92"/>
      <c r="O243" s="90"/>
      <c r="P243" s="92"/>
      <c r="Q243" s="90"/>
      <c r="R243" s="90"/>
      <c r="S243" s="92">
        <v>9.0</v>
      </c>
      <c r="T243" s="23"/>
      <c r="U243" s="92">
        <v>4.0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</row>
    <row r="244" hidden="1">
      <c r="A244" s="27"/>
      <c r="B244" s="88" t="s">
        <v>233</v>
      </c>
      <c r="C244" s="90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23"/>
      <c r="U244" s="90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</row>
    <row r="245" hidden="1">
      <c r="A245" s="35"/>
      <c r="B245" s="88" t="s">
        <v>338</v>
      </c>
      <c r="C245" s="110" t="str">
        <f t="shared" ref="C245:U245" si="49">C239/C238</f>
        <v>#DIV/0!</v>
      </c>
      <c r="D245" s="110">
        <f t="shared" si="49"/>
        <v>0</v>
      </c>
      <c r="E245" s="110" t="str">
        <f t="shared" si="49"/>
        <v>#DIV/0!</v>
      </c>
      <c r="F245" s="110" t="str">
        <f t="shared" si="49"/>
        <v>#DIV/0!</v>
      </c>
      <c r="G245" s="110" t="str">
        <f t="shared" si="49"/>
        <v>#DIV/0!</v>
      </c>
      <c r="H245" s="110" t="str">
        <f t="shared" si="49"/>
        <v>#DIV/0!</v>
      </c>
      <c r="I245" s="110" t="str">
        <f t="shared" si="49"/>
        <v>#DIV/0!</v>
      </c>
      <c r="J245" s="110">
        <f t="shared" si="49"/>
        <v>0</v>
      </c>
      <c r="K245" s="110" t="str">
        <f t="shared" si="49"/>
        <v>#DIV/0!</v>
      </c>
      <c r="L245" s="110" t="str">
        <f t="shared" si="49"/>
        <v>#DIV/0!</v>
      </c>
      <c r="M245" s="110">
        <f t="shared" si="49"/>
        <v>0</v>
      </c>
      <c r="N245" s="110" t="str">
        <f t="shared" si="49"/>
        <v>#DIV/0!</v>
      </c>
      <c r="O245" s="110" t="str">
        <f t="shared" si="49"/>
        <v>#DIV/0!</v>
      </c>
      <c r="P245" s="110">
        <f t="shared" si="49"/>
        <v>0</v>
      </c>
      <c r="Q245" s="110" t="str">
        <f t="shared" si="49"/>
        <v>#DIV/0!</v>
      </c>
      <c r="R245" s="110" t="str">
        <f t="shared" si="49"/>
        <v>#DIV/0!</v>
      </c>
      <c r="S245" s="110">
        <f t="shared" si="49"/>
        <v>0</v>
      </c>
      <c r="T245" s="110" t="str">
        <f t="shared" si="49"/>
        <v>#DIV/0!</v>
      </c>
      <c r="U245" s="110">
        <f t="shared" si="49"/>
        <v>0</v>
      </c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</row>
    <row r="246" hidden="1">
      <c r="A246" s="23"/>
      <c r="B246" s="23"/>
      <c r="C246" s="23"/>
      <c r="D246" s="7" t="s">
        <v>1467</v>
      </c>
      <c r="E246" s="23"/>
      <c r="F246" s="23"/>
      <c r="G246" s="82" t="s">
        <v>7</v>
      </c>
      <c r="H246" s="23"/>
      <c r="I246" s="23"/>
      <c r="J246" s="7" t="s">
        <v>1470</v>
      </c>
      <c r="K246" s="23"/>
      <c r="L246" s="23"/>
      <c r="M246" s="7" t="s">
        <v>1473</v>
      </c>
      <c r="N246" s="23"/>
      <c r="O246" s="23"/>
      <c r="P246" s="7" t="s">
        <v>1476</v>
      </c>
      <c r="Q246" s="23"/>
      <c r="R246" s="23"/>
      <c r="S246" s="7" t="s">
        <v>1478</v>
      </c>
      <c r="T246" s="23"/>
      <c r="U246" s="7" t="s">
        <v>1483</v>
      </c>
      <c r="V246" s="82" t="s">
        <v>7</v>
      </c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</row>
    <row r="247" hidden="1">
      <c r="A247" s="85">
        <v>43756.0</v>
      </c>
      <c r="B247" s="112" t="s">
        <v>134</v>
      </c>
      <c r="C247" s="113"/>
      <c r="D247" s="115"/>
      <c r="E247" s="113"/>
      <c r="F247" s="113"/>
      <c r="G247" s="115" t="s">
        <v>1199</v>
      </c>
      <c r="H247" s="113"/>
      <c r="I247" s="113"/>
      <c r="J247" s="115" t="s">
        <v>1288</v>
      </c>
      <c r="K247" s="113"/>
      <c r="L247" s="113"/>
      <c r="M247" s="115"/>
      <c r="N247" s="115"/>
      <c r="O247" s="113"/>
      <c r="P247" s="115" t="s">
        <v>1415</v>
      </c>
      <c r="Q247" s="113"/>
      <c r="R247" s="113"/>
      <c r="S247" s="115" t="s">
        <v>1279</v>
      </c>
      <c r="T247" s="23"/>
      <c r="U247" s="115" t="s">
        <v>252</v>
      </c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</row>
    <row r="248" hidden="1">
      <c r="A248" s="27"/>
      <c r="B248" s="88" t="s">
        <v>159</v>
      </c>
      <c r="C248" s="90"/>
      <c r="D248" s="92"/>
      <c r="E248" s="90"/>
      <c r="F248" s="90"/>
      <c r="G248" s="92">
        <v>38.0</v>
      </c>
      <c r="H248" s="90"/>
      <c r="I248" s="90"/>
      <c r="J248" s="92">
        <v>40.0</v>
      </c>
      <c r="K248" s="90"/>
      <c r="L248" s="90"/>
      <c r="M248" s="92"/>
      <c r="N248" s="92"/>
      <c r="O248" s="90"/>
      <c r="P248" s="92">
        <v>73.0</v>
      </c>
      <c r="Q248" s="90"/>
      <c r="R248" s="90"/>
      <c r="S248" s="92">
        <v>89.0</v>
      </c>
      <c r="T248" s="23"/>
      <c r="U248" s="92"/>
      <c r="V248" s="147">
        <f>SUM(D248:U248)</f>
        <v>240</v>
      </c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</row>
    <row r="249" hidden="1">
      <c r="A249" s="27"/>
      <c r="B249" s="88" t="s">
        <v>178</v>
      </c>
      <c r="C249" s="90"/>
      <c r="D249" s="92"/>
      <c r="E249" s="90"/>
      <c r="F249" s="90"/>
      <c r="G249" s="92"/>
      <c r="H249" s="90"/>
      <c r="I249" s="90"/>
      <c r="J249" s="92"/>
      <c r="K249" s="90"/>
      <c r="L249" s="90"/>
      <c r="M249" s="92"/>
      <c r="N249" s="92"/>
      <c r="O249" s="90"/>
      <c r="P249" s="92"/>
      <c r="Q249" s="90"/>
      <c r="R249" s="90"/>
      <c r="S249" s="92"/>
      <c r="T249" s="23"/>
      <c r="U249" s="92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</row>
    <row r="250" hidden="1">
      <c r="A250" s="27"/>
      <c r="B250" s="88" t="s">
        <v>287</v>
      </c>
      <c r="C250" s="90"/>
      <c r="D250" s="92"/>
      <c r="E250" s="90"/>
      <c r="F250" s="90"/>
      <c r="G250" s="92"/>
      <c r="H250" s="90"/>
      <c r="I250" s="90"/>
      <c r="J250" s="92"/>
      <c r="K250" s="90"/>
      <c r="L250" s="92"/>
      <c r="M250" s="92"/>
      <c r="N250" s="92"/>
      <c r="O250" s="90"/>
      <c r="P250" s="92"/>
      <c r="Q250" s="90"/>
      <c r="R250" s="90"/>
      <c r="S250" s="92"/>
      <c r="T250" s="23"/>
      <c r="U250" s="92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</row>
    <row r="251" hidden="1">
      <c r="A251" s="27"/>
      <c r="B251" s="88" t="s">
        <v>301</v>
      </c>
      <c r="C251" s="90"/>
      <c r="D251" s="92"/>
      <c r="E251" s="90"/>
      <c r="F251" s="90"/>
      <c r="G251" s="92">
        <v>33.0</v>
      </c>
      <c r="H251" s="90"/>
      <c r="I251" s="90"/>
      <c r="J251" s="92">
        <v>38.0</v>
      </c>
      <c r="K251" s="90"/>
      <c r="L251" s="90"/>
      <c r="M251" s="92"/>
      <c r="N251" s="90"/>
      <c r="O251" s="90"/>
      <c r="P251" s="92">
        <v>46.0</v>
      </c>
      <c r="Q251" s="90"/>
      <c r="R251" s="90"/>
      <c r="S251" s="92">
        <v>73.0</v>
      </c>
      <c r="T251" s="23"/>
      <c r="U251" s="92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</row>
    <row r="252" hidden="1">
      <c r="A252" s="27"/>
      <c r="B252" s="88" t="s">
        <v>495</v>
      </c>
      <c r="C252" s="90"/>
      <c r="D252" s="92"/>
      <c r="E252" s="92">
        <f t="shared" ref="E252:U252" si="50">E248-E250-E251-E253-E254</f>
        <v>0</v>
      </c>
      <c r="F252" s="92">
        <f t="shared" si="50"/>
        <v>0</v>
      </c>
      <c r="G252" s="92">
        <f t="shared" si="50"/>
        <v>3</v>
      </c>
      <c r="H252" s="92">
        <f t="shared" si="50"/>
        <v>0</v>
      </c>
      <c r="I252" s="92">
        <f t="shared" si="50"/>
        <v>0</v>
      </c>
      <c r="J252" s="92">
        <f t="shared" si="50"/>
        <v>1</v>
      </c>
      <c r="K252" s="92">
        <f t="shared" si="50"/>
        <v>0</v>
      </c>
      <c r="L252" s="92">
        <f t="shared" si="50"/>
        <v>0</v>
      </c>
      <c r="M252" s="92">
        <f t="shared" si="50"/>
        <v>0</v>
      </c>
      <c r="N252" s="92">
        <f t="shared" si="50"/>
        <v>0</v>
      </c>
      <c r="O252" s="92">
        <f t="shared" si="50"/>
        <v>0</v>
      </c>
      <c r="P252" s="92">
        <f t="shared" si="50"/>
        <v>16</v>
      </c>
      <c r="Q252" s="92">
        <f t="shared" si="50"/>
        <v>0</v>
      </c>
      <c r="R252" s="92">
        <f t="shared" si="50"/>
        <v>0</v>
      </c>
      <c r="S252" s="92">
        <f t="shared" si="50"/>
        <v>13</v>
      </c>
      <c r="T252" s="92">
        <f t="shared" si="50"/>
        <v>0</v>
      </c>
      <c r="U252" s="92">
        <f t="shared" si="50"/>
        <v>0</v>
      </c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</row>
    <row r="253" hidden="1">
      <c r="A253" s="27"/>
      <c r="B253" s="88" t="s">
        <v>221</v>
      </c>
      <c r="C253" s="90"/>
      <c r="D253" s="92"/>
      <c r="E253" s="90"/>
      <c r="F253" s="90"/>
      <c r="G253" s="92">
        <v>2.0</v>
      </c>
      <c r="H253" s="90"/>
      <c r="I253" s="90"/>
      <c r="J253" s="92">
        <v>1.0</v>
      </c>
      <c r="K253" s="92"/>
      <c r="L253" s="92"/>
      <c r="M253" s="92"/>
      <c r="N253" s="92"/>
      <c r="O253" s="90"/>
      <c r="P253" s="92">
        <v>11.0</v>
      </c>
      <c r="Q253" s="90"/>
      <c r="R253" s="90"/>
      <c r="S253" s="92">
        <v>3.0</v>
      </c>
      <c r="T253" s="23"/>
      <c r="U253" s="92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</row>
    <row r="254" hidden="1">
      <c r="A254" s="27"/>
      <c r="B254" s="88" t="s">
        <v>233</v>
      </c>
      <c r="C254" s="90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23"/>
      <c r="U254" s="90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</row>
    <row r="255" hidden="1">
      <c r="A255" s="35"/>
      <c r="B255" s="88" t="s">
        <v>338</v>
      </c>
      <c r="C255" s="110" t="str">
        <f t="shared" ref="C255:U255" si="51">C249/C248</f>
        <v>#DIV/0!</v>
      </c>
      <c r="D255" s="110" t="str">
        <f t="shared" si="51"/>
        <v>#DIV/0!</v>
      </c>
      <c r="E255" s="110" t="str">
        <f t="shared" si="51"/>
        <v>#DIV/0!</v>
      </c>
      <c r="F255" s="110" t="str">
        <f t="shared" si="51"/>
        <v>#DIV/0!</v>
      </c>
      <c r="G255" s="110">
        <f t="shared" si="51"/>
        <v>0</v>
      </c>
      <c r="H255" s="110" t="str">
        <f t="shared" si="51"/>
        <v>#DIV/0!</v>
      </c>
      <c r="I255" s="110" t="str">
        <f t="shared" si="51"/>
        <v>#DIV/0!</v>
      </c>
      <c r="J255" s="110">
        <f t="shared" si="51"/>
        <v>0</v>
      </c>
      <c r="K255" s="110" t="str">
        <f t="shared" si="51"/>
        <v>#DIV/0!</v>
      </c>
      <c r="L255" s="110" t="str">
        <f t="shared" si="51"/>
        <v>#DIV/0!</v>
      </c>
      <c r="M255" s="110" t="str">
        <f t="shared" si="51"/>
        <v>#DIV/0!</v>
      </c>
      <c r="N255" s="110" t="str">
        <f t="shared" si="51"/>
        <v>#DIV/0!</v>
      </c>
      <c r="O255" s="110" t="str">
        <f t="shared" si="51"/>
        <v>#DIV/0!</v>
      </c>
      <c r="P255" s="110">
        <f t="shared" si="51"/>
        <v>0</v>
      </c>
      <c r="Q255" s="110" t="str">
        <f t="shared" si="51"/>
        <v>#DIV/0!</v>
      </c>
      <c r="R255" s="110" t="str">
        <f t="shared" si="51"/>
        <v>#DIV/0!</v>
      </c>
      <c r="S255" s="110">
        <f t="shared" si="51"/>
        <v>0</v>
      </c>
      <c r="T255" s="110" t="str">
        <f t="shared" si="51"/>
        <v>#DIV/0!</v>
      </c>
      <c r="U255" s="110" t="str">
        <f t="shared" si="51"/>
        <v>#DIV/0!</v>
      </c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</row>
    <row r="256" hidden="1">
      <c r="A256" s="23"/>
      <c r="B256" s="23"/>
      <c r="C256" s="23"/>
      <c r="E256" s="23"/>
      <c r="F256" s="23"/>
      <c r="G256" s="7" t="s">
        <v>1491</v>
      </c>
      <c r="H256" s="23"/>
      <c r="I256" s="23"/>
      <c r="J256" s="7" t="s">
        <v>1495</v>
      </c>
      <c r="K256" s="23"/>
      <c r="L256" s="23"/>
      <c r="M256" s="82" t="s">
        <v>7</v>
      </c>
      <c r="N256" s="23"/>
      <c r="O256" s="23"/>
      <c r="P256" s="7" t="s">
        <v>1498</v>
      </c>
      <c r="Q256" s="23"/>
      <c r="R256" s="23"/>
      <c r="S256" s="7" t="s">
        <v>1501</v>
      </c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</row>
    <row r="257" hidden="1">
      <c r="A257" s="85">
        <v>43757.0</v>
      </c>
      <c r="B257" s="112" t="s">
        <v>134</v>
      </c>
      <c r="C257" s="113"/>
      <c r="D257" s="115" t="s">
        <v>803</v>
      </c>
      <c r="E257" s="113"/>
      <c r="F257" s="113"/>
      <c r="G257" s="115" t="s">
        <v>1502</v>
      </c>
      <c r="H257" s="113"/>
      <c r="I257" s="113"/>
      <c r="J257" s="115" t="s">
        <v>42</v>
      </c>
      <c r="K257" s="113"/>
      <c r="L257" s="113"/>
      <c r="M257" s="115" t="s">
        <v>1414</v>
      </c>
      <c r="N257" s="115"/>
      <c r="O257" s="113"/>
      <c r="P257" s="115" t="s">
        <v>1232</v>
      </c>
      <c r="Q257" s="113"/>
      <c r="R257" s="113"/>
      <c r="S257" s="115" t="s">
        <v>1503</v>
      </c>
      <c r="T257" s="23"/>
      <c r="U257" s="115" t="s">
        <v>252</v>
      </c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</row>
    <row r="258" hidden="1">
      <c r="A258" s="27"/>
      <c r="B258" s="88" t="s">
        <v>159</v>
      </c>
      <c r="C258" s="90"/>
      <c r="D258" s="92">
        <v>8.0</v>
      </c>
      <c r="E258" s="90"/>
      <c r="F258" s="90"/>
      <c r="G258" s="92">
        <v>1.0</v>
      </c>
      <c r="H258" s="90"/>
      <c r="I258" s="90"/>
      <c r="J258" s="92">
        <v>13.0</v>
      </c>
      <c r="K258" s="90"/>
      <c r="L258" s="90"/>
      <c r="M258" s="92">
        <v>3.0</v>
      </c>
      <c r="N258" s="92"/>
      <c r="O258" s="90"/>
      <c r="P258" s="92">
        <v>95.0</v>
      </c>
      <c r="Q258" s="90"/>
      <c r="R258" s="90"/>
      <c r="S258" s="92">
        <v>59.0</v>
      </c>
      <c r="T258" s="23"/>
      <c r="U258" s="92"/>
      <c r="V258" s="147">
        <f>SUM(D258:U258)</f>
        <v>179</v>
      </c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</row>
    <row r="259" hidden="1">
      <c r="A259" s="27"/>
      <c r="B259" s="88" t="s">
        <v>178</v>
      </c>
      <c r="C259" s="90"/>
      <c r="D259" s="92">
        <v>7.0</v>
      </c>
      <c r="E259" s="90"/>
      <c r="F259" s="90"/>
      <c r="G259" s="92">
        <v>1.0</v>
      </c>
      <c r="H259" s="90"/>
      <c r="I259" s="90"/>
      <c r="J259" s="92">
        <v>13.0</v>
      </c>
      <c r="K259" s="90"/>
      <c r="L259" s="90"/>
      <c r="M259" s="92">
        <v>3.0</v>
      </c>
      <c r="N259" s="92"/>
      <c r="O259" s="90"/>
      <c r="P259" s="92"/>
      <c r="Q259" s="90"/>
      <c r="R259" s="90"/>
      <c r="S259" s="92"/>
      <c r="T259" s="23"/>
      <c r="U259" s="92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</row>
    <row r="260" hidden="1">
      <c r="A260" s="27"/>
      <c r="B260" s="88" t="s">
        <v>287</v>
      </c>
      <c r="C260" s="90"/>
      <c r="D260" s="92">
        <v>3.0</v>
      </c>
      <c r="E260" s="90"/>
      <c r="F260" s="90"/>
      <c r="G260" s="92">
        <v>1.0</v>
      </c>
      <c r="H260" s="90"/>
      <c r="I260" s="90"/>
      <c r="J260" s="92">
        <v>4.0</v>
      </c>
      <c r="K260" s="90"/>
      <c r="L260" s="92"/>
      <c r="M260" s="92">
        <v>0.0</v>
      </c>
      <c r="N260" s="92"/>
      <c r="O260" s="90"/>
      <c r="P260" s="92"/>
      <c r="Q260" s="90"/>
      <c r="R260" s="90"/>
      <c r="S260" s="92"/>
      <c r="T260" s="23"/>
      <c r="U260" s="92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</row>
    <row r="261" hidden="1">
      <c r="A261" s="27"/>
      <c r="B261" s="88" t="s">
        <v>301</v>
      </c>
      <c r="C261" s="90"/>
      <c r="D261" s="92"/>
      <c r="E261" s="90"/>
      <c r="F261" s="90"/>
      <c r="G261" s="92"/>
      <c r="H261" s="90"/>
      <c r="I261" s="90"/>
      <c r="J261" s="92">
        <v>2.0</v>
      </c>
      <c r="K261" s="90"/>
      <c r="L261" s="90"/>
      <c r="M261" s="92">
        <v>2.0</v>
      </c>
      <c r="N261" s="90"/>
      <c r="O261" s="90"/>
      <c r="P261" s="92">
        <v>34.0</v>
      </c>
      <c r="Q261" s="90"/>
      <c r="R261" s="90"/>
      <c r="S261" s="92">
        <v>3.0</v>
      </c>
      <c r="T261" s="23"/>
      <c r="U261" s="92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</row>
    <row r="262" hidden="1">
      <c r="A262" s="27"/>
      <c r="B262" s="88" t="s">
        <v>495</v>
      </c>
      <c r="C262" s="90"/>
      <c r="D262" s="92">
        <f t="shared" ref="D262:U262" si="52">D258-D260-D261-D263-D264</f>
        <v>5</v>
      </c>
      <c r="E262" s="92">
        <f t="shared" si="52"/>
        <v>0</v>
      </c>
      <c r="F262" s="92">
        <f t="shared" si="52"/>
        <v>0</v>
      </c>
      <c r="G262" s="92">
        <f t="shared" si="52"/>
        <v>0</v>
      </c>
      <c r="H262" s="92">
        <f t="shared" si="52"/>
        <v>0</v>
      </c>
      <c r="I262" s="92">
        <f t="shared" si="52"/>
        <v>0</v>
      </c>
      <c r="J262" s="92">
        <f t="shared" si="52"/>
        <v>7</v>
      </c>
      <c r="K262" s="92">
        <f t="shared" si="52"/>
        <v>0</v>
      </c>
      <c r="L262" s="92">
        <f t="shared" si="52"/>
        <v>0</v>
      </c>
      <c r="M262" s="92">
        <f t="shared" si="52"/>
        <v>1</v>
      </c>
      <c r="N262" s="92">
        <f t="shared" si="52"/>
        <v>0</v>
      </c>
      <c r="O262" s="92">
        <f t="shared" si="52"/>
        <v>0</v>
      </c>
      <c r="P262" s="92">
        <f t="shared" si="52"/>
        <v>59</v>
      </c>
      <c r="Q262" s="92">
        <f t="shared" si="52"/>
        <v>0</v>
      </c>
      <c r="R262" s="92">
        <f t="shared" si="52"/>
        <v>0</v>
      </c>
      <c r="S262" s="92">
        <f t="shared" si="52"/>
        <v>56</v>
      </c>
      <c r="T262" s="92">
        <f t="shared" si="52"/>
        <v>0</v>
      </c>
      <c r="U262" s="92">
        <f t="shared" si="52"/>
        <v>0</v>
      </c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</row>
    <row r="263" hidden="1">
      <c r="A263" s="27"/>
      <c r="B263" s="88" t="s">
        <v>221</v>
      </c>
      <c r="C263" s="90"/>
      <c r="D263" s="92"/>
      <c r="E263" s="90"/>
      <c r="F263" s="90"/>
      <c r="G263" s="92"/>
      <c r="H263" s="90"/>
      <c r="I263" s="90"/>
      <c r="J263" s="92"/>
      <c r="K263" s="92"/>
      <c r="L263" s="92"/>
      <c r="M263" s="92"/>
      <c r="N263" s="92"/>
      <c r="O263" s="90"/>
      <c r="P263" s="92">
        <v>2.0</v>
      </c>
      <c r="Q263" s="90"/>
      <c r="R263" s="90"/>
      <c r="S263" s="92"/>
      <c r="T263" s="23"/>
      <c r="U263" s="92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</row>
    <row r="264" hidden="1">
      <c r="A264" s="27"/>
      <c r="B264" s="88" t="s">
        <v>233</v>
      </c>
      <c r="C264" s="90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23"/>
      <c r="U264" s="90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</row>
    <row r="265" hidden="1">
      <c r="A265" s="35"/>
      <c r="B265" s="88" t="s">
        <v>338</v>
      </c>
      <c r="C265" s="110" t="str">
        <f t="shared" ref="C265:U265" si="53">C259/C258</f>
        <v>#DIV/0!</v>
      </c>
      <c r="D265" s="110">
        <f t="shared" si="53"/>
        <v>0.875</v>
      </c>
      <c r="E265" s="110" t="str">
        <f t="shared" si="53"/>
        <v>#DIV/0!</v>
      </c>
      <c r="F265" s="110" t="str">
        <f t="shared" si="53"/>
        <v>#DIV/0!</v>
      </c>
      <c r="G265" s="110">
        <f t="shared" si="53"/>
        <v>1</v>
      </c>
      <c r="H265" s="110" t="str">
        <f t="shared" si="53"/>
        <v>#DIV/0!</v>
      </c>
      <c r="I265" s="110" t="str">
        <f t="shared" si="53"/>
        <v>#DIV/0!</v>
      </c>
      <c r="J265" s="110">
        <f t="shared" si="53"/>
        <v>1</v>
      </c>
      <c r="K265" s="110" t="str">
        <f t="shared" si="53"/>
        <v>#DIV/0!</v>
      </c>
      <c r="L265" s="110" t="str">
        <f t="shared" si="53"/>
        <v>#DIV/0!</v>
      </c>
      <c r="M265" s="110">
        <f t="shared" si="53"/>
        <v>1</v>
      </c>
      <c r="N265" s="110" t="str">
        <f t="shared" si="53"/>
        <v>#DIV/0!</v>
      </c>
      <c r="O265" s="110" t="str">
        <f t="shared" si="53"/>
        <v>#DIV/0!</v>
      </c>
      <c r="P265" s="110">
        <f t="shared" si="53"/>
        <v>0</v>
      </c>
      <c r="Q265" s="110" t="str">
        <f t="shared" si="53"/>
        <v>#DIV/0!</v>
      </c>
      <c r="R265" s="110" t="str">
        <f t="shared" si="53"/>
        <v>#DIV/0!</v>
      </c>
      <c r="S265" s="110">
        <f t="shared" si="53"/>
        <v>0</v>
      </c>
      <c r="T265" s="110" t="str">
        <f t="shared" si="53"/>
        <v>#DIV/0!</v>
      </c>
      <c r="U265" s="110" t="str">
        <f t="shared" si="53"/>
        <v>#DIV/0!</v>
      </c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</row>
    <row r="266" hidden="1">
      <c r="A266" s="23"/>
      <c r="B266" s="23"/>
      <c r="C266" s="23"/>
      <c r="D266" s="7" t="s">
        <v>1511</v>
      </c>
      <c r="E266" s="23"/>
      <c r="F266" s="23"/>
      <c r="G266" s="7" t="s">
        <v>1514</v>
      </c>
      <c r="H266" s="23"/>
      <c r="I266" s="23"/>
      <c r="J266" s="7" t="s">
        <v>1517</v>
      </c>
      <c r="K266" s="23"/>
      <c r="L266" s="23"/>
      <c r="M266" s="7" t="s">
        <v>1519</v>
      </c>
      <c r="N266" s="23"/>
      <c r="O266" s="23"/>
      <c r="P266" s="7" t="s">
        <v>1521</v>
      </c>
      <c r="Q266" s="23"/>
      <c r="R266" s="23"/>
      <c r="S266" s="82" t="s">
        <v>7</v>
      </c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</row>
    <row r="267" hidden="1">
      <c r="A267" s="85">
        <v>43759.0</v>
      </c>
      <c r="B267" s="112" t="s">
        <v>134</v>
      </c>
      <c r="C267" s="113"/>
      <c r="D267" s="115" t="s">
        <v>252</v>
      </c>
      <c r="E267" s="113"/>
      <c r="F267" s="113"/>
      <c r="G267" s="115" t="s">
        <v>252</v>
      </c>
      <c r="H267" s="113"/>
      <c r="I267" s="113"/>
      <c r="J267" s="115" t="s">
        <v>1523</v>
      </c>
      <c r="K267" s="113"/>
      <c r="L267" s="113"/>
      <c r="M267" s="115" t="s">
        <v>43</v>
      </c>
      <c r="N267" s="115"/>
      <c r="O267" s="113"/>
      <c r="P267" s="115" t="s">
        <v>1524</v>
      </c>
      <c r="Q267" s="113"/>
      <c r="R267" s="113"/>
      <c r="S267" s="115" t="s">
        <v>1525</v>
      </c>
      <c r="T267" s="23"/>
      <c r="U267" s="115" t="s">
        <v>1526</v>
      </c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</row>
    <row r="268" hidden="1">
      <c r="A268" s="27"/>
      <c r="B268" s="88" t="s">
        <v>159</v>
      </c>
      <c r="C268" s="90"/>
      <c r="D268" s="92"/>
      <c r="E268" s="90"/>
      <c r="F268" s="90"/>
      <c r="G268" s="92"/>
      <c r="H268" s="90"/>
      <c r="I268" s="90"/>
      <c r="J268" s="92">
        <v>18.0</v>
      </c>
      <c r="K268" s="90"/>
      <c r="L268" s="90"/>
      <c r="M268" s="92">
        <v>203.0</v>
      </c>
      <c r="N268" s="92"/>
      <c r="O268" s="90"/>
      <c r="P268" s="92">
        <v>37.0</v>
      </c>
      <c r="Q268" s="90"/>
      <c r="R268" s="90"/>
      <c r="S268" s="92">
        <v>120.0</v>
      </c>
      <c r="T268" s="23"/>
      <c r="U268" s="92">
        <v>45.0</v>
      </c>
      <c r="V268" s="147">
        <f>SUM(D268:U268)</f>
        <v>423</v>
      </c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</row>
    <row r="269" hidden="1">
      <c r="A269" s="27"/>
      <c r="B269" s="88" t="s">
        <v>178</v>
      </c>
      <c r="C269" s="90"/>
      <c r="D269" s="92"/>
      <c r="E269" s="90"/>
      <c r="F269" s="90"/>
      <c r="G269" s="92"/>
      <c r="H269" s="90"/>
      <c r="I269" s="90"/>
      <c r="J269" s="92"/>
      <c r="K269" s="90"/>
      <c r="L269" s="90"/>
      <c r="M269" s="92"/>
      <c r="N269" s="92"/>
      <c r="O269" s="90"/>
      <c r="P269" s="92"/>
      <c r="Q269" s="90"/>
      <c r="R269" s="90"/>
      <c r="S269" s="92"/>
      <c r="T269" s="23"/>
      <c r="U269" s="92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</row>
    <row r="270" hidden="1">
      <c r="A270" s="27"/>
      <c r="B270" s="88" t="s">
        <v>287</v>
      </c>
      <c r="C270" s="90"/>
      <c r="D270" s="92"/>
      <c r="E270" s="90"/>
      <c r="F270" s="90"/>
      <c r="G270" s="92"/>
      <c r="H270" s="90"/>
      <c r="I270" s="90"/>
      <c r="J270" s="92"/>
      <c r="K270" s="90"/>
      <c r="L270" s="92"/>
      <c r="M270" s="92"/>
      <c r="N270" s="92"/>
      <c r="O270" s="90"/>
      <c r="P270" s="92"/>
      <c r="Q270" s="90"/>
      <c r="R270" s="90"/>
      <c r="S270" s="92"/>
      <c r="T270" s="23"/>
      <c r="U270" s="92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</row>
    <row r="271" hidden="1">
      <c r="A271" s="27"/>
      <c r="B271" s="88" t="s">
        <v>301</v>
      </c>
      <c r="C271" s="90"/>
      <c r="D271" s="92"/>
      <c r="E271" s="90"/>
      <c r="F271" s="90"/>
      <c r="G271" s="92"/>
      <c r="H271" s="90"/>
      <c r="I271" s="90"/>
      <c r="J271" s="92">
        <v>10.0</v>
      </c>
      <c r="K271" s="90"/>
      <c r="L271" s="90"/>
      <c r="M271" s="92">
        <f>70+57</f>
        <v>127</v>
      </c>
      <c r="N271" s="90"/>
      <c r="O271" s="90"/>
      <c r="P271" s="92">
        <v>21.0</v>
      </c>
      <c r="Q271" s="90"/>
      <c r="R271" s="90"/>
      <c r="S271" s="92">
        <v>58.0</v>
      </c>
      <c r="T271" s="23"/>
      <c r="U271" s="92">
        <v>6.0</v>
      </c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</row>
    <row r="272" hidden="1">
      <c r="A272" s="27"/>
      <c r="B272" s="88" t="s">
        <v>495</v>
      </c>
      <c r="C272" s="90"/>
      <c r="D272" s="92">
        <f t="shared" ref="D272:U272" si="54">D268-D270-D271-D273-D274</f>
        <v>0</v>
      </c>
      <c r="E272" s="92">
        <f t="shared" si="54"/>
        <v>0</v>
      </c>
      <c r="F272" s="92">
        <f t="shared" si="54"/>
        <v>0</v>
      </c>
      <c r="G272" s="92">
        <f t="shared" si="54"/>
        <v>0</v>
      </c>
      <c r="H272" s="92">
        <f t="shared" si="54"/>
        <v>0</v>
      </c>
      <c r="I272" s="92">
        <f t="shared" si="54"/>
        <v>0</v>
      </c>
      <c r="J272" s="92">
        <f t="shared" si="54"/>
        <v>7</v>
      </c>
      <c r="K272" s="92">
        <f t="shared" si="54"/>
        <v>0</v>
      </c>
      <c r="L272" s="92">
        <f t="shared" si="54"/>
        <v>0</v>
      </c>
      <c r="M272" s="92">
        <f t="shared" si="54"/>
        <v>68</v>
      </c>
      <c r="N272" s="92">
        <f t="shared" si="54"/>
        <v>0</v>
      </c>
      <c r="O272" s="92">
        <f t="shared" si="54"/>
        <v>0</v>
      </c>
      <c r="P272" s="92">
        <f t="shared" si="54"/>
        <v>13</v>
      </c>
      <c r="Q272" s="92">
        <f t="shared" si="54"/>
        <v>0</v>
      </c>
      <c r="R272" s="92">
        <f t="shared" si="54"/>
        <v>0</v>
      </c>
      <c r="S272" s="92">
        <f t="shared" si="54"/>
        <v>59</v>
      </c>
      <c r="T272" s="92">
        <f t="shared" si="54"/>
        <v>0</v>
      </c>
      <c r="U272" s="92">
        <f t="shared" si="54"/>
        <v>39</v>
      </c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</row>
    <row r="273" hidden="1">
      <c r="A273" s="27"/>
      <c r="B273" s="88" t="s">
        <v>221</v>
      </c>
      <c r="C273" s="90"/>
      <c r="D273" s="92"/>
      <c r="E273" s="90"/>
      <c r="F273" s="90"/>
      <c r="G273" s="92"/>
      <c r="H273" s="90"/>
      <c r="I273" s="90"/>
      <c r="J273" s="92">
        <v>1.0</v>
      </c>
      <c r="K273" s="92"/>
      <c r="L273" s="92"/>
      <c r="M273" s="92">
        <v>7.0</v>
      </c>
      <c r="N273" s="92"/>
      <c r="O273" s="90"/>
      <c r="P273" s="92">
        <v>3.0</v>
      </c>
      <c r="Q273" s="90"/>
      <c r="R273" s="90"/>
      <c r="S273" s="92">
        <v>3.0</v>
      </c>
      <c r="T273" s="23"/>
      <c r="U273" s="92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</row>
    <row r="274" hidden="1">
      <c r="A274" s="27"/>
      <c r="B274" s="88" t="s">
        <v>233</v>
      </c>
      <c r="C274" s="90"/>
      <c r="D274" s="92"/>
      <c r="E274" s="92"/>
      <c r="F274" s="92"/>
      <c r="G274" s="92"/>
      <c r="H274" s="92"/>
      <c r="I274" s="92"/>
      <c r="J274" s="92"/>
      <c r="K274" s="92"/>
      <c r="L274" s="92"/>
      <c r="M274" s="92">
        <v>1.0</v>
      </c>
      <c r="N274" s="92"/>
      <c r="O274" s="92"/>
      <c r="P274" s="92"/>
      <c r="Q274" s="92"/>
      <c r="R274" s="92"/>
      <c r="S274" s="92"/>
      <c r="T274" s="23"/>
      <c r="U274" s="90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</row>
    <row r="275" hidden="1">
      <c r="A275" s="35"/>
      <c r="B275" s="88" t="s">
        <v>338</v>
      </c>
      <c r="C275" s="110" t="str">
        <f t="shared" ref="C275:U275" si="55">C269/C268</f>
        <v>#DIV/0!</v>
      </c>
      <c r="D275" s="110" t="str">
        <f t="shared" si="55"/>
        <v>#DIV/0!</v>
      </c>
      <c r="E275" s="110" t="str">
        <f t="shared" si="55"/>
        <v>#DIV/0!</v>
      </c>
      <c r="F275" s="110" t="str">
        <f t="shared" si="55"/>
        <v>#DIV/0!</v>
      </c>
      <c r="G275" s="110" t="str">
        <f t="shared" si="55"/>
        <v>#DIV/0!</v>
      </c>
      <c r="H275" s="110" t="str">
        <f t="shared" si="55"/>
        <v>#DIV/0!</v>
      </c>
      <c r="I275" s="110" t="str">
        <f t="shared" si="55"/>
        <v>#DIV/0!</v>
      </c>
      <c r="J275" s="110">
        <f t="shared" si="55"/>
        <v>0</v>
      </c>
      <c r="K275" s="110" t="str">
        <f t="shared" si="55"/>
        <v>#DIV/0!</v>
      </c>
      <c r="L275" s="110" t="str">
        <f t="shared" si="55"/>
        <v>#DIV/0!</v>
      </c>
      <c r="M275" s="110">
        <f t="shared" si="55"/>
        <v>0</v>
      </c>
      <c r="N275" s="110" t="str">
        <f t="shared" si="55"/>
        <v>#DIV/0!</v>
      </c>
      <c r="O275" s="110" t="str">
        <f t="shared" si="55"/>
        <v>#DIV/0!</v>
      </c>
      <c r="P275" s="110">
        <f t="shared" si="55"/>
        <v>0</v>
      </c>
      <c r="Q275" s="110" t="str">
        <f t="shared" si="55"/>
        <v>#DIV/0!</v>
      </c>
      <c r="R275" s="110" t="str">
        <f t="shared" si="55"/>
        <v>#DIV/0!</v>
      </c>
      <c r="S275" s="110">
        <f t="shared" si="55"/>
        <v>0</v>
      </c>
      <c r="T275" s="110" t="str">
        <f t="shared" si="55"/>
        <v>#DIV/0!</v>
      </c>
      <c r="U275" s="110">
        <f t="shared" si="55"/>
        <v>0</v>
      </c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</row>
    <row r="276" hidden="1">
      <c r="A276" s="23"/>
      <c r="B276" s="23"/>
      <c r="C276" s="23"/>
      <c r="D276" s="23"/>
      <c r="E276" s="23"/>
      <c r="F276" s="23"/>
      <c r="G276" s="23"/>
      <c r="H276" s="23"/>
      <c r="I276" s="23"/>
      <c r="J276" s="7" t="s">
        <v>1532</v>
      </c>
      <c r="K276" s="23"/>
      <c r="L276" s="23"/>
      <c r="M276" s="7" t="s">
        <v>1535</v>
      </c>
      <c r="N276" s="23"/>
      <c r="O276" s="23"/>
      <c r="P276" s="7" t="s">
        <v>1539</v>
      </c>
      <c r="Q276" s="23"/>
      <c r="R276" s="23"/>
      <c r="S276" s="7" t="s">
        <v>1541</v>
      </c>
      <c r="T276" s="23"/>
      <c r="U276" s="7" t="s">
        <v>1542</v>
      </c>
      <c r="V276" s="82" t="s">
        <v>7</v>
      </c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</row>
    <row r="277" hidden="1">
      <c r="A277" s="85">
        <v>43760.0</v>
      </c>
      <c r="B277" s="112" t="s">
        <v>134</v>
      </c>
      <c r="C277" s="113"/>
      <c r="D277" s="115" t="s">
        <v>252</v>
      </c>
      <c r="E277" s="113"/>
      <c r="F277" s="113"/>
      <c r="G277" s="115" t="s">
        <v>252</v>
      </c>
      <c r="H277" s="113"/>
      <c r="I277" s="113"/>
      <c r="J277" s="115" t="s">
        <v>1546</v>
      </c>
      <c r="K277" s="113"/>
      <c r="L277" s="113"/>
      <c r="M277" s="115" t="s">
        <v>1548</v>
      </c>
      <c r="N277" s="115"/>
      <c r="O277" s="113"/>
      <c r="P277" s="115" t="s">
        <v>1268</v>
      </c>
      <c r="Q277" s="113"/>
      <c r="R277" s="113"/>
      <c r="S277" s="115" t="s">
        <v>1549</v>
      </c>
      <c r="T277" s="23"/>
      <c r="U277" s="115" t="s">
        <v>252</v>
      </c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</row>
    <row r="278" hidden="1">
      <c r="A278" s="27"/>
      <c r="B278" s="88" t="s">
        <v>159</v>
      </c>
      <c r="C278" s="90"/>
      <c r="D278" s="92"/>
      <c r="E278" s="90"/>
      <c r="F278" s="90"/>
      <c r="G278" s="92"/>
      <c r="H278" s="90"/>
      <c r="I278" s="90"/>
      <c r="J278" s="92">
        <v>25.0</v>
      </c>
      <c r="K278" s="90"/>
      <c r="L278" s="90"/>
      <c r="M278" s="92">
        <v>135.0</v>
      </c>
      <c r="N278" s="92"/>
      <c r="O278" s="90"/>
      <c r="P278" s="92">
        <v>88.0</v>
      </c>
      <c r="Q278" s="90"/>
      <c r="R278" s="90"/>
      <c r="S278" s="92">
        <v>31.0</v>
      </c>
      <c r="T278" s="23"/>
      <c r="U278" s="92"/>
      <c r="V278" s="147">
        <f>SUM(D278:U278)</f>
        <v>279</v>
      </c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</row>
    <row r="279" hidden="1">
      <c r="A279" s="27"/>
      <c r="B279" s="88" t="s">
        <v>178</v>
      </c>
      <c r="C279" s="90"/>
      <c r="D279" s="92"/>
      <c r="E279" s="90"/>
      <c r="F279" s="90"/>
      <c r="G279" s="92"/>
      <c r="H279" s="90"/>
      <c r="I279" s="90"/>
      <c r="J279" s="92">
        <v>24.0</v>
      </c>
      <c r="K279" s="90"/>
      <c r="L279" s="90"/>
      <c r="M279" s="92">
        <v>40.0</v>
      </c>
      <c r="N279" s="92"/>
      <c r="O279" s="90"/>
      <c r="P279" s="92"/>
      <c r="Q279" s="90"/>
      <c r="R279" s="90"/>
      <c r="S279" s="92"/>
      <c r="T279" s="23"/>
      <c r="U279" s="92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</row>
    <row r="280" hidden="1">
      <c r="A280" s="27"/>
      <c r="B280" s="88" t="s">
        <v>287</v>
      </c>
      <c r="C280" s="90"/>
      <c r="D280" s="92"/>
      <c r="E280" s="90"/>
      <c r="F280" s="90"/>
      <c r="G280" s="92"/>
      <c r="H280" s="90"/>
      <c r="I280" s="90"/>
      <c r="J280" s="92">
        <v>9.0</v>
      </c>
      <c r="K280" s="90"/>
      <c r="L280" s="92"/>
      <c r="M280" s="92">
        <v>7.0</v>
      </c>
      <c r="N280" s="92"/>
      <c r="O280" s="90"/>
      <c r="P280" s="92"/>
      <c r="Q280" s="90"/>
      <c r="R280" s="90"/>
      <c r="S280" s="92"/>
      <c r="T280" s="23"/>
      <c r="U280" s="92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</row>
    <row r="281" hidden="1">
      <c r="A281" s="27"/>
      <c r="B281" s="88" t="s">
        <v>301</v>
      </c>
      <c r="C281" s="90"/>
      <c r="D281" s="92"/>
      <c r="E281" s="90"/>
      <c r="F281" s="90"/>
      <c r="G281" s="92"/>
      <c r="H281" s="90"/>
      <c r="I281" s="90"/>
      <c r="J281" s="92">
        <v>7.0</v>
      </c>
      <c r="K281" s="90"/>
      <c r="L281" s="90"/>
      <c r="M281" s="92">
        <f>63+8</f>
        <v>71</v>
      </c>
      <c r="N281" s="90"/>
      <c r="O281" s="90"/>
      <c r="P281" s="92">
        <v>57.0</v>
      </c>
      <c r="Q281" s="90"/>
      <c r="R281" s="90"/>
      <c r="S281" s="92">
        <v>3.0</v>
      </c>
      <c r="T281" s="23"/>
      <c r="U281" s="92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</row>
    <row r="282" hidden="1">
      <c r="A282" s="27"/>
      <c r="B282" s="88" t="s">
        <v>495</v>
      </c>
      <c r="C282" s="90"/>
      <c r="D282" s="92">
        <f t="shared" ref="D282:U282" si="56">D278-D280-D281-D283-D284</f>
        <v>0</v>
      </c>
      <c r="E282" s="92">
        <f t="shared" si="56"/>
        <v>0</v>
      </c>
      <c r="F282" s="92">
        <f t="shared" si="56"/>
        <v>0</v>
      </c>
      <c r="G282" s="92">
        <f t="shared" si="56"/>
        <v>0</v>
      </c>
      <c r="H282" s="92">
        <f t="shared" si="56"/>
        <v>0</v>
      </c>
      <c r="I282" s="92">
        <f t="shared" si="56"/>
        <v>0</v>
      </c>
      <c r="J282" s="92">
        <f t="shared" si="56"/>
        <v>8</v>
      </c>
      <c r="K282" s="92">
        <f t="shared" si="56"/>
        <v>0</v>
      </c>
      <c r="L282" s="92">
        <f t="shared" si="56"/>
        <v>0</v>
      </c>
      <c r="M282" s="92">
        <f t="shared" si="56"/>
        <v>45</v>
      </c>
      <c r="N282" s="92">
        <f t="shared" si="56"/>
        <v>0</v>
      </c>
      <c r="O282" s="92">
        <f t="shared" si="56"/>
        <v>0</v>
      </c>
      <c r="P282" s="92">
        <f t="shared" si="56"/>
        <v>28</v>
      </c>
      <c r="Q282" s="92">
        <f t="shared" si="56"/>
        <v>0</v>
      </c>
      <c r="R282" s="92">
        <f t="shared" si="56"/>
        <v>0</v>
      </c>
      <c r="S282" s="92">
        <f t="shared" si="56"/>
        <v>28</v>
      </c>
      <c r="T282" s="92">
        <f t="shared" si="56"/>
        <v>0</v>
      </c>
      <c r="U282" s="92">
        <f t="shared" si="56"/>
        <v>0</v>
      </c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</row>
    <row r="283" hidden="1">
      <c r="A283" s="27"/>
      <c r="B283" s="88" t="s">
        <v>221</v>
      </c>
      <c r="C283" s="90"/>
      <c r="D283" s="92"/>
      <c r="E283" s="90"/>
      <c r="F283" s="90"/>
      <c r="G283" s="92"/>
      <c r="H283" s="90"/>
      <c r="I283" s="90"/>
      <c r="J283" s="92"/>
      <c r="K283" s="92"/>
      <c r="L283" s="92"/>
      <c r="M283" s="92">
        <v>11.0</v>
      </c>
      <c r="N283" s="92"/>
      <c r="O283" s="90"/>
      <c r="P283" s="92">
        <v>2.0</v>
      </c>
      <c r="Q283" s="90"/>
      <c r="R283" s="90"/>
      <c r="S283" s="92"/>
      <c r="T283" s="23"/>
      <c r="U283" s="92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</row>
    <row r="284" hidden="1">
      <c r="A284" s="27"/>
      <c r="B284" s="88" t="s">
        <v>233</v>
      </c>
      <c r="C284" s="90"/>
      <c r="D284" s="92"/>
      <c r="E284" s="92"/>
      <c r="F284" s="92"/>
      <c r="G284" s="92"/>
      <c r="H284" s="92"/>
      <c r="I284" s="92"/>
      <c r="J284" s="92">
        <v>1.0</v>
      </c>
      <c r="K284" s="92"/>
      <c r="L284" s="92"/>
      <c r="M284" s="92">
        <v>1.0</v>
      </c>
      <c r="N284" s="92"/>
      <c r="O284" s="92"/>
      <c r="P284" s="92">
        <v>1.0</v>
      </c>
      <c r="Q284" s="92"/>
      <c r="R284" s="92"/>
      <c r="S284" s="92"/>
      <c r="T284" s="23"/>
      <c r="U284" s="90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</row>
    <row r="285" hidden="1">
      <c r="A285" s="35"/>
      <c r="B285" s="88" t="s">
        <v>338</v>
      </c>
      <c r="C285" s="110" t="str">
        <f t="shared" ref="C285:U285" si="57">C279/C278</f>
        <v>#DIV/0!</v>
      </c>
      <c r="D285" s="110" t="str">
        <f t="shared" si="57"/>
        <v>#DIV/0!</v>
      </c>
      <c r="E285" s="110" t="str">
        <f t="shared" si="57"/>
        <v>#DIV/0!</v>
      </c>
      <c r="F285" s="110" t="str">
        <f t="shared" si="57"/>
        <v>#DIV/0!</v>
      </c>
      <c r="G285" s="110" t="str">
        <f t="shared" si="57"/>
        <v>#DIV/0!</v>
      </c>
      <c r="H285" s="110" t="str">
        <f t="shared" si="57"/>
        <v>#DIV/0!</v>
      </c>
      <c r="I285" s="110" t="str">
        <f t="shared" si="57"/>
        <v>#DIV/0!</v>
      </c>
      <c r="J285" s="110">
        <f t="shared" si="57"/>
        <v>0.96</v>
      </c>
      <c r="K285" s="110" t="str">
        <f t="shared" si="57"/>
        <v>#DIV/0!</v>
      </c>
      <c r="L285" s="110" t="str">
        <f t="shared" si="57"/>
        <v>#DIV/0!</v>
      </c>
      <c r="M285" s="110">
        <f t="shared" si="57"/>
        <v>0.2962962963</v>
      </c>
      <c r="N285" s="110" t="str">
        <f t="shared" si="57"/>
        <v>#DIV/0!</v>
      </c>
      <c r="O285" s="110" t="str">
        <f t="shared" si="57"/>
        <v>#DIV/0!</v>
      </c>
      <c r="P285" s="110">
        <f t="shared" si="57"/>
        <v>0</v>
      </c>
      <c r="Q285" s="110" t="str">
        <f t="shared" si="57"/>
        <v>#DIV/0!</v>
      </c>
      <c r="R285" s="110" t="str">
        <f t="shared" si="57"/>
        <v>#DIV/0!</v>
      </c>
      <c r="S285" s="110">
        <f t="shared" si="57"/>
        <v>0</v>
      </c>
      <c r="T285" s="110" t="str">
        <f t="shared" si="57"/>
        <v>#DIV/0!</v>
      </c>
      <c r="U285" s="110" t="str">
        <f t="shared" si="57"/>
        <v>#DIV/0!</v>
      </c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</row>
    <row r="286" hidden="1">
      <c r="A286" s="23"/>
      <c r="B286" s="23"/>
      <c r="C286" s="23"/>
      <c r="D286" s="23"/>
      <c r="E286" s="23"/>
      <c r="F286" s="23"/>
      <c r="G286" s="23"/>
      <c r="H286" s="23"/>
      <c r="I286" s="23"/>
      <c r="J286" s="7" t="s">
        <v>1558</v>
      </c>
      <c r="K286" s="23"/>
      <c r="L286" s="23"/>
      <c r="M286" s="7" t="s">
        <v>1560</v>
      </c>
      <c r="N286" s="23"/>
      <c r="O286" s="23"/>
      <c r="P286" s="7" t="s">
        <v>1562</v>
      </c>
      <c r="Q286" s="23"/>
      <c r="R286" s="23"/>
      <c r="S286" s="7" t="s">
        <v>1567</v>
      </c>
      <c r="T286" s="23"/>
      <c r="U286" s="82" t="s">
        <v>7</v>
      </c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</row>
    <row r="287" hidden="1">
      <c r="A287" s="85">
        <v>43761.0</v>
      </c>
      <c r="B287" s="112" t="s">
        <v>134</v>
      </c>
      <c r="C287" s="113"/>
      <c r="D287" s="115" t="s">
        <v>252</v>
      </c>
      <c r="E287" s="113"/>
      <c r="F287" s="113"/>
      <c r="G287" s="115" t="s">
        <v>166</v>
      </c>
      <c r="H287" s="113"/>
      <c r="I287" s="113"/>
      <c r="J287" s="115" t="s">
        <v>1200</v>
      </c>
      <c r="K287" s="113"/>
      <c r="L287" s="113"/>
      <c r="M287" s="115" t="s">
        <v>1373</v>
      </c>
      <c r="N287" s="115"/>
      <c r="O287" s="113"/>
      <c r="P287" s="115" t="s">
        <v>1232</v>
      </c>
      <c r="Q287" s="113"/>
      <c r="R287" s="113"/>
      <c r="S287" s="115" t="s">
        <v>919</v>
      </c>
      <c r="T287" s="23"/>
      <c r="U287" s="115" t="s">
        <v>1570</v>
      </c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</row>
    <row r="288" hidden="1">
      <c r="A288" s="27"/>
      <c r="B288" s="88" t="s">
        <v>159</v>
      </c>
      <c r="C288" s="90"/>
      <c r="D288" s="92"/>
      <c r="E288" s="90"/>
      <c r="F288" s="90"/>
      <c r="G288" s="92">
        <v>55.0</v>
      </c>
      <c r="H288" s="90"/>
      <c r="I288" s="90"/>
      <c r="J288" s="92">
        <v>23.0</v>
      </c>
      <c r="K288" s="90"/>
      <c r="L288" s="90"/>
      <c r="M288" s="92">
        <v>7.0</v>
      </c>
      <c r="N288" s="92"/>
      <c r="O288" s="90"/>
      <c r="P288" s="92">
        <v>99.0</v>
      </c>
      <c r="Q288" s="90"/>
      <c r="R288" s="90"/>
      <c r="S288" s="92">
        <v>129.0</v>
      </c>
      <c r="T288" s="23"/>
      <c r="U288" s="92">
        <v>42.0</v>
      </c>
      <c r="V288" s="147">
        <f>SUM(D288:U288)</f>
        <v>355</v>
      </c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</row>
    <row r="289" hidden="1">
      <c r="A289" s="27"/>
      <c r="B289" s="88" t="s">
        <v>178</v>
      </c>
      <c r="C289" s="90"/>
      <c r="D289" s="92"/>
      <c r="E289" s="90"/>
      <c r="F289" s="90"/>
      <c r="G289" s="92"/>
      <c r="H289" s="90"/>
      <c r="I289" s="90"/>
      <c r="J289" s="92"/>
      <c r="K289" s="90"/>
      <c r="L289" s="90"/>
      <c r="M289" s="92"/>
      <c r="N289" s="92"/>
      <c r="O289" s="90"/>
      <c r="P289" s="92"/>
      <c r="Q289" s="90"/>
      <c r="R289" s="90"/>
      <c r="S289" s="92"/>
      <c r="T289" s="23"/>
      <c r="U289" s="92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</row>
    <row r="290" hidden="1">
      <c r="A290" s="27"/>
      <c r="B290" s="88" t="s">
        <v>287</v>
      </c>
      <c r="C290" s="90"/>
      <c r="D290" s="92"/>
      <c r="E290" s="90"/>
      <c r="F290" s="90"/>
      <c r="G290" s="92"/>
      <c r="H290" s="90"/>
      <c r="I290" s="90"/>
      <c r="J290" s="92"/>
      <c r="K290" s="90"/>
      <c r="L290" s="92"/>
      <c r="M290" s="92"/>
      <c r="N290" s="92"/>
      <c r="O290" s="90"/>
      <c r="P290" s="92"/>
      <c r="Q290" s="90"/>
      <c r="R290" s="90"/>
      <c r="S290" s="92"/>
      <c r="T290" s="23"/>
      <c r="U290" s="92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</row>
    <row r="291" hidden="1">
      <c r="A291" s="27"/>
      <c r="B291" s="88" t="s">
        <v>301</v>
      </c>
      <c r="C291" s="90"/>
      <c r="D291" s="92"/>
      <c r="E291" s="90"/>
      <c r="F291" s="90"/>
      <c r="G291" s="92">
        <v>14.0</v>
      </c>
      <c r="H291" s="90"/>
      <c r="I291" s="90"/>
      <c r="J291" s="92">
        <v>19.0</v>
      </c>
      <c r="K291" s="90"/>
      <c r="L291" s="90"/>
      <c r="M291" s="92">
        <v>7.0</v>
      </c>
      <c r="N291" s="90"/>
      <c r="O291" s="90"/>
      <c r="P291" s="92">
        <v>73.0</v>
      </c>
      <c r="Q291" s="90"/>
      <c r="R291" s="90"/>
      <c r="S291" s="92">
        <v>96.0</v>
      </c>
      <c r="T291" s="23"/>
      <c r="U291" s="92">
        <v>6.0</v>
      </c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</row>
    <row r="292" hidden="1">
      <c r="A292" s="27"/>
      <c r="B292" s="88" t="s">
        <v>495</v>
      </c>
      <c r="C292" s="90"/>
      <c r="D292" s="92">
        <f t="shared" ref="D292:U292" si="58">D288-D290-D291-D293-D294</f>
        <v>0</v>
      </c>
      <c r="E292" s="92">
        <f t="shared" si="58"/>
        <v>0</v>
      </c>
      <c r="F292" s="92">
        <f t="shared" si="58"/>
        <v>0</v>
      </c>
      <c r="G292" s="92">
        <f t="shared" si="58"/>
        <v>27</v>
      </c>
      <c r="H292" s="92">
        <f t="shared" si="58"/>
        <v>0</v>
      </c>
      <c r="I292" s="92">
        <f t="shared" si="58"/>
        <v>0</v>
      </c>
      <c r="J292" s="92">
        <f t="shared" si="58"/>
        <v>3</v>
      </c>
      <c r="K292" s="92">
        <f t="shared" si="58"/>
        <v>0</v>
      </c>
      <c r="L292" s="92">
        <f t="shared" si="58"/>
        <v>0</v>
      </c>
      <c r="M292" s="92">
        <f t="shared" si="58"/>
        <v>0</v>
      </c>
      <c r="N292" s="92">
        <f t="shared" si="58"/>
        <v>0</v>
      </c>
      <c r="O292" s="92">
        <f t="shared" si="58"/>
        <v>0</v>
      </c>
      <c r="P292" s="92">
        <f t="shared" si="58"/>
        <v>22</v>
      </c>
      <c r="Q292" s="92">
        <f t="shared" si="58"/>
        <v>0</v>
      </c>
      <c r="R292" s="92">
        <f t="shared" si="58"/>
        <v>0</v>
      </c>
      <c r="S292" s="92">
        <f t="shared" si="58"/>
        <v>28</v>
      </c>
      <c r="T292" s="92">
        <f t="shared" si="58"/>
        <v>0</v>
      </c>
      <c r="U292" s="92">
        <f t="shared" si="58"/>
        <v>35</v>
      </c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</row>
    <row r="293" hidden="1">
      <c r="A293" s="27"/>
      <c r="B293" s="88" t="s">
        <v>221</v>
      </c>
      <c r="C293" s="90"/>
      <c r="D293" s="92"/>
      <c r="E293" s="90"/>
      <c r="F293" s="90"/>
      <c r="G293" s="92">
        <v>14.0</v>
      </c>
      <c r="H293" s="90"/>
      <c r="I293" s="90"/>
      <c r="J293" s="92">
        <v>1.0</v>
      </c>
      <c r="K293" s="92"/>
      <c r="L293" s="92"/>
      <c r="M293" s="92"/>
      <c r="N293" s="92"/>
      <c r="O293" s="90"/>
      <c r="P293" s="92">
        <v>4.0</v>
      </c>
      <c r="Q293" s="90"/>
      <c r="R293" s="90"/>
      <c r="S293" s="92">
        <v>5.0</v>
      </c>
      <c r="T293" s="23"/>
      <c r="U293" s="92">
        <v>1.0</v>
      </c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</row>
    <row r="294" hidden="1">
      <c r="A294" s="27"/>
      <c r="B294" s="88" t="s">
        <v>233</v>
      </c>
      <c r="C294" s="90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23"/>
      <c r="U294" s="90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</row>
    <row r="295" hidden="1">
      <c r="A295" s="35"/>
      <c r="B295" s="88" t="s">
        <v>338</v>
      </c>
      <c r="C295" s="110" t="str">
        <f t="shared" ref="C295:U295" si="59">C289/C288</f>
        <v>#DIV/0!</v>
      </c>
      <c r="D295" s="110" t="str">
        <f t="shared" si="59"/>
        <v>#DIV/0!</v>
      </c>
      <c r="E295" s="110" t="str">
        <f t="shared" si="59"/>
        <v>#DIV/0!</v>
      </c>
      <c r="F295" s="110" t="str">
        <f t="shared" si="59"/>
        <v>#DIV/0!</v>
      </c>
      <c r="G295" s="110">
        <f t="shared" si="59"/>
        <v>0</v>
      </c>
      <c r="H295" s="110" t="str">
        <f t="shared" si="59"/>
        <v>#DIV/0!</v>
      </c>
      <c r="I295" s="110" t="str">
        <f t="shared" si="59"/>
        <v>#DIV/0!</v>
      </c>
      <c r="J295" s="110">
        <f t="shared" si="59"/>
        <v>0</v>
      </c>
      <c r="K295" s="110" t="str">
        <f t="shared" si="59"/>
        <v>#DIV/0!</v>
      </c>
      <c r="L295" s="110" t="str">
        <f t="shared" si="59"/>
        <v>#DIV/0!</v>
      </c>
      <c r="M295" s="110">
        <f t="shared" si="59"/>
        <v>0</v>
      </c>
      <c r="N295" s="110" t="str">
        <f t="shared" si="59"/>
        <v>#DIV/0!</v>
      </c>
      <c r="O295" s="110" t="str">
        <f t="shared" si="59"/>
        <v>#DIV/0!</v>
      </c>
      <c r="P295" s="110">
        <f t="shared" si="59"/>
        <v>0</v>
      </c>
      <c r="Q295" s="110" t="str">
        <f t="shared" si="59"/>
        <v>#DIV/0!</v>
      </c>
      <c r="R295" s="110" t="str">
        <f t="shared" si="59"/>
        <v>#DIV/0!</v>
      </c>
      <c r="S295" s="110">
        <f t="shared" si="59"/>
        <v>0</v>
      </c>
      <c r="T295" s="110" t="str">
        <f t="shared" si="59"/>
        <v>#DIV/0!</v>
      </c>
      <c r="U295" s="110">
        <f t="shared" si="59"/>
        <v>0</v>
      </c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</row>
    <row r="296" hidden="1">
      <c r="A296" s="23"/>
      <c r="B296" s="23"/>
      <c r="C296" s="23"/>
      <c r="D296" s="23"/>
      <c r="E296" s="23"/>
      <c r="F296" s="23"/>
      <c r="G296" s="7" t="s">
        <v>1576</v>
      </c>
      <c r="H296" s="23"/>
      <c r="I296" s="23"/>
      <c r="J296" s="7" t="s">
        <v>1579</v>
      </c>
      <c r="K296" s="23"/>
      <c r="L296" s="23"/>
      <c r="M296" s="7" t="s">
        <v>1583</v>
      </c>
      <c r="N296" s="23"/>
      <c r="O296" s="23"/>
      <c r="P296" s="7" t="s">
        <v>1585</v>
      </c>
      <c r="Q296" s="23"/>
      <c r="R296" s="23"/>
      <c r="S296" s="7" t="s">
        <v>1588</v>
      </c>
      <c r="T296" s="23"/>
      <c r="U296" s="7" t="s">
        <v>1590</v>
      </c>
      <c r="V296" s="82" t="s">
        <v>7</v>
      </c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</row>
    <row r="297" hidden="1">
      <c r="A297" s="85">
        <v>43762.0</v>
      </c>
      <c r="B297" s="112" t="s">
        <v>134</v>
      </c>
      <c r="C297" s="113"/>
      <c r="D297" s="115"/>
      <c r="E297" s="113"/>
      <c r="F297" s="113"/>
      <c r="G297" s="115" t="s">
        <v>1580</v>
      </c>
      <c r="H297" s="113"/>
      <c r="I297" s="113"/>
      <c r="J297" s="115" t="s">
        <v>1155</v>
      </c>
      <c r="K297" s="113"/>
      <c r="L297" s="113"/>
      <c r="M297" s="115" t="s">
        <v>189</v>
      </c>
      <c r="N297" s="115"/>
      <c r="O297" s="113"/>
      <c r="P297" s="115" t="s">
        <v>137</v>
      </c>
      <c r="Q297" s="113"/>
      <c r="R297" s="113"/>
      <c r="S297" s="115" t="s">
        <v>1256</v>
      </c>
      <c r="T297" s="23"/>
      <c r="U297" s="115" t="s">
        <v>1591</v>
      </c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</row>
    <row r="298" hidden="1">
      <c r="A298" s="27"/>
      <c r="B298" s="88" t="s">
        <v>159</v>
      </c>
      <c r="C298" s="90"/>
      <c r="D298" s="92"/>
      <c r="E298" s="90"/>
      <c r="F298" s="90"/>
      <c r="G298" s="92">
        <v>9.0</v>
      </c>
      <c r="H298" s="90"/>
      <c r="I298" s="90"/>
      <c r="J298" s="92">
        <v>12.0</v>
      </c>
      <c r="K298" s="90"/>
      <c r="L298" s="90"/>
      <c r="M298" s="92">
        <v>17.0</v>
      </c>
      <c r="N298" s="92"/>
      <c r="O298" s="90"/>
      <c r="P298" s="92">
        <v>111.0</v>
      </c>
      <c r="Q298" s="90"/>
      <c r="R298" s="90"/>
      <c r="S298" s="92">
        <v>81.0</v>
      </c>
      <c r="T298" s="23"/>
      <c r="U298" s="92">
        <v>31.0</v>
      </c>
      <c r="V298" s="147">
        <f>SUM(D298:U298)</f>
        <v>261</v>
      </c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</row>
    <row r="299" hidden="1">
      <c r="A299" s="27"/>
      <c r="B299" s="88" t="s">
        <v>178</v>
      </c>
      <c r="C299" s="90"/>
      <c r="D299" s="92"/>
      <c r="E299" s="90"/>
      <c r="F299" s="90"/>
      <c r="G299" s="92"/>
      <c r="H299" s="90"/>
      <c r="I299" s="90"/>
      <c r="J299" s="92"/>
      <c r="K299" s="90"/>
      <c r="L299" s="90"/>
      <c r="M299" s="92"/>
      <c r="N299" s="92"/>
      <c r="O299" s="90"/>
      <c r="P299" s="92"/>
      <c r="Q299" s="90"/>
      <c r="R299" s="90"/>
      <c r="S299" s="92"/>
      <c r="T299" s="23"/>
      <c r="U299" s="92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</row>
    <row r="300" hidden="1">
      <c r="A300" s="27"/>
      <c r="B300" s="88" t="s">
        <v>287</v>
      </c>
      <c r="C300" s="90"/>
      <c r="D300" s="92"/>
      <c r="E300" s="90"/>
      <c r="F300" s="90"/>
      <c r="G300" s="92"/>
      <c r="H300" s="90"/>
      <c r="I300" s="90"/>
      <c r="J300" s="92"/>
      <c r="K300" s="90"/>
      <c r="L300" s="92"/>
      <c r="M300" s="92"/>
      <c r="N300" s="92"/>
      <c r="O300" s="90"/>
      <c r="P300" s="92"/>
      <c r="Q300" s="90"/>
      <c r="R300" s="90"/>
      <c r="S300" s="92"/>
      <c r="T300" s="23"/>
      <c r="U300" s="92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</row>
    <row r="301" hidden="1">
      <c r="A301" s="27"/>
      <c r="B301" s="88" t="s">
        <v>301</v>
      </c>
      <c r="C301" s="90"/>
      <c r="D301" s="92"/>
      <c r="E301" s="90"/>
      <c r="F301" s="90"/>
      <c r="G301" s="92">
        <v>6.0</v>
      </c>
      <c r="H301" s="90"/>
      <c r="I301" s="90"/>
      <c r="J301" s="92">
        <v>7.0</v>
      </c>
      <c r="K301" s="90"/>
      <c r="L301" s="90"/>
      <c r="M301" s="92">
        <v>16.0</v>
      </c>
      <c r="N301" s="90"/>
      <c r="O301" s="90"/>
      <c r="P301" s="92">
        <v>59.0</v>
      </c>
      <c r="Q301" s="90"/>
      <c r="R301" s="90"/>
      <c r="S301" s="92">
        <v>52.0</v>
      </c>
      <c r="T301" s="23"/>
      <c r="U301" s="92">
        <v>22.0</v>
      </c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</row>
    <row r="302" hidden="1">
      <c r="A302" s="27"/>
      <c r="B302" s="88" t="s">
        <v>495</v>
      </c>
      <c r="C302" s="90"/>
      <c r="D302" s="92">
        <f t="shared" ref="D302:U302" si="60">D298-D300-D301-D303-D304</f>
        <v>0</v>
      </c>
      <c r="E302" s="92">
        <f t="shared" si="60"/>
        <v>0</v>
      </c>
      <c r="F302" s="92">
        <f t="shared" si="60"/>
        <v>0</v>
      </c>
      <c r="G302" s="92">
        <f t="shared" si="60"/>
        <v>3</v>
      </c>
      <c r="H302" s="92">
        <f t="shared" si="60"/>
        <v>0</v>
      </c>
      <c r="I302" s="92">
        <f t="shared" si="60"/>
        <v>0</v>
      </c>
      <c r="J302" s="92">
        <f t="shared" si="60"/>
        <v>5</v>
      </c>
      <c r="K302" s="92">
        <f t="shared" si="60"/>
        <v>0</v>
      </c>
      <c r="L302" s="92">
        <f t="shared" si="60"/>
        <v>0</v>
      </c>
      <c r="M302" s="92">
        <f t="shared" si="60"/>
        <v>1</v>
      </c>
      <c r="N302" s="92">
        <f t="shared" si="60"/>
        <v>0</v>
      </c>
      <c r="O302" s="92">
        <f t="shared" si="60"/>
        <v>0</v>
      </c>
      <c r="P302" s="92">
        <f t="shared" si="60"/>
        <v>46</v>
      </c>
      <c r="Q302" s="92">
        <f t="shared" si="60"/>
        <v>0</v>
      </c>
      <c r="R302" s="92">
        <f t="shared" si="60"/>
        <v>0</v>
      </c>
      <c r="S302" s="92">
        <f t="shared" si="60"/>
        <v>26</v>
      </c>
      <c r="T302" s="92">
        <f t="shared" si="60"/>
        <v>0</v>
      </c>
      <c r="U302" s="92">
        <f t="shared" si="60"/>
        <v>9</v>
      </c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</row>
    <row r="303" hidden="1">
      <c r="A303" s="27"/>
      <c r="B303" s="88" t="s">
        <v>221</v>
      </c>
      <c r="C303" s="90"/>
      <c r="D303" s="92"/>
      <c r="E303" s="90"/>
      <c r="F303" s="90"/>
      <c r="G303" s="92">
        <v>0.0</v>
      </c>
      <c r="H303" s="90"/>
      <c r="I303" s="90"/>
      <c r="J303" s="92">
        <v>0.0</v>
      </c>
      <c r="K303" s="92"/>
      <c r="L303" s="92"/>
      <c r="M303" s="92">
        <v>0.0</v>
      </c>
      <c r="N303" s="92"/>
      <c r="O303" s="90"/>
      <c r="P303" s="92">
        <v>5.0</v>
      </c>
      <c r="Q303" s="90"/>
      <c r="R303" s="90"/>
      <c r="S303" s="92">
        <v>3.0</v>
      </c>
      <c r="T303" s="23"/>
      <c r="U303" s="92">
        <v>0.0</v>
      </c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</row>
    <row r="304" hidden="1">
      <c r="A304" s="27"/>
      <c r="B304" s="88" t="s">
        <v>233</v>
      </c>
      <c r="C304" s="90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>
        <v>1.0</v>
      </c>
      <c r="Q304" s="92"/>
      <c r="R304" s="92"/>
      <c r="S304" s="92"/>
      <c r="T304" s="23"/>
      <c r="U304" s="90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</row>
    <row r="305" hidden="1">
      <c r="A305" s="35"/>
      <c r="B305" s="88" t="s">
        <v>338</v>
      </c>
      <c r="C305" s="110" t="str">
        <f t="shared" ref="C305:U305" si="61">C299/C298</f>
        <v>#DIV/0!</v>
      </c>
      <c r="D305" s="110" t="str">
        <f t="shared" si="61"/>
        <v>#DIV/0!</v>
      </c>
      <c r="E305" s="110" t="str">
        <f t="shared" si="61"/>
        <v>#DIV/0!</v>
      </c>
      <c r="F305" s="110" t="str">
        <f t="shared" si="61"/>
        <v>#DIV/0!</v>
      </c>
      <c r="G305" s="110">
        <f t="shared" si="61"/>
        <v>0</v>
      </c>
      <c r="H305" s="110" t="str">
        <f t="shared" si="61"/>
        <v>#DIV/0!</v>
      </c>
      <c r="I305" s="110" t="str">
        <f t="shared" si="61"/>
        <v>#DIV/0!</v>
      </c>
      <c r="J305" s="110">
        <f t="shared" si="61"/>
        <v>0</v>
      </c>
      <c r="K305" s="110" t="str">
        <f t="shared" si="61"/>
        <v>#DIV/0!</v>
      </c>
      <c r="L305" s="110" t="str">
        <f t="shared" si="61"/>
        <v>#DIV/0!</v>
      </c>
      <c r="M305" s="110">
        <f t="shared" si="61"/>
        <v>0</v>
      </c>
      <c r="N305" s="110" t="str">
        <f t="shared" si="61"/>
        <v>#DIV/0!</v>
      </c>
      <c r="O305" s="110" t="str">
        <f t="shared" si="61"/>
        <v>#DIV/0!</v>
      </c>
      <c r="P305" s="110">
        <f t="shared" si="61"/>
        <v>0</v>
      </c>
      <c r="Q305" s="110" t="str">
        <f t="shared" si="61"/>
        <v>#DIV/0!</v>
      </c>
      <c r="R305" s="110" t="str">
        <f t="shared" si="61"/>
        <v>#DIV/0!</v>
      </c>
      <c r="S305" s="110">
        <f t="shared" si="61"/>
        <v>0</v>
      </c>
      <c r="T305" s="110" t="str">
        <f t="shared" si="61"/>
        <v>#DIV/0!</v>
      </c>
      <c r="U305" s="110">
        <f t="shared" si="61"/>
        <v>0</v>
      </c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</row>
    <row r="306" hidden="1">
      <c r="G306" s="7" t="s">
        <v>1596</v>
      </c>
      <c r="J306" s="7" t="s">
        <v>1598</v>
      </c>
      <c r="M306" s="7" t="s">
        <v>1599</v>
      </c>
      <c r="P306" s="7" t="s">
        <v>1602</v>
      </c>
      <c r="S306" s="7" t="s">
        <v>1605</v>
      </c>
      <c r="U306" s="7" t="s">
        <v>1607</v>
      </c>
      <c r="V306" s="5" t="s">
        <v>7</v>
      </c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</row>
    <row r="307" hidden="1">
      <c r="A307" s="85">
        <v>43763.0</v>
      </c>
      <c r="B307" s="112" t="s">
        <v>134</v>
      </c>
      <c r="C307" s="113"/>
      <c r="D307" s="115"/>
      <c r="E307" s="113"/>
      <c r="F307" s="113"/>
      <c r="G307" s="115"/>
      <c r="H307" s="113"/>
      <c r="I307" s="113"/>
      <c r="J307" s="115" t="s">
        <v>1339</v>
      </c>
      <c r="K307" s="113"/>
      <c r="L307" s="113"/>
      <c r="M307" s="115" t="s">
        <v>1574</v>
      </c>
      <c r="N307" s="115"/>
      <c r="O307" s="113"/>
      <c r="P307" s="115" t="s">
        <v>109</v>
      </c>
      <c r="Q307" s="113"/>
      <c r="R307" s="113"/>
      <c r="S307" s="115" t="s">
        <v>843</v>
      </c>
      <c r="T307" s="23"/>
      <c r="U307" s="115" t="s">
        <v>1610</v>
      </c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</row>
    <row r="308" hidden="1">
      <c r="A308" s="27"/>
      <c r="B308" s="88" t="s">
        <v>159</v>
      </c>
      <c r="C308" s="90"/>
      <c r="D308" s="92"/>
      <c r="E308" s="90"/>
      <c r="F308" s="90"/>
      <c r="G308" s="92"/>
      <c r="H308" s="90"/>
      <c r="I308" s="90"/>
      <c r="J308" s="92">
        <v>33.0</v>
      </c>
      <c r="K308" s="90"/>
      <c r="L308" s="90"/>
      <c r="M308" s="92">
        <v>41.0</v>
      </c>
      <c r="N308" s="92"/>
      <c r="O308" s="90"/>
      <c r="P308" s="92">
        <v>17.0</v>
      </c>
      <c r="Q308" s="90"/>
      <c r="R308" s="90"/>
      <c r="S308" s="92">
        <v>118.0</v>
      </c>
      <c r="T308" s="23"/>
      <c r="U308" s="92">
        <v>41.0</v>
      </c>
      <c r="V308" s="147">
        <f>SUM(D308:U308)</f>
        <v>250</v>
      </c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</row>
    <row r="309" hidden="1">
      <c r="A309" s="27"/>
      <c r="B309" s="88" t="s">
        <v>178</v>
      </c>
      <c r="C309" s="90"/>
      <c r="D309" s="92"/>
      <c r="E309" s="90"/>
      <c r="F309" s="90"/>
      <c r="G309" s="92"/>
      <c r="H309" s="90"/>
      <c r="I309" s="90"/>
      <c r="J309" s="92"/>
      <c r="K309" s="90"/>
      <c r="L309" s="90"/>
      <c r="M309" s="92"/>
      <c r="N309" s="92"/>
      <c r="O309" s="90"/>
      <c r="P309" s="92"/>
      <c r="Q309" s="90"/>
      <c r="R309" s="90"/>
      <c r="S309" s="92"/>
      <c r="T309" s="23"/>
      <c r="U309" s="92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</row>
    <row r="310" hidden="1">
      <c r="A310" s="27"/>
      <c r="B310" s="88" t="s">
        <v>287</v>
      </c>
      <c r="C310" s="90"/>
      <c r="D310" s="92"/>
      <c r="E310" s="90"/>
      <c r="F310" s="90"/>
      <c r="G310" s="92"/>
      <c r="H310" s="90"/>
      <c r="I310" s="90"/>
      <c r="J310" s="92"/>
      <c r="K310" s="90"/>
      <c r="L310" s="92"/>
      <c r="M310" s="92"/>
      <c r="N310" s="92"/>
      <c r="O310" s="90"/>
      <c r="P310" s="92"/>
      <c r="Q310" s="90"/>
      <c r="R310" s="90"/>
      <c r="S310" s="92"/>
      <c r="T310" s="23"/>
      <c r="U310" s="92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</row>
    <row r="311" hidden="1">
      <c r="A311" s="27"/>
      <c r="B311" s="88" t="s">
        <v>301</v>
      </c>
      <c r="C311" s="90"/>
      <c r="D311" s="92"/>
      <c r="E311" s="90"/>
      <c r="F311" s="90"/>
      <c r="G311" s="92"/>
      <c r="H311" s="90"/>
      <c r="I311" s="90"/>
      <c r="J311" s="92">
        <v>27.0</v>
      </c>
      <c r="K311" s="90"/>
      <c r="L311" s="90"/>
      <c r="M311" s="92">
        <v>29.0</v>
      </c>
      <c r="N311" s="90"/>
      <c r="O311" s="90"/>
      <c r="P311" s="92">
        <v>12.0</v>
      </c>
      <c r="Q311" s="90"/>
      <c r="R311" s="90"/>
      <c r="S311" s="92">
        <v>85.0</v>
      </c>
      <c r="T311" s="23"/>
      <c r="U311" s="92">
        <v>23.0</v>
      </c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</row>
    <row r="312" hidden="1">
      <c r="A312" s="27"/>
      <c r="B312" s="88" t="s">
        <v>495</v>
      </c>
      <c r="C312" s="90"/>
      <c r="D312" s="92">
        <f t="shared" ref="D312:U312" si="62">D308-D310-D311-D313-D314</f>
        <v>0</v>
      </c>
      <c r="E312" s="92">
        <f t="shared" si="62"/>
        <v>0</v>
      </c>
      <c r="F312" s="92">
        <f t="shared" si="62"/>
        <v>0</v>
      </c>
      <c r="G312" s="92">
        <f t="shared" si="62"/>
        <v>0</v>
      </c>
      <c r="H312" s="92">
        <f t="shared" si="62"/>
        <v>0</v>
      </c>
      <c r="I312" s="92">
        <f t="shared" si="62"/>
        <v>0</v>
      </c>
      <c r="J312" s="92">
        <f t="shared" si="62"/>
        <v>6</v>
      </c>
      <c r="K312" s="92">
        <f t="shared" si="62"/>
        <v>0</v>
      </c>
      <c r="L312" s="92">
        <f t="shared" si="62"/>
        <v>0</v>
      </c>
      <c r="M312" s="92">
        <f t="shared" si="62"/>
        <v>7</v>
      </c>
      <c r="N312" s="92">
        <f t="shared" si="62"/>
        <v>0</v>
      </c>
      <c r="O312" s="92">
        <f t="shared" si="62"/>
        <v>0</v>
      </c>
      <c r="P312" s="92">
        <f t="shared" si="62"/>
        <v>5</v>
      </c>
      <c r="Q312" s="92">
        <f t="shared" si="62"/>
        <v>0</v>
      </c>
      <c r="R312" s="92">
        <f t="shared" si="62"/>
        <v>0</v>
      </c>
      <c r="S312" s="92">
        <f t="shared" si="62"/>
        <v>30</v>
      </c>
      <c r="T312" s="92">
        <f t="shared" si="62"/>
        <v>0</v>
      </c>
      <c r="U312" s="92">
        <f t="shared" si="62"/>
        <v>18</v>
      </c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</row>
    <row r="313" hidden="1">
      <c r="A313" s="27"/>
      <c r="B313" s="88" t="s">
        <v>221</v>
      </c>
      <c r="C313" s="90"/>
      <c r="D313" s="92"/>
      <c r="E313" s="90"/>
      <c r="F313" s="90"/>
      <c r="G313" s="92"/>
      <c r="H313" s="90"/>
      <c r="I313" s="90"/>
      <c r="J313" s="92">
        <v>0.0</v>
      </c>
      <c r="K313" s="92"/>
      <c r="L313" s="92"/>
      <c r="M313" s="92">
        <v>5.0</v>
      </c>
      <c r="N313" s="92"/>
      <c r="O313" s="90"/>
      <c r="P313" s="92">
        <v>0.0</v>
      </c>
      <c r="Q313" s="90"/>
      <c r="R313" s="90"/>
      <c r="S313" s="92">
        <v>3.0</v>
      </c>
      <c r="T313" s="23"/>
      <c r="U313" s="92">
        <v>0.0</v>
      </c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</row>
    <row r="314" hidden="1">
      <c r="A314" s="27"/>
      <c r="B314" s="88" t="s">
        <v>233</v>
      </c>
      <c r="C314" s="90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23"/>
      <c r="U314" s="90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</row>
    <row r="315" hidden="1">
      <c r="A315" s="35"/>
      <c r="B315" s="88" t="s">
        <v>338</v>
      </c>
      <c r="C315" s="110" t="str">
        <f t="shared" ref="C315:U315" si="63">C309/C308</f>
        <v>#DIV/0!</v>
      </c>
      <c r="D315" s="110" t="str">
        <f t="shared" si="63"/>
        <v>#DIV/0!</v>
      </c>
      <c r="E315" s="110" t="str">
        <f t="shared" si="63"/>
        <v>#DIV/0!</v>
      </c>
      <c r="F315" s="110" t="str">
        <f t="shared" si="63"/>
        <v>#DIV/0!</v>
      </c>
      <c r="G315" s="110" t="str">
        <f t="shared" si="63"/>
        <v>#DIV/0!</v>
      </c>
      <c r="H315" s="110" t="str">
        <f t="shared" si="63"/>
        <v>#DIV/0!</v>
      </c>
      <c r="I315" s="110" t="str">
        <f t="shared" si="63"/>
        <v>#DIV/0!</v>
      </c>
      <c r="J315" s="110">
        <f t="shared" si="63"/>
        <v>0</v>
      </c>
      <c r="K315" s="110" t="str">
        <f t="shared" si="63"/>
        <v>#DIV/0!</v>
      </c>
      <c r="L315" s="110" t="str">
        <f t="shared" si="63"/>
        <v>#DIV/0!</v>
      </c>
      <c r="M315" s="110">
        <f t="shared" si="63"/>
        <v>0</v>
      </c>
      <c r="N315" s="110" t="str">
        <f t="shared" si="63"/>
        <v>#DIV/0!</v>
      </c>
      <c r="O315" s="110" t="str">
        <f t="shared" si="63"/>
        <v>#DIV/0!</v>
      </c>
      <c r="P315" s="110">
        <f t="shared" si="63"/>
        <v>0</v>
      </c>
      <c r="Q315" s="110" t="str">
        <f t="shared" si="63"/>
        <v>#DIV/0!</v>
      </c>
      <c r="R315" s="110" t="str">
        <f t="shared" si="63"/>
        <v>#DIV/0!</v>
      </c>
      <c r="S315" s="110">
        <f t="shared" si="63"/>
        <v>0</v>
      </c>
      <c r="T315" s="110" t="str">
        <f t="shared" si="63"/>
        <v>#DIV/0!</v>
      </c>
      <c r="U315" s="110">
        <f t="shared" si="63"/>
        <v>0</v>
      </c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7" t="s">
        <v>1617</v>
      </c>
      <c r="K316" s="23"/>
      <c r="L316" s="23"/>
      <c r="M316" s="7" t="s">
        <v>1620</v>
      </c>
      <c r="N316" s="23"/>
      <c r="O316" s="23"/>
      <c r="P316" s="7" t="s">
        <v>1622</v>
      </c>
      <c r="Q316" s="23"/>
      <c r="R316" s="23"/>
      <c r="S316" s="7" t="s">
        <v>1623</v>
      </c>
      <c r="T316" s="23"/>
      <c r="U316" s="7" t="s">
        <v>1625</v>
      </c>
      <c r="V316" s="82" t="s">
        <v>7</v>
      </c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</row>
    <row r="317">
      <c r="A317" s="85">
        <v>43764.0</v>
      </c>
      <c r="B317" s="112" t="s">
        <v>134</v>
      </c>
      <c r="C317" s="113"/>
      <c r="D317" s="115" t="s">
        <v>182</v>
      </c>
      <c r="E317" s="113"/>
      <c r="F317" s="113"/>
      <c r="G317" s="115"/>
      <c r="H317" s="113"/>
      <c r="I317" s="113"/>
      <c r="J317" s="115" t="s">
        <v>1629</v>
      </c>
      <c r="K317" s="113"/>
      <c r="L317" s="113"/>
      <c r="M317" s="115" t="s">
        <v>1090</v>
      </c>
      <c r="N317" s="115"/>
      <c r="O317" s="113"/>
      <c r="P317" s="115"/>
      <c r="Q317" s="113"/>
      <c r="R317" s="113"/>
      <c r="S317" s="115" t="s">
        <v>1525</v>
      </c>
      <c r="T317" s="23"/>
      <c r="U317" s="115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</row>
    <row r="318">
      <c r="A318" s="27"/>
      <c r="B318" s="88" t="s">
        <v>159</v>
      </c>
      <c r="C318" s="90"/>
      <c r="D318" s="92">
        <v>4.0</v>
      </c>
      <c r="E318" s="90"/>
      <c r="F318" s="90"/>
      <c r="G318" s="92"/>
      <c r="H318" s="90"/>
      <c r="I318" s="90"/>
      <c r="J318" s="92">
        <v>7.0</v>
      </c>
      <c r="K318" s="90"/>
      <c r="L318" s="90"/>
      <c r="M318" s="92">
        <v>11.0</v>
      </c>
      <c r="N318" s="92"/>
      <c r="O318" s="90"/>
      <c r="P318" s="92"/>
      <c r="Q318" s="90"/>
      <c r="R318" s="90"/>
      <c r="S318" s="92">
        <v>111.0</v>
      </c>
      <c r="T318" s="23"/>
      <c r="U318" s="92"/>
      <c r="V318" s="147">
        <f>SUM(D318:U318)</f>
        <v>133</v>
      </c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</row>
    <row r="319">
      <c r="A319" s="27"/>
      <c r="B319" s="88" t="s">
        <v>178</v>
      </c>
      <c r="C319" s="90"/>
      <c r="D319" s="92">
        <v>4.0</v>
      </c>
      <c r="E319" s="90"/>
      <c r="F319" s="90"/>
      <c r="G319" s="92"/>
      <c r="H319" s="90"/>
      <c r="I319" s="90"/>
      <c r="J319" s="92">
        <v>7.0</v>
      </c>
      <c r="K319" s="90"/>
      <c r="L319" s="90"/>
      <c r="M319" s="92">
        <v>11.0</v>
      </c>
      <c r="N319" s="92"/>
      <c r="O319" s="90"/>
      <c r="P319" s="92"/>
      <c r="Q319" s="90"/>
      <c r="R319" s="90"/>
      <c r="S319" s="92"/>
      <c r="T319" s="23"/>
      <c r="U319" s="92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</row>
    <row r="320">
      <c r="A320" s="27"/>
      <c r="B320" s="88" t="s">
        <v>287</v>
      </c>
      <c r="C320" s="90"/>
      <c r="D320" s="92">
        <v>0.0</v>
      </c>
      <c r="E320" s="90"/>
      <c r="F320" s="90"/>
      <c r="G320" s="92"/>
      <c r="H320" s="90"/>
      <c r="I320" s="90"/>
      <c r="J320" s="92">
        <v>0.0</v>
      </c>
      <c r="K320" s="90"/>
      <c r="L320" s="92"/>
      <c r="M320" s="92">
        <v>5.0</v>
      </c>
      <c r="N320" s="92"/>
      <c r="O320" s="90"/>
      <c r="P320" s="92"/>
      <c r="Q320" s="90"/>
      <c r="R320" s="90"/>
      <c r="S320" s="92"/>
      <c r="T320" s="23"/>
      <c r="U320" s="92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</row>
    <row r="321">
      <c r="A321" s="27"/>
      <c r="B321" s="88" t="s">
        <v>301</v>
      </c>
      <c r="C321" s="90"/>
      <c r="D321" s="92">
        <v>3.0</v>
      </c>
      <c r="E321" s="90"/>
      <c r="F321" s="90"/>
      <c r="G321" s="92"/>
      <c r="H321" s="90"/>
      <c r="I321" s="90"/>
      <c r="J321" s="92">
        <v>2.0</v>
      </c>
      <c r="K321" s="90"/>
      <c r="L321" s="90"/>
      <c r="M321" s="92">
        <v>3.0</v>
      </c>
      <c r="N321" s="90"/>
      <c r="O321" s="90"/>
      <c r="P321" s="92"/>
      <c r="Q321" s="90"/>
      <c r="R321" s="90"/>
      <c r="S321" s="92">
        <v>55.0</v>
      </c>
      <c r="T321" s="23"/>
      <c r="U321" s="92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</row>
    <row r="322">
      <c r="A322" s="27"/>
      <c r="B322" s="88" t="s">
        <v>495</v>
      </c>
      <c r="C322" s="90"/>
      <c r="D322" s="92">
        <f t="shared" ref="D322:U322" si="64">D318-D320-D321-D323-D324</f>
        <v>1</v>
      </c>
      <c r="E322" s="92">
        <f t="shared" si="64"/>
        <v>0</v>
      </c>
      <c r="F322" s="92">
        <f t="shared" si="64"/>
        <v>0</v>
      </c>
      <c r="G322" s="92">
        <f t="shared" si="64"/>
        <v>0</v>
      </c>
      <c r="H322" s="92">
        <f t="shared" si="64"/>
        <v>0</v>
      </c>
      <c r="I322" s="92">
        <f t="shared" si="64"/>
        <v>0</v>
      </c>
      <c r="J322" s="92">
        <f t="shared" si="64"/>
        <v>5</v>
      </c>
      <c r="K322" s="92">
        <f t="shared" si="64"/>
        <v>0</v>
      </c>
      <c r="L322" s="92">
        <f t="shared" si="64"/>
        <v>0</v>
      </c>
      <c r="M322" s="92">
        <f t="shared" si="64"/>
        <v>3</v>
      </c>
      <c r="N322" s="92">
        <f t="shared" si="64"/>
        <v>0</v>
      </c>
      <c r="O322" s="92">
        <f t="shared" si="64"/>
        <v>0</v>
      </c>
      <c r="P322" s="92">
        <f t="shared" si="64"/>
        <v>0</v>
      </c>
      <c r="Q322" s="92">
        <f t="shared" si="64"/>
        <v>0</v>
      </c>
      <c r="R322" s="92">
        <f t="shared" si="64"/>
        <v>0</v>
      </c>
      <c r="S322" s="92">
        <f t="shared" si="64"/>
        <v>53</v>
      </c>
      <c r="T322" s="92">
        <f t="shared" si="64"/>
        <v>0</v>
      </c>
      <c r="U322" s="92">
        <f t="shared" si="64"/>
        <v>0</v>
      </c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</row>
    <row r="323">
      <c r="A323" s="27"/>
      <c r="B323" s="88" t="s">
        <v>221</v>
      </c>
      <c r="C323" s="90"/>
      <c r="D323" s="92">
        <v>0.0</v>
      </c>
      <c r="E323" s="90"/>
      <c r="F323" s="90"/>
      <c r="G323" s="92"/>
      <c r="H323" s="90"/>
      <c r="I323" s="90"/>
      <c r="J323" s="92">
        <v>0.0</v>
      </c>
      <c r="K323" s="92"/>
      <c r="L323" s="92"/>
      <c r="M323" s="92"/>
      <c r="N323" s="92"/>
      <c r="O323" s="90"/>
      <c r="P323" s="92"/>
      <c r="Q323" s="90"/>
      <c r="R323" s="90"/>
      <c r="S323" s="92">
        <v>3.0</v>
      </c>
      <c r="T323" s="23"/>
      <c r="U323" s="92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</row>
    <row r="324">
      <c r="A324" s="27"/>
      <c r="B324" s="88" t="s">
        <v>233</v>
      </c>
      <c r="C324" s="90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23"/>
      <c r="U324" s="90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</row>
    <row r="325">
      <c r="A325" s="35"/>
      <c r="B325" s="88" t="s">
        <v>338</v>
      </c>
      <c r="C325" s="110" t="str">
        <f t="shared" ref="C325:U325" si="65">C319/C318</f>
        <v>#DIV/0!</v>
      </c>
      <c r="D325" s="110">
        <f t="shared" si="65"/>
        <v>1</v>
      </c>
      <c r="E325" s="110" t="str">
        <f t="shared" si="65"/>
        <v>#DIV/0!</v>
      </c>
      <c r="F325" s="110" t="str">
        <f t="shared" si="65"/>
        <v>#DIV/0!</v>
      </c>
      <c r="G325" s="110" t="str">
        <f t="shared" si="65"/>
        <v>#DIV/0!</v>
      </c>
      <c r="H325" s="110" t="str">
        <f t="shared" si="65"/>
        <v>#DIV/0!</v>
      </c>
      <c r="I325" s="110" t="str">
        <f t="shared" si="65"/>
        <v>#DIV/0!</v>
      </c>
      <c r="J325" s="110">
        <f t="shared" si="65"/>
        <v>1</v>
      </c>
      <c r="K325" s="110" t="str">
        <f t="shared" si="65"/>
        <v>#DIV/0!</v>
      </c>
      <c r="L325" s="110" t="str">
        <f t="shared" si="65"/>
        <v>#DIV/0!</v>
      </c>
      <c r="M325" s="110">
        <f t="shared" si="65"/>
        <v>1</v>
      </c>
      <c r="N325" s="110" t="str">
        <f t="shared" si="65"/>
        <v>#DIV/0!</v>
      </c>
      <c r="O325" s="110" t="str">
        <f t="shared" si="65"/>
        <v>#DIV/0!</v>
      </c>
      <c r="P325" s="110" t="str">
        <f t="shared" si="65"/>
        <v>#DIV/0!</v>
      </c>
      <c r="Q325" s="110" t="str">
        <f t="shared" si="65"/>
        <v>#DIV/0!</v>
      </c>
      <c r="R325" s="110" t="str">
        <f t="shared" si="65"/>
        <v>#DIV/0!</v>
      </c>
      <c r="S325" s="110">
        <f t="shared" si="65"/>
        <v>0</v>
      </c>
      <c r="T325" s="110" t="str">
        <f t="shared" si="65"/>
        <v>#DIV/0!</v>
      </c>
      <c r="U325" s="110" t="str">
        <f t="shared" si="65"/>
        <v>#DIV/0!</v>
      </c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</row>
    <row r="326">
      <c r="A326" s="23"/>
      <c r="B326" s="23"/>
      <c r="C326" s="23"/>
      <c r="D326" s="7" t="s">
        <v>1641</v>
      </c>
      <c r="E326" s="23"/>
      <c r="F326" s="23"/>
      <c r="G326" s="82" t="s">
        <v>7</v>
      </c>
      <c r="H326" s="23"/>
      <c r="I326" s="23"/>
      <c r="J326" s="7" t="s">
        <v>1642</v>
      </c>
      <c r="K326" s="23"/>
      <c r="L326" s="23"/>
      <c r="M326" s="7" t="s">
        <v>1644</v>
      </c>
      <c r="N326" s="23"/>
      <c r="O326" s="23"/>
      <c r="P326" s="82" t="s">
        <v>7</v>
      </c>
      <c r="Q326" s="23"/>
      <c r="R326" s="23"/>
      <c r="S326" s="7" t="s">
        <v>1646</v>
      </c>
      <c r="T326" s="23"/>
      <c r="U326" s="82" t="s">
        <v>7</v>
      </c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</row>
    <row r="327">
      <c r="A327" s="85">
        <v>43766.0</v>
      </c>
      <c r="B327" s="112" t="s">
        <v>134</v>
      </c>
      <c r="C327" s="113"/>
      <c r="D327" s="115"/>
      <c r="E327" s="113"/>
      <c r="F327" s="113"/>
      <c r="G327" s="115" t="s">
        <v>383</v>
      </c>
      <c r="H327" s="113"/>
      <c r="I327" s="113"/>
      <c r="J327" s="115"/>
      <c r="K327" s="113"/>
      <c r="L327" s="113"/>
      <c r="M327" s="115" t="s">
        <v>43</v>
      </c>
      <c r="N327" s="115"/>
      <c r="O327" s="113"/>
      <c r="P327" s="115" t="s">
        <v>1295</v>
      </c>
      <c r="Q327" s="113"/>
      <c r="R327" s="113"/>
      <c r="S327" s="115" t="s">
        <v>61</v>
      </c>
      <c r="T327" s="23"/>
      <c r="U327" s="115" t="s">
        <v>1650</v>
      </c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</row>
    <row r="328">
      <c r="A328" s="27"/>
      <c r="B328" s="88" t="s">
        <v>159</v>
      </c>
      <c r="C328" s="90"/>
      <c r="D328" s="92"/>
      <c r="E328" s="90"/>
      <c r="F328" s="90"/>
      <c r="G328" s="92">
        <v>112.0</v>
      </c>
      <c r="H328" s="90"/>
      <c r="I328" s="90"/>
      <c r="J328" s="92"/>
      <c r="K328" s="90"/>
      <c r="L328" s="90"/>
      <c r="M328" s="92">
        <v>54.0</v>
      </c>
      <c r="N328" s="92"/>
      <c r="O328" s="90"/>
      <c r="P328" s="92">
        <v>22.0</v>
      </c>
      <c r="Q328" s="90"/>
      <c r="R328" s="90"/>
      <c r="S328" s="92">
        <v>94.0</v>
      </c>
      <c r="T328" s="23"/>
      <c r="U328" s="92">
        <v>128.0</v>
      </c>
      <c r="V328" s="147">
        <f>SUM(D328:U328)</f>
        <v>410</v>
      </c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</row>
    <row r="329">
      <c r="A329" s="27"/>
      <c r="B329" s="88" t="s">
        <v>178</v>
      </c>
      <c r="C329" s="90"/>
      <c r="D329" s="92"/>
      <c r="E329" s="90"/>
      <c r="F329" s="90"/>
      <c r="G329" s="92">
        <v>0.0</v>
      </c>
      <c r="H329" s="90"/>
      <c r="I329" s="90"/>
      <c r="J329" s="92"/>
      <c r="K329" s="90"/>
      <c r="L329" s="90"/>
      <c r="M329" s="92">
        <v>25.0</v>
      </c>
      <c r="N329" s="92"/>
      <c r="O329" s="90"/>
      <c r="P329" s="92">
        <v>11.0</v>
      </c>
      <c r="Q329" s="90"/>
      <c r="R329" s="90"/>
      <c r="S329" s="92">
        <v>93.0</v>
      </c>
      <c r="T329" s="23"/>
      <c r="U329" s="92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</row>
    <row r="330">
      <c r="A330" s="27"/>
      <c r="B330" s="88" t="s">
        <v>287</v>
      </c>
      <c r="C330" s="90"/>
      <c r="D330" s="92"/>
      <c r="E330" s="90"/>
      <c r="F330" s="90"/>
      <c r="G330" s="92">
        <v>27.0</v>
      </c>
      <c r="H330" s="90"/>
      <c r="I330" s="90"/>
      <c r="J330" s="92"/>
      <c r="K330" s="90"/>
      <c r="L330" s="92"/>
      <c r="M330" s="92">
        <v>2.0</v>
      </c>
      <c r="N330" s="92"/>
      <c r="O330" s="90"/>
      <c r="P330" s="92">
        <v>1.0</v>
      </c>
      <c r="Q330" s="90"/>
      <c r="R330" s="90"/>
      <c r="S330" s="92"/>
      <c r="T330" s="23"/>
      <c r="U330" s="92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</row>
    <row r="331">
      <c r="A331" s="27"/>
      <c r="B331" s="88" t="s">
        <v>301</v>
      </c>
      <c r="C331" s="90"/>
      <c r="D331" s="92"/>
      <c r="E331" s="90"/>
      <c r="F331" s="90"/>
      <c r="G331" s="92">
        <f>78-27+8</f>
        <v>59</v>
      </c>
      <c r="H331" s="90"/>
      <c r="I331" s="90"/>
      <c r="J331" s="92"/>
      <c r="K331" s="90"/>
      <c r="L331" s="90"/>
      <c r="M331" s="92">
        <v>39.0</v>
      </c>
      <c r="N331" s="90"/>
      <c r="O331" s="90"/>
      <c r="P331" s="92">
        <v>18.0</v>
      </c>
      <c r="Q331" s="90"/>
      <c r="R331" s="90"/>
      <c r="S331" s="92">
        <v>71.0</v>
      </c>
      <c r="T331" s="23"/>
      <c r="U331" s="92">
        <v>32.0</v>
      </c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</row>
    <row r="332">
      <c r="A332" s="27"/>
      <c r="B332" s="88" t="s">
        <v>495</v>
      </c>
      <c r="C332" s="90"/>
      <c r="D332" s="92">
        <f t="shared" ref="D332:U332" si="66">D328-D330-D331-D333-D334</f>
        <v>0</v>
      </c>
      <c r="E332" s="92">
        <f t="shared" si="66"/>
        <v>0</v>
      </c>
      <c r="F332" s="92">
        <f t="shared" si="66"/>
        <v>0</v>
      </c>
      <c r="G332" s="92">
        <f t="shared" si="66"/>
        <v>18</v>
      </c>
      <c r="H332" s="92">
        <f t="shared" si="66"/>
        <v>0</v>
      </c>
      <c r="I332" s="92">
        <f t="shared" si="66"/>
        <v>0</v>
      </c>
      <c r="J332" s="92">
        <f t="shared" si="66"/>
        <v>0</v>
      </c>
      <c r="K332" s="92">
        <f t="shared" si="66"/>
        <v>0</v>
      </c>
      <c r="L332" s="92">
        <f t="shared" si="66"/>
        <v>0</v>
      </c>
      <c r="M332" s="92">
        <f t="shared" si="66"/>
        <v>13</v>
      </c>
      <c r="N332" s="92">
        <f t="shared" si="66"/>
        <v>0</v>
      </c>
      <c r="O332" s="92">
        <f t="shared" si="66"/>
        <v>0</v>
      </c>
      <c r="P332" s="92">
        <f t="shared" si="66"/>
        <v>2</v>
      </c>
      <c r="Q332" s="92">
        <f t="shared" si="66"/>
        <v>0</v>
      </c>
      <c r="R332" s="92">
        <f t="shared" si="66"/>
        <v>0</v>
      </c>
      <c r="S332" s="92">
        <f t="shared" si="66"/>
        <v>23</v>
      </c>
      <c r="T332" s="92">
        <f t="shared" si="66"/>
        <v>0</v>
      </c>
      <c r="U332" s="92">
        <f t="shared" si="66"/>
        <v>94</v>
      </c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</row>
    <row r="333">
      <c r="A333" s="27"/>
      <c r="B333" s="88" t="s">
        <v>221</v>
      </c>
      <c r="C333" s="90"/>
      <c r="D333" s="92"/>
      <c r="E333" s="90"/>
      <c r="F333" s="90"/>
      <c r="G333" s="92">
        <v>8.0</v>
      </c>
      <c r="H333" s="90"/>
      <c r="I333" s="90"/>
      <c r="J333" s="92"/>
      <c r="K333" s="92"/>
      <c r="L333" s="92"/>
      <c r="M333" s="92">
        <v>0.0</v>
      </c>
      <c r="N333" s="92"/>
      <c r="O333" s="90"/>
      <c r="P333" s="92">
        <v>0.0</v>
      </c>
      <c r="Q333" s="90"/>
      <c r="R333" s="90"/>
      <c r="S333" s="92">
        <v>0.0</v>
      </c>
      <c r="T333" s="23"/>
      <c r="U333" s="92">
        <v>1.0</v>
      </c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</row>
    <row r="334">
      <c r="A334" s="27"/>
      <c r="B334" s="88" t="s">
        <v>233</v>
      </c>
      <c r="C334" s="90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>
        <v>1.0</v>
      </c>
      <c r="Q334" s="92"/>
      <c r="R334" s="92"/>
      <c r="S334" s="92"/>
      <c r="T334" s="23"/>
      <c r="U334" s="92">
        <v>1.0</v>
      </c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</row>
    <row r="335">
      <c r="A335" s="35"/>
      <c r="B335" s="88" t="s">
        <v>338</v>
      </c>
      <c r="C335" s="110" t="str">
        <f t="shared" ref="C335:U335" si="67">C329/C328</f>
        <v>#DIV/0!</v>
      </c>
      <c r="D335" s="110" t="str">
        <f t="shared" si="67"/>
        <v>#DIV/0!</v>
      </c>
      <c r="E335" s="110" t="str">
        <f t="shared" si="67"/>
        <v>#DIV/0!</v>
      </c>
      <c r="F335" s="110" t="str">
        <f t="shared" si="67"/>
        <v>#DIV/0!</v>
      </c>
      <c r="G335" s="110">
        <f t="shared" si="67"/>
        <v>0</v>
      </c>
      <c r="H335" s="110" t="str">
        <f t="shared" si="67"/>
        <v>#DIV/0!</v>
      </c>
      <c r="I335" s="110" t="str">
        <f t="shared" si="67"/>
        <v>#DIV/0!</v>
      </c>
      <c r="J335" s="110" t="str">
        <f t="shared" si="67"/>
        <v>#DIV/0!</v>
      </c>
      <c r="K335" s="110" t="str">
        <f t="shared" si="67"/>
        <v>#DIV/0!</v>
      </c>
      <c r="L335" s="110" t="str">
        <f t="shared" si="67"/>
        <v>#DIV/0!</v>
      </c>
      <c r="M335" s="110">
        <f t="shared" si="67"/>
        <v>0.462962963</v>
      </c>
      <c r="N335" s="110" t="str">
        <f t="shared" si="67"/>
        <v>#DIV/0!</v>
      </c>
      <c r="O335" s="110" t="str">
        <f t="shared" si="67"/>
        <v>#DIV/0!</v>
      </c>
      <c r="P335" s="110">
        <f t="shared" si="67"/>
        <v>0.5</v>
      </c>
      <c r="Q335" s="110" t="str">
        <f t="shared" si="67"/>
        <v>#DIV/0!</v>
      </c>
      <c r="R335" s="110" t="str">
        <f t="shared" si="67"/>
        <v>#DIV/0!</v>
      </c>
      <c r="S335" s="110">
        <f t="shared" si="67"/>
        <v>0.9893617021</v>
      </c>
      <c r="T335" s="110" t="str">
        <f t="shared" si="67"/>
        <v>#DIV/0!</v>
      </c>
      <c r="U335" s="110">
        <f t="shared" si="67"/>
        <v>0</v>
      </c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</row>
    <row r="336">
      <c r="A336" s="23"/>
      <c r="B336" s="23"/>
      <c r="C336" s="23"/>
      <c r="D336" s="23"/>
      <c r="E336" s="23"/>
      <c r="F336" s="23"/>
      <c r="G336" s="7" t="s">
        <v>1656</v>
      </c>
      <c r="H336" s="23"/>
      <c r="I336" s="23"/>
      <c r="J336" s="82" t="s">
        <v>7</v>
      </c>
      <c r="K336" s="23"/>
      <c r="L336" s="23"/>
      <c r="M336" s="7" t="s">
        <v>1659</v>
      </c>
      <c r="N336" s="23"/>
      <c r="O336" s="23"/>
      <c r="P336" s="7" t="s">
        <v>1663</v>
      </c>
      <c r="Q336" s="23"/>
      <c r="R336" s="23"/>
      <c r="S336" s="7" t="s">
        <v>1666</v>
      </c>
      <c r="T336" s="23"/>
      <c r="U336" s="7" t="s">
        <v>1671</v>
      </c>
      <c r="V336" s="82" t="s">
        <v>7</v>
      </c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</row>
    <row r="337">
      <c r="A337" s="85">
        <v>43767.0</v>
      </c>
      <c r="B337" s="112" t="s">
        <v>134</v>
      </c>
      <c r="C337" s="113"/>
      <c r="D337" s="115"/>
      <c r="E337" s="113"/>
      <c r="F337" s="113"/>
      <c r="G337" s="115" t="s">
        <v>1154</v>
      </c>
      <c r="H337" s="113"/>
      <c r="I337" s="113"/>
      <c r="J337" s="115" t="s">
        <v>1672</v>
      </c>
      <c r="K337" s="113"/>
      <c r="L337" s="113"/>
      <c r="M337" s="115" t="s">
        <v>898</v>
      </c>
      <c r="N337" s="115"/>
      <c r="O337" s="113"/>
      <c r="P337" s="115" t="s">
        <v>598</v>
      </c>
      <c r="Q337" s="113"/>
      <c r="R337" s="113"/>
      <c r="S337" s="115" t="s">
        <v>919</v>
      </c>
      <c r="T337" s="23"/>
      <c r="U337" s="115" t="s">
        <v>973</v>
      </c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</row>
    <row r="338">
      <c r="A338" s="27"/>
      <c r="B338" s="88" t="s">
        <v>159</v>
      </c>
      <c r="C338" s="90"/>
      <c r="D338" s="92"/>
      <c r="E338" s="90"/>
      <c r="F338" s="90"/>
      <c r="G338" s="92">
        <v>32.0</v>
      </c>
      <c r="H338" s="90"/>
      <c r="I338" s="90"/>
      <c r="J338" s="92">
        <v>14.0</v>
      </c>
      <c r="K338" s="90"/>
      <c r="L338" s="90"/>
      <c r="M338" s="92">
        <v>21.0</v>
      </c>
      <c r="N338" s="92"/>
      <c r="O338" s="90"/>
      <c r="P338" s="92">
        <v>20.0</v>
      </c>
      <c r="Q338" s="90"/>
      <c r="R338" s="90"/>
      <c r="S338" s="92">
        <v>91.0</v>
      </c>
      <c r="T338" s="23"/>
      <c r="U338" s="92">
        <v>22.0</v>
      </c>
      <c r="V338" s="147">
        <f>SUM(D338:U338)</f>
        <v>200</v>
      </c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</row>
    <row r="339">
      <c r="A339" s="27"/>
      <c r="B339" s="88" t="s">
        <v>178</v>
      </c>
      <c r="C339" s="90"/>
      <c r="D339" s="92"/>
      <c r="E339" s="90"/>
      <c r="F339" s="90"/>
      <c r="G339" s="92">
        <v>0.0</v>
      </c>
      <c r="H339" s="90"/>
      <c r="I339" s="90"/>
      <c r="J339" s="92">
        <v>14.0</v>
      </c>
      <c r="K339" s="90"/>
      <c r="L339" s="90"/>
      <c r="M339" s="92">
        <v>2.0</v>
      </c>
      <c r="N339" s="92"/>
      <c r="O339" s="90"/>
      <c r="P339" s="92"/>
      <c r="Q339" s="90"/>
      <c r="R339" s="90"/>
      <c r="S339" s="92"/>
      <c r="T339" s="23"/>
      <c r="U339" s="92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</row>
    <row r="340">
      <c r="A340" s="27"/>
      <c r="B340" s="88" t="s">
        <v>287</v>
      </c>
      <c r="C340" s="90"/>
      <c r="D340" s="92"/>
      <c r="E340" s="90"/>
      <c r="F340" s="90"/>
      <c r="G340" s="92">
        <v>5.0</v>
      </c>
      <c r="H340" s="90"/>
      <c r="I340" s="90"/>
      <c r="J340" s="92">
        <v>8.0</v>
      </c>
      <c r="K340" s="90"/>
      <c r="L340" s="92"/>
      <c r="M340" s="92">
        <v>0.0</v>
      </c>
      <c r="N340" s="92"/>
      <c r="O340" s="90"/>
      <c r="P340" s="92"/>
      <c r="Q340" s="90"/>
      <c r="R340" s="90"/>
      <c r="S340" s="92"/>
      <c r="T340" s="23"/>
      <c r="U340" s="92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</row>
    <row r="341">
      <c r="A341" s="27"/>
      <c r="B341" s="88" t="s">
        <v>301</v>
      </c>
      <c r="C341" s="90"/>
      <c r="D341" s="92"/>
      <c r="E341" s="90"/>
      <c r="F341" s="90"/>
      <c r="G341" s="92">
        <v>12.0</v>
      </c>
      <c r="H341" s="90"/>
      <c r="I341" s="90"/>
      <c r="J341" s="92">
        <v>3.0</v>
      </c>
      <c r="K341" s="90"/>
      <c r="L341" s="90"/>
      <c r="M341" s="92">
        <v>3.0</v>
      </c>
      <c r="N341" s="90"/>
      <c r="O341" s="90"/>
      <c r="P341" s="92">
        <v>18.0</v>
      </c>
      <c r="Q341" s="90"/>
      <c r="R341" s="90"/>
      <c r="S341" s="92">
        <v>62.0</v>
      </c>
      <c r="T341" s="23"/>
      <c r="U341" s="92">
        <v>0.0</v>
      </c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</row>
    <row r="342">
      <c r="A342" s="27"/>
      <c r="B342" s="88" t="s">
        <v>495</v>
      </c>
      <c r="C342" s="90"/>
      <c r="D342" s="92">
        <f t="shared" ref="D342:U342" si="68">D338-D340-D341-D343-D344</f>
        <v>0</v>
      </c>
      <c r="E342" s="92">
        <f t="shared" si="68"/>
        <v>0</v>
      </c>
      <c r="F342" s="92">
        <f t="shared" si="68"/>
        <v>0</v>
      </c>
      <c r="G342" s="92">
        <f t="shared" si="68"/>
        <v>12</v>
      </c>
      <c r="H342" s="92">
        <f t="shared" si="68"/>
        <v>0</v>
      </c>
      <c r="I342" s="92">
        <f t="shared" si="68"/>
        <v>0</v>
      </c>
      <c r="J342" s="92">
        <f t="shared" si="68"/>
        <v>2</v>
      </c>
      <c r="K342" s="92">
        <f t="shared" si="68"/>
        <v>0</v>
      </c>
      <c r="L342" s="92">
        <f t="shared" si="68"/>
        <v>0</v>
      </c>
      <c r="M342" s="92">
        <f t="shared" si="68"/>
        <v>18</v>
      </c>
      <c r="N342" s="92">
        <f t="shared" si="68"/>
        <v>0</v>
      </c>
      <c r="O342" s="92">
        <f t="shared" si="68"/>
        <v>0</v>
      </c>
      <c r="P342" s="92">
        <f t="shared" si="68"/>
        <v>1</v>
      </c>
      <c r="Q342" s="92">
        <f t="shared" si="68"/>
        <v>0</v>
      </c>
      <c r="R342" s="92">
        <f t="shared" si="68"/>
        <v>0</v>
      </c>
      <c r="S342" s="92">
        <f t="shared" si="68"/>
        <v>28</v>
      </c>
      <c r="T342" s="92">
        <f t="shared" si="68"/>
        <v>0</v>
      </c>
      <c r="U342" s="92">
        <f t="shared" si="68"/>
        <v>22</v>
      </c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</row>
    <row r="343">
      <c r="A343" s="27"/>
      <c r="B343" s="88" t="s">
        <v>221</v>
      </c>
      <c r="C343" s="90"/>
      <c r="D343" s="92"/>
      <c r="E343" s="90"/>
      <c r="F343" s="90"/>
      <c r="G343" s="92">
        <v>3.0</v>
      </c>
      <c r="H343" s="90"/>
      <c r="I343" s="90"/>
      <c r="J343" s="92">
        <v>1.0</v>
      </c>
      <c r="K343" s="92"/>
      <c r="L343" s="92"/>
      <c r="M343" s="92"/>
      <c r="N343" s="92"/>
      <c r="O343" s="90"/>
      <c r="P343" s="92">
        <v>1.0</v>
      </c>
      <c r="Q343" s="90"/>
      <c r="R343" s="90"/>
      <c r="S343" s="92">
        <v>1.0</v>
      </c>
      <c r="T343" s="23"/>
      <c r="U343" s="92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</row>
    <row r="344">
      <c r="A344" s="27"/>
      <c r="B344" s="88" t="s">
        <v>233</v>
      </c>
      <c r="C344" s="90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23"/>
      <c r="U344" s="90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</row>
    <row r="345">
      <c r="A345" s="35"/>
      <c r="B345" s="88" t="s">
        <v>338</v>
      </c>
      <c r="C345" s="110" t="str">
        <f t="shared" ref="C345:U345" si="69">C339/C338</f>
        <v>#DIV/0!</v>
      </c>
      <c r="D345" s="110" t="str">
        <f t="shared" si="69"/>
        <v>#DIV/0!</v>
      </c>
      <c r="E345" s="110" t="str">
        <f t="shared" si="69"/>
        <v>#DIV/0!</v>
      </c>
      <c r="F345" s="110" t="str">
        <f t="shared" si="69"/>
        <v>#DIV/0!</v>
      </c>
      <c r="G345" s="110">
        <f t="shared" si="69"/>
        <v>0</v>
      </c>
      <c r="H345" s="110" t="str">
        <f t="shared" si="69"/>
        <v>#DIV/0!</v>
      </c>
      <c r="I345" s="110" t="str">
        <f t="shared" si="69"/>
        <v>#DIV/0!</v>
      </c>
      <c r="J345" s="110">
        <f t="shared" si="69"/>
        <v>1</v>
      </c>
      <c r="K345" s="110" t="str">
        <f t="shared" si="69"/>
        <v>#DIV/0!</v>
      </c>
      <c r="L345" s="110" t="str">
        <f t="shared" si="69"/>
        <v>#DIV/0!</v>
      </c>
      <c r="M345" s="110">
        <f t="shared" si="69"/>
        <v>0.09523809524</v>
      </c>
      <c r="N345" s="110" t="str">
        <f t="shared" si="69"/>
        <v>#DIV/0!</v>
      </c>
      <c r="O345" s="110" t="str">
        <f t="shared" si="69"/>
        <v>#DIV/0!</v>
      </c>
      <c r="P345" s="110">
        <f t="shared" si="69"/>
        <v>0</v>
      </c>
      <c r="Q345" s="110" t="str">
        <f t="shared" si="69"/>
        <v>#DIV/0!</v>
      </c>
      <c r="R345" s="110" t="str">
        <f t="shared" si="69"/>
        <v>#DIV/0!</v>
      </c>
      <c r="S345" s="110">
        <f t="shared" si="69"/>
        <v>0</v>
      </c>
      <c r="T345" s="110" t="str">
        <f t="shared" si="69"/>
        <v>#DIV/0!</v>
      </c>
      <c r="U345" s="110">
        <f t="shared" si="69"/>
        <v>0</v>
      </c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</row>
    <row r="346">
      <c r="A346" s="23"/>
      <c r="B346" s="23"/>
      <c r="C346" s="23"/>
      <c r="D346" s="23"/>
      <c r="E346" s="23"/>
      <c r="F346" s="23"/>
      <c r="G346" s="7" t="s">
        <v>1680</v>
      </c>
      <c r="H346" s="23"/>
      <c r="I346" s="23"/>
      <c r="J346" s="7" t="s">
        <v>1683</v>
      </c>
      <c r="K346" s="23"/>
      <c r="L346" s="23"/>
      <c r="M346" s="7" t="s">
        <v>1686</v>
      </c>
      <c r="N346" s="23"/>
      <c r="O346" s="23"/>
      <c r="P346" s="7" t="s">
        <v>1689</v>
      </c>
      <c r="Q346" s="23"/>
      <c r="R346" s="23"/>
      <c r="S346" s="7" t="s">
        <v>1693</v>
      </c>
      <c r="T346" s="23"/>
      <c r="U346" s="7" t="s">
        <v>1697</v>
      </c>
      <c r="V346" s="82" t="s">
        <v>7</v>
      </c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</row>
    <row r="347">
      <c r="A347" s="85">
        <v>43768.0</v>
      </c>
      <c r="B347" s="112" t="s">
        <v>134</v>
      </c>
      <c r="C347" s="113"/>
      <c r="D347" s="115"/>
      <c r="E347" s="113"/>
      <c r="F347" s="113"/>
      <c r="G347" s="115"/>
      <c r="H347" s="113"/>
      <c r="I347" s="113"/>
      <c r="J347" s="115" t="s">
        <v>967</v>
      </c>
      <c r="K347" s="113"/>
      <c r="L347" s="113"/>
      <c r="M347" s="115" t="s">
        <v>1414</v>
      </c>
      <c r="N347" s="115"/>
      <c r="O347" s="113"/>
      <c r="P347" s="115" t="s">
        <v>805</v>
      </c>
      <c r="Q347" s="113"/>
      <c r="R347" s="113"/>
      <c r="S347" s="115" t="s">
        <v>1698</v>
      </c>
      <c r="T347" s="23"/>
      <c r="U347" s="115" t="s">
        <v>1290</v>
      </c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</row>
    <row r="348">
      <c r="A348" s="27"/>
      <c r="B348" s="88" t="s">
        <v>159</v>
      </c>
      <c r="C348" s="90"/>
      <c r="D348" s="92"/>
      <c r="E348" s="90"/>
      <c r="F348" s="90"/>
      <c r="G348" s="92"/>
      <c r="H348" s="90"/>
      <c r="I348" s="90"/>
      <c r="J348" s="92">
        <v>6.0</v>
      </c>
      <c r="K348" s="90"/>
      <c r="L348" s="90"/>
      <c r="M348" s="92">
        <v>15.0</v>
      </c>
      <c r="N348" s="92"/>
      <c r="O348" s="90"/>
      <c r="P348" s="92">
        <v>20.0</v>
      </c>
      <c r="Q348" s="90"/>
      <c r="R348" s="90"/>
      <c r="S348" s="92">
        <v>170.0</v>
      </c>
      <c r="T348" s="23"/>
      <c r="U348" s="92">
        <v>81.0</v>
      </c>
      <c r="V348" s="147">
        <f>SUM(D348:U348)</f>
        <v>292</v>
      </c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</row>
    <row r="349">
      <c r="A349" s="27"/>
      <c r="B349" s="88" t="s">
        <v>178</v>
      </c>
      <c r="C349" s="90"/>
      <c r="D349" s="92"/>
      <c r="E349" s="90"/>
      <c r="F349" s="90"/>
      <c r="G349" s="92"/>
      <c r="H349" s="90"/>
      <c r="I349" s="90"/>
      <c r="J349" s="92">
        <v>6.0</v>
      </c>
      <c r="K349" s="90"/>
      <c r="L349" s="90"/>
      <c r="M349" s="92"/>
      <c r="N349" s="92"/>
      <c r="O349" s="90"/>
      <c r="P349" s="92"/>
      <c r="Q349" s="90"/>
      <c r="R349" s="90"/>
      <c r="S349" s="92"/>
      <c r="T349" s="23"/>
      <c r="U349" s="92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</row>
    <row r="350">
      <c r="A350" s="27"/>
      <c r="B350" s="88" t="s">
        <v>287</v>
      </c>
      <c r="C350" s="90"/>
      <c r="D350" s="92"/>
      <c r="E350" s="90"/>
      <c r="F350" s="90"/>
      <c r="G350" s="92"/>
      <c r="H350" s="90"/>
      <c r="I350" s="90"/>
      <c r="J350" s="92">
        <v>6.0</v>
      </c>
      <c r="K350" s="90"/>
      <c r="L350" s="92"/>
      <c r="M350" s="92">
        <v>9.0</v>
      </c>
      <c r="N350" s="92"/>
      <c r="O350" s="90"/>
      <c r="P350" s="92"/>
      <c r="Q350" s="90"/>
      <c r="R350" s="90"/>
      <c r="S350" s="92"/>
      <c r="T350" s="23"/>
      <c r="U350" s="92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</row>
    <row r="351">
      <c r="A351" s="27"/>
      <c r="B351" s="88" t="s">
        <v>301</v>
      </c>
      <c r="C351" s="90"/>
      <c r="D351" s="92"/>
      <c r="E351" s="90"/>
      <c r="F351" s="90"/>
      <c r="G351" s="92"/>
      <c r="H351" s="90"/>
      <c r="I351" s="90"/>
      <c r="J351" s="92"/>
      <c r="K351" s="90"/>
      <c r="L351" s="90"/>
      <c r="M351" s="92">
        <v>5.0</v>
      </c>
      <c r="N351" s="90"/>
      <c r="O351" s="90"/>
      <c r="P351" s="92">
        <v>12.0</v>
      </c>
      <c r="Q351" s="90"/>
      <c r="R351" s="90"/>
      <c r="S351" s="92">
        <f>73+44</f>
        <v>117</v>
      </c>
      <c r="T351" s="23"/>
      <c r="U351" s="92">
        <v>28.0</v>
      </c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</row>
    <row r="352">
      <c r="A352" s="27"/>
      <c r="B352" s="88" t="s">
        <v>495</v>
      </c>
      <c r="C352" s="90"/>
      <c r="D352" s="92">
        <f t="shared" ref="D352:U352" si="70">D348-D350-D351-D353-D354</f>
        <v>0</v>
      </c>
      <c r="E352" s="92">
        <f t="shared" si="70"/>
        <v>0</v>
      </c>
      <c r="F352" s="92">
        <f t="shared" si="70"/>
        <v>0</v>
      </c>
      <c r="G352" s="92">
        <f t="shared" si="70"/>
        <v>0</v>
      </c>
      <c r="H352" s="92">
        <f t="shared" si="70"/>
        <v>0</v>
      </c>
      <c r="I352" s="92">
        <f t="shared" si="70"/>
        <v>0</v>
      </c>
      <c r="J352" s="92">
        <f t="shared" si="70"/>
        <v>0</v>
      </c>
      <c r="K352" s="92">
        <f t="shared" si="70"/>
        <v>0</v>
      </c>
      <c r="L352" s="92">
        <f t="shared" si="70"/>
        <v>0</v>
      </c>
      <c r="M352" s="92">
        <f t="shared" si="70"/>
        <v>1</v>
      </c>
      <c r="N352" s="92">
        <f t="shared" si="70"/>
        <v>0</v>
      </c>
      <c r="O352" s="92">
        <f t="shared" si="70"/>
        <v>0</v>
      </c>
      <c r="P352" s="92">
        <f t="shared" si="70"/>
        <v>8</v>
      </c>
      <c r="Q352" s="92">
        <f t="shared" si="70"/>
        <v>0</v>
      </c>
      <c r="R352" s="92">
        <f t="shared" si="70"/>
        <v>0</v>
      </c>
      <c r="S352" s="92">
        <f t="shared" si="70"/>
        <v>43</v>
      </c>
      <c r="T352" s="92">
        <f t="shared" si="70"/>
        <v>0</v>
      </c>
      <c r="U352" s="92">
        <f t="shared" si="70"/>
        <v>51</v>
      </c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</row>
    <row r="353">
      <c r="A353" s="27"/>
      <c r="B353" s="88" t="s">
        <v>221</v>
      </c>
      <c r="C353" s="90"/>
      <c r="D353" s="92"/>
      <c r="E353" s="90"/>
      <c r="F353" s="90"/>
      <c r="G353" s="92"/>
      <c r="H353" s="90"/>
      <c r="I353" s="90"/>
      <c r="J353" s="92"/>
      <c r="K353" s="92"/>
      <c r="L353" s="92"/>
      <c r="M353" s="92"/>
      <c r="N353" s="92"/>
      <c r="O353" s="90"/>
      <c r="P353" s="92"/>
      <c r="Q353" s="90"/>
      <c r="R353" s="90"/>
      <c r="S353" s="92">
        <v>10.0</v>
      </c>
      <c r="T353" s="23"/>
      <c r="U353" s="92">
        <v>2.0</v>
      </c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</row>
    <row r="354">
      <c r="A354" s="27"/>
      <c r="B354" s="88" t="s">
        <v>233</v>
      </c>
      <c r="C354" s="90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23"/>
      <c r="U354" s="90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</row>
    <row r="355">
      <c r="A355" s="35"/>
      <c r="B355" s="88" t="s">
        <v>338</v>
      </c>
      <c r="C355" s="110" t="str">
        <f t="shared" ref="C355:U355" si="71">C349/C348</f>
        <v>#DIV/0!</v>
      </c>
      <c r="D355" s="110" t="str">
        <f t="shared" si="71"/>
        <v>#DIV/0!</v>
      </c>
      <c r="E355" s="110" t="str">
        <f t="shared" si="71"/>
        <v>#DIV/0!</v>
      </c>
      <c r="F355" s="110" t="str">
        <f t="shared" si="71"/>
        <v>#DIV/0!</v>
      </c>
      <c r="G355" s="110" t="str">
        <f t="shared" si="71"/>
        <v>#DIV/0!</v>
      </c>
      <c r="H355" s="110" t="str">
        <f t="shared" si="71"/>
        <v>#DIV/0!</v>
      </c>
      <c r="I355" s="110" t="str">
        <f t="shared" si="71"/>
        <v>#DIV/0!</v>
      </c>
      <c r="J355" s="110">
        <f t="shared" si="71"/>
        <v>1</v>
      </c>
      <c r="K355" s="110" t="str">
        <f t="shared" si="71"/>
        <v>#DIV/0!</v>
      </c>
      <c r="L355" s="110" t="str">
        <f t="shared" si="71"/>
        <v>#DIV/0!</v>
      </c>
      <c r="M355" s="110">
        <f t="shared" si="71"/>
        <v>0</v>
      </c>
      <c r="N355" s="110" t="str">
        <f t="shared" si="71"/>
        <v>#DIV/0!</v>
      </c>
      <c r="O355" s="110" t="str">
        <f t="shared" si="71"/>
        <v>#DIV/0!</v>
      </c>
      <c r="P355" s="110">
        <f t="shared" si="71"/>
        <v>0</v>
      </c>
      <c r="Q355" s="110" t="str">
        <f t="shared" si="71"/>
        <v>#DIV/0!</v>
      </c>
      <c r="R355" s="110" t="str">
        <f t="shared" si="71"/>
        <v>#DIV/0!</v>
      </c>
      <c r="S355" s="110">
        <f t="shared" si="71"/>
        <v>0</v>
      </c>
      <c r="T355" s="110" t="str">
        <f t="shared" si="71"/>
        <v>#DIV/0!</v>
      </c>
      <c r="U355" s="110">
        <f t="shared" si="71"/>
        <v>0</v>
      </c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7" t="s">
        <v>1705</v>
      </c>
      <c r="K356" s="23"/>
      <c r="L356" s="23"/>
      <c r="M356" s="7" t="s">
        <v>1707</v>
      </c>
      <c r="N356" s="23"/>
      <c r="O356" s="23"/>
      <c r="P356" s="7" t="s">
        <v>1710</v>
      </c>
      <c r="Q356" s="23"/>
      <c r="R356" s="23"/>
      <c r="S356" s="7" t="s">
        <v>1711</v>
      </c>
      <c r="T356" s="23"/>
      <c r="U356" s="7" t="s">
        <v>1713</v>
      </c>
      <c r="V356" s="82" t="s">
        <v>7</v>
      </c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</row>
    <row r="357">
      <c r="A357" s="85">
        <v>43769.0</v>
      </c>
      <c r="B357" s="112" t="s">
        <v>134</v>
      </c>
      <c r="C357" s="113"/>
      <c r="D357" s="115" t="s">
        <v>252</v>
      </c>
      <c r="E357" s="113"/>
      <c r="F357" s="113"/>
      <c r="G357" s="115" t="s">
        <v>252</v>
      </c>
      <c r="H357" s="113"/>
      <c r="I357" s="113"/>
      <c r="J357" s="115" t="s">
        <v>1324</v>
      </c>
      <c r="K357" s="113"/>
      <c r="L357" s="113"/>
      <c r="M357" s="115" t="s">
        <v>1238</v>
      </c>
      <c r="N357" s="115"/>
      <c r="O357" s="113"/>
      <c r="P357" s="115" t="s">
        <v>264</v>
      </c>
      <c r="Q357" s="113"/>
      <c r="R357" s="113"/>
      <c r="S357" s="115" t="s">
        <v>1669</v>
      </c>
      <c r="T357" s="23"/>
      <c r="U357" s="115" t="s">
        <v>296</v>
      </c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</row>
    <row r="358">
      <c r="A358" s="27"/>
      <c r="B358" s="88" t="s">
        <v>159</v>
      </c>
      <c r="C358" s="90"/>
      <c r="D358" s="92"/>
      <c r="E358" s="90"/>
      <c r="F358" s="90"/>
      <c r="G358" s="92"/>
      <c r="H358" s="90"/>
      <c r="I358" s="90"/>
      <c r="J358" s="92">
        <v>11.0</v>
      </c>
      <c r="K358" s="90"/>
      <c r="L358" s="90"/>
      <c r="M358" s="92">
        <v>12.0</v>
      </c>
      <c r="N358" s="92"/>
      <c r="O358" s="90"/>
      <c r="P358" s="92">
        <v>54.0</v>
      </c>
      <c r="Q358" s="90"/>
      <c r="R358" s="90"/>
      <c r="S358" s="92">
        <v>164.0</v>
      </c>
      <c r="T358" s="23"/>
      <c r="U358" s="92">
        <v>161.0</v>
      </c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</row>
    <row r="359">
      <c r="A359" s="27"/>
      <c r="B359" s="88" t="s">
        <v>178</v>
      </c>
      <c r="C359" s="90"/>
      <c r="D359" s="92"/>
      <c r="E359" s="90"/>
      <c r="F359" s="90"/>
      <c r="G359" s="92"/>
      <c r="H359" s="90"/>
      <c r="I359" s="90"/>
      <c r="J359" s="92"/>
      <c r="K359" s="90"/>
      <c r="L359" s="90"/>
      <c r="M359" s="92"/>
      <c r="N359" s="92"/>
      <c r="O359" s="90"/>
      <c r="P359" s="92"/>
      <c r="Q359" s="90"/>
      <c r="R359" s="90"/>
      <c r="S359" s="92"/>
      <c r="T359" s="23"/>
      <c r="U359" s="92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</row>
    <row r="360">
      <c r="A360" s="27"/>
      <c r="B360" s="88" t="s">
        <v>287</v>
      </c>
      <c r="C360" s="90"/>
      <c r="D360" s="92"/>
      <c r="E360" s="90"/>
      <c r="F360" s="90"/>
      <c r="G360" s="92"/>
      <c r="H360" s="90"/>
      <c r="I360" s="90"/>
      <c r="J360" s="92"/>
      <c r="K360" s="90"/>
      <c r="L360" s="92"/>
      <c r="M360" s="92"/>
      <c r="N360" s="92"/>
      <c r="O360" s="90"/>
      <c r="P360" s="92"/>
      <c r="Q360" s="90"/>
      <c r="R360" s="90"/>
      <c r="S360" s="92"/>
      <c r="T360" s="23"/>
      <c r="U360" s="92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</row>
    <row r="361">
      <c r="A361" s="27"/>
      <c r="B361" s="88" t="s">
        <v>301</v>
      </c>
      <c r="C361" s="90"/>
      <c r="D361" s="92"/>
      <c r="E361" s="90"/>
      <c r="F361" s="90"/>
      <c r="G361" s="92"/>
      <c r="H361" s="90"/>
      <c r="I361" s="90"/>
      <c r="J361" s="92">
        <v>6.0</v>
      </c>
      <c r="K361" s="90"/>
      <c r="L361" s="90"/>
      <c r="M361" s="92">
        <v>8.0</v>
      </c>
      <c r="N361" s="90"/>
      <c r="O361" s="90"/>
      <c r="P361" s="92">
        <v>36.0</v>
      </c>
      <c r="Q361" s="90"/>
      <c r="R361" s="90"/>
      <c r="S361" s="92">
        <f>68+34</f>
        <v>102</v>
      </c>
      <c r="T361" s="23"/>
      <c r="U361" s="92">
        <f>42+24</f>
        <v>66</v>
      </c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</row>
    <row r="362">
      <c r="A362" s="27"/>
      <c r="B362" s="88" t="s">
        <v>495</v>
      </c>
      <c r="C362" s="90"/>
      <c r="D362" s="92">
        <f t="shared" ref="D362:U362" si="72">D358-D360-D361-D363-D364</f>
        <v>0</v>
      </c>
      <c r="E362" s="92">
        <f t="shared" si="72"/>
        <v>0</v>
      </c>
      <c r="F362" s="92">
        <f t="shared" si="72"/>
        <v>0</v>
      </c>
      <c r="G362" s="92">
        <f t="shared" si="72"/>
        <v>0</v>
      </c>
      <c r="H362" s="92">
        <f t="shared" si="72"/>
        <v>0</v>
      </c>
      <c r="I362" s="92">
        <f t="shared" si="72"/>
        <v>0</v>
      </c>
      <c r="J362" s="92">
        <f t="shared" si="72"/>
        <v>4</v>
      </c>
      <c r="K362" s="92">
        <f t="shared" si="72"/>
        <v>0</v>
      </c>
      <c r="L362" s="92">
        <f t="shared" si="72"/>
        <v>0</v>
      </c>
      <c r="M362" s="92">
        <f t="shared" si="72"/>
        <v>4</v>
      </c>
      <c r="N362" s="92">
        <f t="shared" si="72"/>
        <v>0</v>
      </c>
      <c r="O362" s="92">
        <f t="shared" si="72"/>
        <v>0</v>
      </c>
      <c r="P362" s="92">
        <f t="shared" si="72"/>
        <v>16</v>
      </c>
      <c r="Q362" s="92">
        <f t="shared" si="72"/>
        <v>0</v>
      </c>
      <c r="R362" s="92">
        <f t="shared" si="72"/>
        <v>0</v>
      </c>
      <c r="S362" s="92">
        <f t="shared" si="72"/>
        <v>56</v>
      </c>
      <c r="T362" s="92">
        <f t="shared" si="72"/>
        <v>0</v>
      </c>
      <c r="U362" s="92">
        <f t="shared" si="72"/>
        <v>92</v>
      </c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</row>
    <row r="363">
      <c r="A363" s="27"/>
      <c r="B363" s="88" t="s">
        <v>221</v>
      </c>
      <c r="C363" s="90"/>
      <c r="D363" s="92"/>
      <c r="E363" s="90"/>
      <c r="F363" s="90"/>
      <c r="G363" s="92"/>
      <c r="H363" s="90"/>
      <c r="I363" s="90"/>
      <c r="J363" s="92">
        <v>1.0</v>
      </c>
      <c r="K363" s="92"/>
      <c r="L363" s="92"/>
      <c r="M363" s="92"/>
      <c r="N363" s="92"/>
      <c r="O363" s="90"/>
      <c r="P363" s="92">
        <v>2.0</v>
      </c>
      <c r="Q363" s="90"/>
      <c r="R363" s="90"/>
      <c r="S363" s="92">
        <v>6.0</v>
      </c>
      <c r="T363" s="23"/>
      <c r="U363" s="92">
        <v>3.0</v>
      </c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</row>
    <row r="364">
      <c r="A364" s="27"/>
      <c r="B364" s="88" t="s">
        <v>233</v>
      </c>
      <c r="C364" s="90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23"/>
      <c r="U364" s="90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</row>
    <row r="365">
      <c r="A365" s="35"/>
      <c r="B365" s="88" t="s">
        <v>338</v>
      </c>
      <c r="C365" s="110" t="str">
        <f t="shared" ref="C365:U365" si="73">C359/C358</f>
        <v>#DIV/0!</v>
      </c>
      <c r="D365" s="110" t="str">
        <f t="shared" si="73"/>
        <v>#DIV/0!</v>
      </c>
      <c r="E365" s="110" t="str">
        <f t="shared" si="73"/>
        <v>#DIV/0!</v>
      </c>
      <c r="F365" s="110" t="str">
        <f t="shared" si="73"/>
        <v>#DIV/0!</v>
      </c>
      <c r="G365" s="110" t="str">
        <f t="shared" si="73"/>
        <v>#DIV/0!</v>
      </c>
      <c r="H365" s="110" t="str">
        <f t="shared" si="73"/>
        <v>#DIV/0!</v>
      </c>
      <c r="I365" s="110" t="str">
        <f t="shared" si="73"/>
        <v>#DIV/0!</v>
      </c>
      <c r="J365" s="110">
        <f t="shared" si="73"/>
        <v>0</v>
      </c>
      <c r="K365" s="110" t="str">
        <f t="shared" si="73"/>
        <v>#DIV/0!</v>
      </c>
      <c r="L365" s="110" t="str">
        <f t="shared" si="73"/>
        <v>#DIV/0!</v>
      </c>
      <c r="M365" s="110">
        <f t="shared" si="73"/>
        <v>0</v>
      </c>
      <c r="N365" s="110" t="str">
        <f t="shared" si="73"/>
        <v>#DIV/0!</v>
      </c>
      <c r="O365" s="110" t="str">
        <f t="shared" si="73"/>
        <v>#DIV/0!</v>
      </c>
      <c r="P365" s="110">
        <f t="shared" si="73"/>
        <v>0</v>
      </c>
      <c r="Q365" s="110" t="str">
        <f t="shared" si="73"/>
        <v>#DIV/0!</v>
      </c>
      <c r="R365" s="110" t="str">
        <f t="shared" si="73"/>
        <v>#DIV/0!</v>
      </c>
      <c r="S365" s="110">
        <f t="shared" si="73"/>
        <v>0</v>
      </c>
      <c r="T365" s="110" t="str">
        <f t="shared" si="73"/>
        <v>#DIV/0!</v>
      </c>
      <c r="U365" s="110">
        <f t="shared" si="73"/>
        <v>0</v>
      </c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7" t="s">
        <v>1720</v>
      </c>
      <c r="K366" s="23"/>
      <c r="L366" s="23"/>
      <c r="M366" s="7" t="s">
        <v>1722</v>
      </c>
      <c r="N366" s="23"/>
      <c r="O366" s="23"/>
      <c r="P366" s="7" t="s">
        <v>1725</v>
      </c>
      <c r="Q366" s="23"/>
      <c r="R366" s="23"/>
      <c r="S366" s="7" t="s">
        <v>1728</v>
      </c>
      <c r="T366" s="23"/>
      <c r="U366" s="7" t="s">
        <v>1730</v>
      </c>
      <c r="V366" s="82" t="s">
        <v>7</v>
      </c>
      <c r="W366" s="82" t="s">
        <v>7</v>
      </c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</row>
    <row r="367">
      <c r="A367" s="85">
        <v>43770.0</v>
      </c>
      <c r="B367" s="112" t="s">
        <v>134</v>
      </c>
      <c r="C367" s="113"/>
      <c r="D367" s="115" t="s">
        <v>252</v>
      </c>
      <c r="E367" s="113"/>
      <c r="F367" s="113"/>
      <c r="G367" s="115" t="s">
        <v>252</v>
      </c>
      <c r="H367" s="113"/>
      <c r="I367" s="113"/>
      <c r="J367" s="115" t="s">
        <v>943</v>
      </c>
      <c r="K367" s="113"/>
      <c r="L367" s="113"/>
      <c r="M367" s="115" t="s">
        <v>1266</v>
      </c>
      <c r="N367" s="115"/>
      <c r="O367" s="113"/>
      <c r="P367" s="115" t="s">
        <v>142</v>
      </c>
      <c r="Q367" s="113"/>
      <c r="R367" s="113"/>
      <c r="S367" s="115" t="s">
        <v>1626</v>
      </c>
      <c r="T367" s="23"/>
      <c r="U367" s="115" t="s">
        <v>973</v>
      </c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</row>
    <row r="368">
      <c r="A368" s="27"/>
      <c r="B368" s="88" t="s">
        <v>159</v>
      </c>
      <c r="C368" s="90"/>
      <c r="D368" s="92"/>
      <c r="E368" s="90"/>
      <c r="F368" s="90"/>
      <c r="G368" s="92"/>
      <c r="H368" s="90"/>
      <c r="I368" s="90"/>
      <c r="J368" s="92">
        <v>34.0</v>
      </c>
      <c r="K368" s="90"/>
      <c r="L368" s="90"/>
      <c r="M368" s="92">
        <v>2.0</v>
      </c>
      <c r="N368" s="92"/>
      <c r="O368" s="90"/>
      <c r="P368" s="92">
        <v>99.0</v>
      </c>
      <c r="Q368" s="90"/>
      <c r="R368" s="90"/>
      <c r="S368" s="92">
        <v>159.0</v>
      </c>
      <c r="T368" s="23"/>
      <c r="U368" s="92">
        <v>59.0</v>
      </c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</row>
    <row r="369">
      <c r="A369" s="27"/>
      <c r="B369" s="88" t="s">
        <v>178</v>
      </c>
      <c r="C369" s="90"/>
      <c r="D369" s="92"/>
      <c r="E369" s="90"/>
      <c r="F369" s="90"/>
      <c r="G369" s="92"/>
      <c r="H369" s="90"/>
      <c r="I369" s="90"/>
      <c r="J369" s="92"/>
      <c r="K369" s="90"/>
      <c r="L369" s="90"/>
      <c r="M369" s="92"/>
      <c r="N369" s="92"/>
      <c r="O369" s="90"/>
      <c r="P369" s="92"/>
      <c r="Q369" s="90"/>
      <c r="R369" s="90"/>
      <c r="S369" s="92"/>
      <c r="T369" s="23"/>
      <c r="U369" s="92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</row>
    <row r="370">
      <c r="A370" s="27"/>
      <c r="B370" s="88" t="s">
        <v>287</v>
      </c>
      <c r="C370" s="90"/>
      <c r="D370" s="92"/>
      <c r="E370" s="90"/>
      <c r="F370" s="90"/>
      <c r="G370" s="92"/>
      <c r="H370" s="90"/>
      <c r="I370" s="90"/>
      <c r="J370" s="92"/>
      <c r="K370" s="90"/>
      <c r="L370" s="92"/>
      <c r="M370" s="92"/>
      <c r="N370" s="92"/>
      <c r="O370" s="90"/>
      <c r="P370" s="92"/>
      <c r="Q370" s="90"/>
      <c r="R370" s="90"/>
      <c r="S370" s="92"/>
      <c r="T370" s="23"/>
      <c r="U370" s="92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</row>
    <row r="371">
      <c r="A371" s="27"/>
      <c r="B371" s="88" t="s">
        <v>301</v>
      </c>
      <c r="C371" s="90"/>
      <c r="D371" s="92"/>
      <c r="E371" s="90"/>
      <c r="F371" s="90"/>
      <c r="G371" s="92"/>
      <c r="H371" s="90"/>
      <c r="I371" s="90"/>
      <c r="J371" s="92">
        <v>30.0</v>
      </c>
      <c r="K371" s="90"/>
      <c r="L371" s="90"/>
      <c r="M371" s="92">
        <v>2.0</v>
      </c>
      <c r="N371" s="90"/>
      <c r="O371" s="90"/>
      <c r="P371" s="92">
        <v>53.0</v>
      </c>
      <c r="Q371" s="90"/>
      <c r="R371" s="90"/>
      <c r="S371" s="92">
        <f>73+43</f>
        <v>116</v>
      </c>
      <c r="T371" s="23"/>
      <c r="U371" s="92">
        <v>36.0</v>
      </c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</row>
    <row r="372">
      <c r="A372" s="27"/>
      <c r="B372" s="88" t="s">
        <v>495</v>
      </c>
      <c r="C372" s="90"/>
      <c r="D372" s="92">
        <f t="shared" ref="D372:U372" si="74">D368-D370-D371-D373-D374</f>
        <v>0</v>
      </c>
      <c r="E372" s="92">
        <f t="shared" si="74"/>
        <v>0</v>
      </c>
      <c r="F372" s="92">
        <f t="shared" si="74"/>
        <v>0</v>
      </c>
      <c r="G372" s="92">
        <f t="shared" si="74"/>
        <v>0</v>
      </c>
      <c r="H372" s="92">
        <f t="shared" si="74"/>
        <v>0</v>
      </c>
      <c r="I372" s="92">
        <f t="shared" si="74"/>
        <v>0</v>
      </c>
      <c r="J372" s="92">
        <f t="shared" si="74"/>
        <v>2</v>
      </c>
      <c r="K372" s="92">
        <f t="shared" si="74"/>
        <v>0</v>
      </c>
      <c r="L372" s="92">
        <f t="shared" si="74"/>
        <v>0</v>
      </c>
      <c r="M372" s="92">
        <f t="shared" si="74"/>
        <v>0</v>
      </c>
      <c r="N372" s="92">
        <f t="shared" si="74"/>
        <v>0</v>
      </c>
      <c r="O372" s="92">
        <f t="shared" si="74"/>
        <v>0</v>
      </c>
      <c r="P372" s="92">
        <f t="shared" si="74"/>
        <v>37</v>
      </c>
      <c r="Q372" s="92">
        <f t="shared" si="74"/>
        <v>0</v>
      </c>
      <c r="R372" s="92">
        <f t="shared" si="74"/>
        <v>0</v>
      </c>
      <c r="S372" s="92">
        <f t="shared" si="74"/>
        <v>41</v>
      </c>
      <c r="T372" s="92">
        <f t="shared" si="74"/>
        <v>0</v>
      </c>
      <c r="U372" s="92">
        <f t="shared" si="74"/>
        <v>22</v>
      </c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</row>
    <row r="373">
      <c r="A373" s="27"/>
      <c r="B373" s="88" t="s">
        <v>221</v>
      </c>
      <c r="C373" s="90"/>
      <c r="D373" s="92"/>
      <c r="E373" s="90"/>
      <c r="F373" s="90"/>
      <c r="G373" s="92"/>
      <c r="H373" s="90"/>
      <c r="I373" s="90"/>
      <c r="J373" s="92">
        <v>2.0</v>
      </c>
      <c r="K373" s="92"/>
      <c r="L373" s="92"/>
      <c r="M373" s="92"/>
      <c r="N373" s="92"/>
      <c r="O373" s="90"/>
      <c r="P373" s="92">
        <v>9.0</v>
      </c>
      <c r="Q373" s="90"/>
      <c r="R373" s="90"/>
      <c r="S373" s="92">
        <v>2.0</v>
      </c>
      <c r="T373" s="23"/>
      <c r="U373" s="92">
        <v>1.0</v>
      </c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</row>
    <row r="374">
      <c r="A374" s="27"/>
      <c r="B374" s="88" t="s">
        <v>233</v>
      </c>
      <c r="C374" s="90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23"/>
      <c r="U374" s="90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</row>
    <row r="375">
      <c r="A375" s="35"/>
      <c r="B375" s="88" t="s">
        <v>338</v>
      </c>
      <c r="C375" s="110" t="str">
        <f t="shared" ref="C375:U375" si="75">C369/C368</f>
        <v>#DIV/0!</v>
      </c>
      <c r="D375" s="110" t="str">
        <f t="shared" si="75"/>
        <v>#DIV/0!</v>
      </c>
      <c r="E375" s="110" t="str">
        <f t="shared" si="75"/>
        <v>#DIV/0!</v>
      </c>
      <c r="F375" s="110" t="str">
        <f t="shared" si="75"/>
        <v>#DIV/0!</v>
      </c>
      <c r="G375" s="110" t="str">
        <f t="shared" si="75"/>
        <v>#DIV/0!</v>
      </c>
      <c r="H375" s="110" t="str">
        <f t="shared" si="75"/>
        <v>#DIV/0!</v>
      </c>
      <c r="I375" s="110" t="str">
        <f t="shared" si="75"/>
        <v>#DIV/0!</v>
      </c>
      <c r="J375" s="110">
        <f t="shared" si="75"/>
        <v>0</v>
      </c>
      <c r="K375" s="110" t="str">
        <f t="shared" si="75"/>
        <v>#DIV/0!</v>
      </c>
      <c r="L375" s="110" t="str">
        <f t="shared" si="75"/>
        <v>#DIV/0!</v>
      </c>
      <c r="M375" s="110">
        <f t="shared" si="75"/>
        <v>0</v>
      </c>
      <c r="N375" s="110" t="str">
        <f t="shared" si="75"/>
        <v>#DIV/0!</v>
      </c>
      <c r="O375" s="110" t="str">
        <f t="shared" si="75"/>
        <v>#DIV/0!</v>
      </c>
      <c r="P375" s="110">
        <f t="shared" si="75"/>
        <v>0</v>
      </c>
      <c r="Q375" s="110" t="str">
        <f t="shared" si="75"/>
        <v>#DIV/0!</v>
      </c>
      <c r="R375" s="110" t="str">
        <f t="shared" si="75"/>
        <v>#DIV/0!</v>
      </c>
      <c r="S375" s="110">
        <f t="shared" si="75"/>
        <v>0</v>
      </c>
      <c r="T375" s="110" t="str">
        <f t="shared" si="75"/>
        <v>#DIV/0!</v>
      </c>
      <c r="U375" s="110">
        <f t="shared" si="75"/>
        <v>0</v>
      </c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7" t="s">
        <v>1741</v>
      </c>
      <c r="K376" s="23"/>
      <c r="L376" s="23"/>
      <c r="M376" s="7" t="s">
        <v>1743</v>
      </c>
      <c r="N376" s="23"/>
      <c r="O376" s="23"/>
      <c r="P376" s="7" t="s">
        <v>1744</v>
      </c>
      <c r="Q376" s="23"/>
      <c r="R376" s="23"/>
      <c r="S376" s="7" t="s">
        <v>1748</v>
      </c>
      <c r="T376" s="23"/>
      <c r="U376" s="7" t="s">
        <v>1749</v>
      </c>
      <c r="V376" s="82" t="s">
        <v>7</v>
      </c>
      <c r="W376" s="82" t="s">
        <v>7</v>
      </c>
      <c r="X376" s="82" t="s">
        <v>7</v>
      </c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</row>
    <row r="377">
      <c r="A377" s="85">
        <v>43771.0</v>
      </c>
      <c r="B377" s="112" t="s">
        <v>134</v>
      </c>
      <c r="C377" s="113"/>
      <c r="D377" s="115" t="s">
        <v>252</v>
      </c>
      <c r="E377" s="113"/>
      <c r="F377" s="113"/>
      <c r="G377" s="115" t="s">
        <v>252</v>
      </c>
      <c r="H377" s="113"/>
      <c r="I377" s="113"/>
      <c r="J377" s="115" t="s">
        <v>293</v>
      </c>
      <c r="K377" s="113"/>
      <c r="L377" s="113"/>
      <c r="M377" s="115" t="s">
        <v>1090</v>
      </c>
      <c r="N377" s="115"/>
      <c r="O377" s="113"/>
      <c r="P377" s="115" t="s">
        <v>1439</v>
      </c>
      <c r="Q377" s="113"/>
      <c r="R377" s="113"/>
      <c r="S377" s="115" t="s">
        <v>1358</v>
      </c>
      <c r="T377" s="23"/>
      <c r="U377" s="115" t="s">
        <v>1751</v>
      </c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</row>
    <row r="378">
      <c r="A378" s="27"/>
      <c r="B378" s="88" t="s">
        <v>159</v>
      </c>
      <c r="C378" s="90"/>
      <c r="D378" s="92"/>
      <c r="E378" s="90"/>
      <c r="F378" s="90"/>
      <c r="G378" s="92"/>
      <c r="H378" s="90"/>
      <c r="I378" s="90"/>
      <c r="J378" s="92">
        <v>21.0</v>
      </c>
      <c r="K378" s="90"/>
      <c r="L378" s="90"/>
      <c r="M378" s="92">
        <v>59.0</v>
      </c>
      <c r="N378" s="92"/>
      <c r="O378" s="90"/>
      <c r="P378" s="92">
        <v>17.0</v>
      </c>
      <c r="Q378" s="90"/>
      <c r="R378" s="90"/>
      <c r="S378" s="92">
        <v>33.0</v>
      </c>
      <c r="T378" s="23"/>
      <c r="U378" s="92">
        <v>64.0</v>
      </c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</row>
    <row r="379">
      <c r="A379" s="27"/>
      <c r="B379" s="88" t="s">
        <v>178</v>
      </c>
      <c r="C379" s="90"/>
      <c r="D379" s="92"/>
      <c r="E379" s="90"/>
      <c r="F379" s="90"/>
      <c r="G379" s="92"/>
      <c r="H379" s="90"/>
      <c r="I379" s="90"/>
      <c r="J379" s="92"/>
      <c r="K379" s="90"/>
      <c r="L379" s="90"/>
      <c r="M379" s="92"/>
      <c r="N379" s="92"/>
      <c r="O379" s="90"/>
      <c r="P379" s="92"/>
      <c r="Q379" s="90"/>
      <c r="R379" s="90"/>
      <c r="S379" s="92"/>
      <c r="T379" s="23"/>
      <c r="U379" s="92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</row>
    <row r="380">
      <c r="A380" s="27"/>
      <c r="B380" s="88" t="s">
        <v>287</v>
      </c>
      <c r="C380" s="90"/>
      <c r="D380" s="92"/>
      <c r="E380" s="90"/>
      <c r="F380" s="90"/>
      <c r="G380" s="92"/>
      <c r="H380" s="90"/>
      <c r="I380" s="90"/>
      <c r="J380" s="92"/>
      <c r="K380" s="90"/>
      <c r="L380" s="92"/>
      <c r="M380" s="92"/>
      <c r="N380" s="92"/>
      <c r="O380" s="90"/>
      <c r="P380" s="92"/>
      <c r="Q380" s="90"/>
      <c r="R380" s="90"/>
      <c r="S380" s="92"/>
      <c r="T380" s="23"/>
      <c r="U380" s="92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</row>
    <row r="381">
      <c r="A381" s="27"/>
      <c r="B381" s="88" t="s">
        <v>301</v>
      </c>
      <c r="C381" s="90"/>
      <c r="D381" s="92"/>
      <c r="E381" s="90"/>
      <c r="F381" s="90"/>
      <c r="G381" s="92"/>
      <c r="H381" s="90"/>
      <c r="I381" s="90"/>
      <c r="J381" s="92">
        <v>13.0</v>
      </c>
      <c r="K381" s="90"/>
      <c r="L381" s="90"/>
      <c r="M381" s="92">
        <v>23.0</v>
      </c>
      <c r="N381" s="90"/>
      <c r="O381" s="90"/>
      <c r="P381" s="92">
        <v>8.0</v>
      </c>
      <c r="Q381" s="90"/>
      <c r="R381" s="90"/>
      <c r="S381" s="92">
        <v>12.0</v>
      </c>
      <c r="T381" s="23"/>
      <c r="U381" s="92">
        <v>12.0</v>
      </c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</row>
    <row r="382">
      <c r="A382" s="27"/>
      <c r="B382" s="88" t="s">
        <v>495</v>
      </c>
      <c r="C382" s="90"/>
      <c r="D382" s="92">
        <f t="shared" ref="D382:U382" si="76">D378-D380-D381-D383-D384</f>
        <v>0</v>
      </c>
      <c r="E382" s="92">
        <f t="shared" si="76"/>
        <v>0</v>
      </c>
      <c r="F382" s="92">
        <f t="shared" si="76"/>
        <v>0</v>
      </c>
      <c r="G382" s="92">
        <f t="shared" si="76"/>
        <v>0</v>
      </c>
      <c r="H382" s="92">
        <f t="shared" si="76"/>
        <v>0</v>
      </c>
      <c r="I382" s="92">
        <f t="shared" si="76"/>
        <v>0</v>
      </c>
      <c r="J382" s="92">
        <f t="shared" si="76"/>
        <v>8</v>
      </c>
      <c r="K382" s="92">
        <f t="shared" si="76"/>
        <v>0</v>
      </c>
      <c r="L382" s="92">
        <f t="shared" si="76"/>
        <v>0</v>
      </c>
      <c r="M382" s="92">
        <f t="shared" si="76"/>
        <v>24</v>
      </c>
      <c r="N382" s="92">
        <f t="shared" si="76"/>
        <v>0</v>
      </c>
      <c r="O382" s="92">
        <f t="shared" si="76"/>
        <v>0</v>
      </c>
      <c r="P382" s="92">
        <f t="shared" si="76"/>
        <v>6</v>
      </c>
      <c r="Q382" s="92">
        <f t="shared" si="76"/>
        <v>0</v>
      </c>
      <c r="R382" s="92">
        <f t="shared" si="76"/>
        <v>0</v>
      </c>
      <c r="S382" s="92">
        <f t="shared" si="76"/>
        <v>20</v>
      </c>
      <c r="T382" s="92">
        <f t="shared" si="76"/>
        <v>0</v>
      </c>
      <c r="U382" s="92">
        <f t="shared" si="76"/>
        <v>52</v>
      </c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</row>
    <row r="383">
      <c r="A383" s="27"/>
      <c r="B383" s="88" t="s">
        <v>221</v>
      </c>
      <c r="C383" s="90"/>
      <c r="D383" s="92"/>
      <c r="E383" s="90"/>
      <c r="F383" s="90"/>
      <c r="G383" s="92"/>
      <c r="H383" s="90"/>
      <c r="I383" s="90"/>
      <c r="J383" s="92"/>
      <c r="K383" s="92"/>
      <c r="L383" s="92"/>
      <c r="M383" s="92">
        <v>12.0</v>
      </c>
      <c r="N383" s="92"/>
      <c r="O383" s="90"/>
      <c r="P383" s="92">
        <v>3.0</v>
      </c>
      <c r="Q383" s="90"/>
      <c r="R383" s="90"/>
      <c r="S383" s="92">
        <v>1.0</v>
      </c>
      <c r="T383" s="23"/>
      <c r="U383" s="92">
        <v>0.0</v>
      </c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</row>
    <row r="384">
      <c r="A384" s="27"/>
      <c r="B384" s="88" t="s">
        <v>233</v>
      </c>
      <c r="C384" s="90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23"/>
      <c r="U384" s="90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</row>
    <row r="385">
      <c r="A385" s="35"/>
      <c r="B385" s="88" t="s">
        <v>338</v>
      </c>
      <c r="C385" s="110" t="str">
        <f t="shared" ref="C385:U385" si="77">C379/C378</f>
        <v>#DIV/0!</v>
      </c>
      <c r="D385" s="110" t="str">
        <f t="shared" si="77"/>
        <v>#DIV/0!</v>
      </c>
      <c r="E385" s="110" t="str">
        <f t="shared" si="77"/>
        <v>#DIV/0!</v>
      </c>
      <c r="F385" s="110" t="str">
        <f t="shared" si="77"/>
        <v>#DIV/0!</v>
      </c>
      <c r="G385" s="110" t="str">
        <f t="shared" si="77"/>
        <v>#DIV/0!</v>
      </c>
      <c r="H385" s="110" t="str">
        <f t="shared" si="77"/>
        <v>#DIV/0!</v>
      </c>
      <c r="I385" s="110" t="str">
        <f t="shared" si="77"/>
        <v>#DIV/0!</v>
      </c>
      <c r="J385" s="110">
        <f t="shared" si="77"/>
        <v>0</v>
      </c>
      <c r="K385" s="110" t="str">
        <f t="shared" si="77"/>
        <v>#DIV/0!</v>
      </c>
      <c r="L385" s="110" t="str">
        <f t="shared" si="77"/>
        <v>#DIV/0!</v>
      </c>
      <c r="M385" s="110">
        <f t="shared" si="77"/>
        <v>0</v>
      </c>
      <c r="N385" s="110" t="str">
        <f t="shared" si="77"/>
        <v>#DIV/0!</v>
      </c>
      <c r="O385" s="110" t="str">
        <f t="shared" si="77"/>
        <v>#DIV/0!</v>
      </c>
      <c r="P385" s="110">
        <f t="shared" si="77"/>
        <v>0</v>
      </c>
      <c r="Q385" s="110" t="str">
        <f t="shared" si="77"/>
        <v>#DIV/0!</v>
      </c>
      <c r="R385" s="110" t="str">
        <f t="shared" si="77"/>
        <v>#DIV/0!</v>
      </c>
      <c r="S385" s="110">
        <f t="shared" si="77"/>
        <v>0</v>
      </c>
      <c r="T385" s="110" t="str">
        <f t="shared" si="77"/>
        <v>#DIV/0!</v>
      </c>
      <c r="U385" s="110">
        <f t="shared" si="77"/>
        <v>0</v>
      </c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7" t="s">
        <v>1755</v>
      </c>
      <c r="K386" s="23"/>
      <c r="L386" s="23"/>
      <c r="M386" s="7" t="s">
        <v>1757</v>
      </c>
      <c r="N386" s="23"/>
      <c r="O386" s="23"/>
      <c r="P386" s="7" t="s">
        <v>1761</v>
      </c>
      <c r="Q386" s="23"/>
      <c r="R386" s="23"/>
      <c r="S386" s="7" t="s">
        <v>1762</v>
      </c>
      <c r="T386" s="23"/>
      <c r="U386" s="7" t="s">
        <v>1763</v>
      </c>
      <c r="V386" s="82" t="s">
        <v>7</v>
      </c>
      <c r="W386" s="82" t="s">
        <v>7</v>
      </c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</row>
    <row r="387">
      <c r="A387" s="85">
        <v>43773.0</v>
      </c>
      <c r="B387" s="112" t="s">
        <v>134</v>
      </c>
      <c r="C387" s="113"/>
      <c r="D387" s="115" t="s">
        <v>252</v>
      </c>
      <c r="E387" s="113"/>
      <c r="F387" s="113"/>
      <c r="G387" s="115" t="s">
        <v>1766</v>
      </c>
      <c r="H387" s="113"/>
      <c r="I387" s="113"/>
      <c r="J387" s="115" t="s">
        <v>943</v>
      </c>
      <c r="K387" s="113"/>
      <c r="L387" s="113"/>
      <c r="M387" s="115" t="s">
        <v>189</v>
      </c>
      <c r="N387" s="115"/>
      <c r="O387" s="113"/>
      <c r="P387" s="115"/>
      <c r="Q387" s="113"/>
      <c r="R387" s="113"/>
      <c r="S387" s="115"/>
      <c r="T387" s="23"/>
      <c r="U387" s="115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</row>
    <row r="388">
      <c r="A388" s="27"/>
      <c r="B388" s="88" t="s">
        <v>159</v>
      </c>
      <c r="C388" s="90"/>
      <c r="D388" s="92"/>
      <c r="E388" s="90"/>
      <c r="F388" s="90"/>
      <c r="G388" s="92">
        <v>133.0</v>
      </c>
      <c r="H388" s="90"/>
      <c r="I388" s="90"/>
      <c r="J388" s="92">
        <v>25.0</v>
      </c>
      <c r="K388" s="90"/>
      <c r="L388" s="90"/>
      <c r="M388" s="92">
        <v>37.0</v>
      </c>
      <c r="N388" s="92"/>
      <c r="O388" s="90"/>
      <c r="P388" s="92"/>
      <c r="Q388" s="90"/>
      <c r="R388" s="90"/>
      <c r="S388" s="92"/>
      <c r="T388" s="23"/>
      <c r="U388" s="92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</row>
    <row r="389">
      <c r="A389" s="27"/>
      <c r="B389" s="88" t="s">
        <v>178</v>
      </c>
      <c r="C389" s="90"/>
      <c r="D389" s="92"/>
      <c r="E389" s="90"/>
      <c r="F389" s="90"/>
      <c r="G389" s="92"/>
      <c r="H389" s="90"/>
      <c r="I389" s="90"/>
      <c r="J389" s="92"/>
      <c r="K389" s="90"/>
      <c r="L389" s="90"/>
      <c r="M389" s="92"/>
      <c r="N389" s="92"/>
      <c r="O389" s="90"/>
      <c r="P389" s="92"/>
      <c r="Q389" s="90"/>
      <c r="R389" s="90"/>
      <c r="S389" s="92"/>
      <c r="T389" s="23"/>
      <c r="U389" s="92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</row>
    <row r="390">
      <c r="A390" s="27"/>
      <c r="B390" s="88" t="s">
        <v>287</v>
      </c>
      <c r="C390" s="90"/>
      <c r="D390" s="92"/>
      <c r="E390" s="90"/>
      <c r="F390" s="90"/>
      <c r="G390" s="92"/>
      <c r="H390" s="90"/>
      <c r="I390" s="90"/>
      <c r="J390" s="92"/>
      <c r="K390" s="90"/>
      <c r="L390" s="92"/>
      <c r="M390" s="92"/>
      <c r="N390" s="92"/>
      <c r="O390" s="90"/>
      <c r="P390" s="92"/>
      <c r="Q390" s="90"/>
      <c r="R390" s="90"/>
      <c r="S390" s="92"/>
      <c r="T390" s="23"/>
      <c r="U390" s="92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</row>
    <row r="391">
      <c r="A391" s="27"/>
      <c r="B391" s="88" t="s">
        <v>301</v>
      </c>
      <c r="C391" s="90"/>
      <c r="D391" s="92"/>
      <c r="E391" s="90"/>
      <c r="F391" s="90"/>
      <c r="G391" s="92"/>
      <c r="H391" s="90"/>
      <c r="I391" s="90"/>
      <c r="J391" s="92"/>
      <c r="K391" s="90"/>
      <c r="L391" s="90"/>
      <c r="M391" s="92"/>
      <c r="N391" s="90"/>
      <c r="O391" s="90"/>
      <c r="P391" s="92"/>
      <c r="Q391" s="90"/>
      <c r="R391" s="90"/>
      <c r="S391" s="92"/>
      <c r="T391" s="23"/>
      <c r="U391" s="92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</row>
    <row r="392">
      <c r="A392" s="27"/>
      <c r="B392" s="88" t="s">
        <v>495</v>
      </c>
      <c r="C392" s="90"/>
      <c r="D392" s="92">
        <f t="shared" ref="D392:U392" si="78">D388-D390-D391-D393-D394</f>
        <v>0</v>
      </c>
      <c r="E392" s="92">
        <f t="shared" si="78"/>
        <v>0</v>
      </c>
      <c r="F392" s="92">
        <f t="shared" si="78"/>
        <v>0</v>
      </c>
      <c r="G392" s="92">
        <f t="shared" si="78"/>
        <v>133</v>
      </c>
      <c r="H392" s="92">
        <f t="shared" si="78"/>
        <v>0</v>
      </c>
      <c r="I392" s="92">
        <f t="shared" si="78"/>
        <v>0</v>
      </c>
      <c r="J392" s="92">
        <f t="shared" si="78"/>
        <v>25</v>
      </c>
      <c r="K392" s="92">
        <f t="shared" si="78"/>
        <v>0</v>
      </c>
      <c r="L392" s="92">
        <f t="shared" si="78"/>
        <v>0</v>
      </c>
      <c r="M392" s="92">
        <f t="shared" si="78"/>
        <v>37</v>
      </c>
      <c r="N392" s="92">
        <f t="shared" si="78"/>
        <v>0</v>
      </c>
      <c r="O392" s="92">
        <f t="shared" si="78"/>
        <v>0</v>
      </c>
      <c r="P392" s="92">
        <f t="shared" si="78"/>
        <v>0</v>
      </c>
      <c r="Q392" s="92">
        <f t="shared" si="78"/>
        <v>0</v>
      </c>
      <c r="R392" s="92">
        <f t="shared" si="78"/>
        <v>0</v>
      </c>
      <c r="S392" s="92">
        <f t="shared" si="78"/>
        <v>0</v>
      </c>
      <c r="T392" s="92">
        <f t="shared" si="78"/>
        <v>0</v>
      </c>
      <c r="U392" s="92">
        <f t="shared" si="78"/>
        <v>0</v>
      </c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</row>
    <row r="393">
      <c r="A393" s="27"/>
      <c r="B393" s="88" t="s">
        <v>221</v>
      </c>
      <c r="C393" s="90"/>
      <c r="D393" s="92"/>
      <c r="E393" s="90"/>
      <c r="F393" s="90"/>
      <c r="G393" s="92"/>
      <c r="H393" s="90"/>
      <c r="I393" s="90"/>
      <c r="J393" s="92"/>
      <c r="K393" s="92"/>
      <c r="L393" s="92"/>
      <c r="M393" s="92"/>
      <c r="N393" s="92"/>
      <c r="O393" s="90"/>
      <c r="P393" s="92"/>
      <c r="Q393" s="90"/>
      <c r="R393" s="90"/>
      <c r="S393" s="92"/>
      <c r="T393" s="23"/>
      <c r="U393" s="92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</row>
    <row r="394">
      <c r="A394" s="27"/>
      <c r="B394" s="88" t="s">
        <v>233</v>
      </c>
      <c r="C394" s="90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23"/>
      <c r="U394" s="90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</row>
    <row r="395">
      <c r="A395" s="35"/>
      <c r="B395" s="88" t="s">
        <v>338</v>
      </c>
      <c r="C395" s="110" t="str">
        <f t="shared" ref="C395:U395" si="79">C389/C388</f>
        <v>#DIV/0!</v>
      </c>
      <c r="D395" s="110" t="str">
        <f t="shared" si="79"/>
        <v>#DIV/0!</v>
      </c>
      <c r="E395" s="110" t="str">
        <f t="shared" si="79"/>
        <v>#DIV/0!</v>
      </c>
      <c r="F395" s="110" t="str">
        <f t="shared" si="79"/>
        <v>#DIV/0!</v>
      </c>
      <c r="G395" s="110">
        <f t="shared" si="79"/>
        <v>0</v>
      </c>
      <c r="H395" s="110" t="str">
        <f t="shared" si="79"/>
        <v>#DIV/0!</v>
      </c>
      <c r="I395" s="110" t="str">
        <f t="shared" si="79"/>
        <v>#DIV/0!</v>
      </c>
      <c r="J395" s="110">
        <f t="shared" si="79"/>
        <v>0</v>
      </c>
      <c r="K395" s="110" t="str">
        <f t="shared" si="79"/>
        <v>#DIV/0!</v>
      </c>
      <c r="L395" s="110" t="str">
        <f t="shared" si="79"/>
        <v>#DIV/0!</v>
      </c>
      <c r="M395" s="110">
        <f t="shared" si="79"/>
        <v>0</v>
      </c>
      <c r="N395" s="110" t="str">
        <f t="shared" si="79"/>
        <v>#DIV/0!</v>
      </c>
      <c r="O395" s="110" t="str">
        <f t="shared" si="79"/>
        <v>#DIV/0!</v>
      </c>
      <c r="P395" s="110" t="str">
        <f t="shared" si="79"/>
        <v>#DIV/0!</v>
      </c>
      <c r="Q395" s="110" t="str">
        <f t="shared" si="79"/>
        <v>#DIV/0!</v>
      </c>
      <c r="R395" s="110" t="str">
        <f t="shared" si="79"/>
        <v>#DIV/0!</v>
      </c>
      <c r="S395" s="110" t="str">
        <f t="shared" si="79"/>
        <v>#DIV/0!</v>
      </c>
      <c r="T395" s="110" t="str">
        <f t="shared" si="79"/>
        <v>#DIV/0!</v>
      </c>
      <c r="U395" s="110" t="str">
        <f t="shared" si="79"/>
        <v>#DIV/0!</v>
      </c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</row>
    <row r="396">
      <c r="A396" s="23"/>
      <c r="B396" s="23"/>
      <c r="C396" s="23"/>
      <c r="D396" s="23"/>
      <c r="E396" s="23"/>
      <c r="F396" s="23"/>
      <c r="G396" s="7" t="s">
        <v>1770</v>
      </c>
      <c r="H396" s="23"/>
      <c r="I396" s="23"/>
      <c r="J396" s="7" t="s">
        <v>1773</v>
      </c>
      <c r="K396" s="23"/>
      <c r="L396" s="23"/>
      <c r="M396" s="7" t="s">
        <v>1776</v>
      </c>
      <c r="N396" s="23"/>
      <c r="O396" s="23"/>
      <c r="P396" s="82" t="s">
        <v>7</v>
      </c>
      <c r="Q396" s="23"/>
      <c r="R396" s="23"/>
      <c r="S396" s="82" t="s">
        <v>7</v>
      </c>
      <c r="T396" s="23"/>
      <c r="U396" s="23"/>
      <c r="V396" s="82" t="s">
        <v>7</v>
      </c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</row>
    <row r="397">
      <c r="A397" s="85">
        <v>43774.0</v>
      </c>
      <c r="B397" s="112" t="s">
        <v>134</v>
      </c>
      <c r="C397" s="113"/>
      <c r="D397" s="115" t="s">
        <v>165</v>
      </c>
      <c r="E397" s="113"/>
      <c r="F397" s="113"/>
      <c r="G397" s="115" t="s">
        <v>1780</v>
      </c>
      <c r="H397" s="113"/>
      <c r="I397" s="113"/>
      <c r="J397" s="115" t="s">
        <v>252</v>
      </c>
      <c r="K397" s="113"/>
      <c r="L397" s="113"/>
      <c r="M397" s="115" t="s">
        <v>1723</v>
      </c>
      <c r="N397" s="115"/>
      <c r="O397" s="113"/>
      <c r="P397" s="115" t="s">
        <v>1201</v>
      </c>
      <c r="Q397" s="113"/>
      <c r="R397" s="113"/>
      <c r="S397" s="115" t="s">
        <v>1781</v>
      </c>
      <c r="T397" s="23"/>
      <c r="U397" s="115" t="s">
        <v>1782</v>
      </c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</row>
    <row r="398">
      <c r="A398" s="27"/>
      <c r="B398" s="88" t="s">
        <v>159</v>
      </c>
      <c r="C398" s="90"/>
      <c r="D398" s="92"/>
      <c r="E398" s="90"/>
      <c r="F398" s="90"/>
      <c r="G398" s="92"/>
      <c r="H398" s="90"/>
      <c r="I398" s="90"/>
      <c r="J398" s="92"/>
      <c r="K398" s="90"/>
      <c r="L398" s="90"/>
      <c r="M398" s="92"/>
      <c r="N398" s="92"/>
      <c r="O398" s="90"/>
      <c r="P398" s="92"/>
      <c r="Q398" s="90"/>
      <c r="R398" s="90"/>
      <c r="S398" s="92"/>
      <c r="T398" s="23"/>
      <c r="U398" s="92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</row>
    <row r="399">
      <c r="A399" s="27"/>
      <c r="B399" s="88" t="s">
        <v>178</v>
      </c>
      <c r="C399" s="90"/>
      <c r="D399" s="92"/>
      <c r="E399" s="90"/>
      <c r="F399" s="90"/>
      <c r="G399" s="92"/>
      <c r="H399" s="90"/>
      <c r="I399" s="90"/>
      <c r="J399" s="92"/>
      <c r="K399" s="90"/>
      <c r="L399" s="90"/>
      <c r="M399" s="92"/>
      <c r="N399" s="92"/>
      <c r="O399" s="90"/>
      <c r="P399" s="92"/>
      <c r="Q399" s="90"/>
      <c r="R399" s="90"/>
      <c r="S399" s="92"/>
      <c r="T399" s="23"/>
      <c r="U399" s="92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</row>
    <row r="400">
      <c r="A400" s="27"/>
      <c r="B400" s="88" t="s">
        <v>287</v>
      </c>
      <c r="C400" s="90"/>
      <c r="D400" s="92"/>
      <c r="E400" s="90"/>
      <c r="F400" s="90"/>
      <c r="G400" s="92"/>
      <c r="H400" s="90"/>
      <c r="I400" s="90"/>
      <c r="J400" s="92"/>
      <c r="K400" s="90"/>
      <c r="L400" s="92"/>
      <c r="M400" s="92"/>
      <c r="N400" s="92"/>
      <c r="O400" s="90"/>
      <c r="P400" s="92"/>
      <c r="Q400" s="90"/>
      <c r="R400" s="90"/>
      <c r="S400" s="92"/>
      <c r="T400" s="23"/>
      <c r="U400" s="92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</row>
    <row r="401">
      <c r="A401" s="27"/>
      <c r="B401" s="88" t="s">
        <v>301</v>
      </c>
      <c r="C401" s="90"/>
      <c r="D401" s="92"/>
      <c r="E401" s="90"/>
      <c r="F401" s="90"/>
      <c r="G401" s="92"/>
      <c r="H401" s="90"/>
      <c r="I401" s="90"/>
      <c r="J401" s="92"/>
      <c r="K401" s="90"/>
      <c r="L401" s="90"/>
      <c r="M401" s="92"/>
      <c r="N401" s="90"/>
      <c r="O401" s="90"/>
      <c r="P401" s="92"/>
      <c r="Q401" s="90"/>
      <c r="R401" s="90"/>
      <c r="S401" s="92"/>
      <c r="T401" s="23"/>
      <c r="U401" s="92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</row>
    <row r="402">
      <c r="A402" s="27"/>
      <c r="B402" s="88" t="s">
        <v>495</v>
      </c>
      <c r="C402" s="90"/>
      <c r="D402" s="92">
        <f t="shared" ref="D402:U402" si="80">D398-D400-D401-D403-D404</f>
        <v>0</v>
      </c>
      <c r="E402" s="92">
        <f t="shared" si="80"/>
        <v>0</v>
      </c>
      <c r="F402" s="92">
        <f t="shared" si="80"/>
        <v>0</v>
      </c>
      <c r="G402" s="92">
        <f t="shared" si="80"/>
        <v>0</v>
      </c>
      <c r="H402" s="92">
        <f t="shared" si="80"/>
        <v>0</v>
      </c>
      <c r="I402" s="92">
        <f t="shared" si="80"/>
        <v>0</v>
      </c>
      <c r="J402" s="92">
        <f t="shared" si="80"/>
        <v>0</v>
      </c>
      <c r="K402" s="92">
        <f t="shared" si="80"/>
        <v>0</v>
      </c>
      <c r="L402" s="92">
        <f t="shared" si="80"/>
        <v>0</v>
      </c>
      <c r="M402" s="92">
        <f t="shared" si="80"/>
        <v>0</v>
      </c>
      <c r="N402" s="92">
        <f t="shared" si="80"/>
        <v>0</v>
      </c>
      <c r="O402" s="92">
        <f t="shared" si="80"/>
        <v>0</v>
      </c>
      <c r="P402" s="92">
        <f t="shared" si="80"/>
        <v>0</v>
      </c>
      <c r="Q402" s="92">
        <f t="shared" si="80"/>
        <v>0</v>
      </c>
      <c r="R402" s="92">
        <f t="shared" si="80"/>
        <v>0</v>
      </c>
      <c r="S402" s="92">
        <f t="shared" si="80"/>
        <v>0</v>
      </c>
      <c r="T402" s="92">
        <f t="shared" si="80"/>
        <v>0</v>
      </c>
      <c r="U402" s="92">
        <f t="shared" si="80"/>
        <v>0</v>
      </c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</row>
    <row r="403">
      <c r="A403" s="27"/>
      <c r="B403" s="88" t="s">
        <v>221</v>
      </c>
      <c r="C403" s="90"/>
      <c r="D403" s="92"/>
      <c r="E403" s="90"/>
      <c r="F403" s="90"/>
      <c r="G403" s="92"/>
      <c r="H403" s="90"/>
      <c r="I403" s="90"/>
      <c r="J403" s="92"/>
      <c r="K403" s="92"/>
      <c r="L403" s="92"/>
      <c r="M403" s="92"/>
      <c r="N403" s="92"/>
      <c r="O403" s="90"/>
      <c r="P403" s="92"/>
      <c r="Q403" s="90"/>
      <c r="R403" s="90"/>
      <c r="S403" s="92"/>
      <c r="T403" s="23"/>
      <c r="U403" s="92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</row>
    <row r="404">
      <c r="A404" s="27"/>
      <c r="B404" s="88" t="s">
        <v>233</v>
      </c>
      <c r="C404" s="90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23"/>
      <c r="U404" s="90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</row>
    <row r="405">
      <c r="A405" s="35"/>
      <c r="B405" s="88" t="s">
        <v>338</v>
      </c>
      <c r="C405" s="110" t="str">
        <f t="shared" ref="C405:U405" si="81">C399/C398</f>
        <v>#DIV/0!</v>
      </c>
      <c r="D405" s="110" t="str">
        <f t="shared" si="81"/>
        <v>#DIV/0!</v>
      </c>
      <c r="E405" s="110" t="str">
        <f t="shared" si="81"/>
        <v>#DIV/0!</v>
      </c>
      <c r="F405" s="110" t="str">
        <f t="shared" si="81"/>
        <v>#DIV/0!</v>
      </c>
      <c r="G405" s="110" t="str">
        <f t="shared" si="81"/>
        <v>#DIV/0!</v>
      </c>
      <c r="H405" s="110" t="str">
        <f t="shared" si="81"/>
        <v>#DIV/0!</v>
      </c>
      <c r="I405" s="110" t="str">
        <f t="shared" si="81"/>
        <v>#DIV/0!</v>
      </c>
      <c r="J405" s="110" t="str">
        <f t="shared" si="81"/>
        <v>#DIV/0!</v>
      </c>
      <c r="K405" s="110" t="str">
        <f t="shared" si="81"/>
        <v>#DIV/0!</v>
      </c>
      <c r="L405" s="110" t="str">
        <f t="shared" si="81"/>
        <v>#DIV/0!</v>
      </c>
      <c r="M405" s="110" t="str">
        <f t="shared" si="81"/>
        <v>#DIV/0!</v>
      </c>
      <c r="N405" s="110" t="str">
        <f t="shared" si="81"/>
        <v>#DIV/0!</v>
      </c>
      <c r="O405" s="110" t="str">
        <f t="shared" si="81"/>
        <v>#DIV/0!</v>
      </c>
      <c r="P405" s="110" t="str">
        <f t="shared" si="81"/>
        <v>#DIV/0!</v>
      </c>
      <c r="Q405" s="110" t="str">
        <f t="shared" si="81"/>
        <v>#DIV/0!</v>
      </c>
      <c r="R405" s="110" t="str">
        <f t="shared" si="81"/>
        <v>#DIV/0!</v>
      </c>
      <c r="S405" s="110" t="str">
        <f t="shared" si="81"/>
        <v>#DIV/0!</v>
      </c>
      <c r="T405" s="110" t="str">
        <f t="shared" si="81"/>
        <v>#DIV/0!</v>
      </c>
      <c r="U405" s="110" t="str">
        <f t="shared" si="81"/>
        <v>#DIV/0!</v>
      </c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</row>
    <row r="407">
      <c r="A407" s="85">
        <v>43775.0</v>
      </c>
      <c r="B407" s="112" t="s">
        <v>134</v>
      </c>
      <c r="C407" s="113"/>
      <c r="D407" s="115" t="s">
        <v>252</v>
      </c>
      <c r="E407" s="113"/>
      <c r="F407" s="113"/>
      <c r="G407" s="115" t="s">
        <v>1260</v>
      </c>
      <c r="H407" s="113"/>
      <c r="I407" s="113"/>
      <c r="J407" s="115" t="s">
        <v>1789</v>
      </c>
      <c r="K407" s="113"/>
      <c r="L407" s="113"/>
      <c r="M407" s="115" t="s">
        <v>1357</v>
      </c>
      <c r="N407" s="115"/>
      <c r="O407" s="113"/>
      <c r="P407" s="115" t="s">
        <v>1790</v>
      </c>
      <c r="Q407" s="113"/>
      <c r="R407" s="113"/>
      <c r="S407" s="115" t="s">
        <v>1247</v>
      </c>
      <c r="T407" s="23"/>
      <c r="U407" s="115" t="s">
        <v>1791</v>
      </c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</row>
    <row r="408">
      <c r="A408" s="27"/>
      <c r="B408" s="88" t="s">
        <v>159</v>
      </c>
      <c r="C408" s="90"/>
      <c r="D408" s="92"/>
      <c r="E408" s="90"/>
      <c r="F408" s="90"/>
      <c r="G408" s="92"/>
      <c r="H408" s="90"/>
      <c r="I408" s="90"/>
      <c r="J408" s="92"/>
      <c r="K408" s="90"/>
      <c r="L408" s="90"/>
      <c r="M408" s="92"/>
      <c r="N408" s="92"/>
      <c r="O408" s="90"/>
      <c r="P408" s="92"/>
      <c r="Q408" s="90"/>
      <c r="R408" s="90"/>
      <c r="S408" s="92"/>
      <c r="T408" s="23"/>
      <c r="U408" s="92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</row>
    <row r="409">
      <c r="A409" s="27"/>
      <c r="B409" s="88" t="s">
        <v>178</v>
      </c>
      <c r="C409" s="90"/>
      <c r="D409" s="92"/>
      <c r="E409" s="90"/>
      <c r="F409" s="90"/>
      <c r="G409" s="92"/>
      <c r="H409" s="90"/>
      <c r="I409" s="90"/>
      <c r="J409" s="92"/>
      <c r="K409" s="90"/>
      <c r="L409" s="90"/>
      <c r="M409" s="92"/>
      <c r="N409" s="92"/>
      <c r="O409" s="90"/>
      <c r="P409" s="92"/>
      <c r="Q409" s="90"/>
      <c r="R409" s="90"/>
      <c r="S409" s="92"/>
      <c r="T409" s="23"/>
      <c r="U409" s="92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</row>
    <row r="410">
      <c r="A410" s="27"/>
      <c r="B410" s="88" t="s">
        <v>287</v>
      </c>
      <c r="C410" s="90"/>
      <c r="D410" s="92"/>
      <c r="E410" s="90"/>
      <c r="F410" s="90"/>
      <c r="G410" s="92"/>
      <c r="H410" s="90"/>
      <c r="I410" s="90"/>
      <c r="J410" s="92"/>
      <c r="K410" s="90"/>
      <c r="L410" s="92"/>
      <c r="M410" s="92"/>
      <c r="N410" s="92"/>
      <c r="O410" s="90"/>
      <c r="P410" s="92"/>
      <c r="Q410" s="90"/>
      <c r="R410" s="90"/>
      <c r="S410" s="92"/>
      <c r="T410" s="23"/>
      <c r="U410" s="92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</row>
    <row r="411">
      <c r="A411" s="27"/>
      <c r="B411" s="88" t="s">
        <v>301</v>
      </c>
      <c r="C411" s="90"/>
      <c r="D411" s="92"/>
      <c r="E411" s="90"/>
      <c r="F411" s="90"/>
      <c r="G411" s="92"/>
      <c r="H411" s="90"/>
      <c r="I411" s="90"/>
      <c r="J411" s="92"/>
      <c r="K411" s="90"/>
      <c r="L411" s="90"/>
      <c r="M411" s="92"/>
      <c r="N411" s="90"/>
      <c r="O411" s="90"/>
      <c r="P411" s="92"/>
      <c r="Q411" s="90"/>
      <c r="R411" s="90"/>
      <c r="S411" s="92"/>
      <c r="T411" s="23"/>
      <c r="U411" s="92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</row>
    <row r="412">
      <c r="A412" s="27"/>
      <c r="B412" s="88" t="s">
        <v>495</v>
      </c>
      <c r="C412" s="90"/>
      <c r="D412" s="92">
        <f t="shared" ref="D412:U412" si="82">D408-D410-D411-D413-D414</f>
        <v>0</v>
      </c>
      <c r="E412" s="92">
        <f t="shared" si="82"/>
        <v>0</v>
      </c>
      <c r="F412" s="92">
        <f t="shared" si="82"/>
        <v>0</v>
      </c>
      <c r="G412" s="92">
        <f t="shared" si="82"/>
        <v>0</v>
      </c>
      <c r="H412" s="92">
        <f t="shared" si="82"/>
        <v>0</v>
      </c>
      <c r="I412" s="92">
        <f t="shared" si="82"/>
        <v>0</v>
      </c>
      <c r="J412" s="92">
        <f t="shared" si="82"/>
        <v>0</v>
      </c>
      <c r="K412" s="92">
        <f t="shared" si="82"/>
        <v>0</v>
      </c>
      <c r="L412" s="92">
        <f t="shared" si="82"/>
        <v>0</v>
      </c>
      <c r="M412" s="92">
        <f t="shared" si="82"/>
        <v>0</v>
      </c>
      <c r="N412" s="92">
        <f t="shared" si="82"/>
        <v>0</v>
      </c>
      <c r="O412" s="92">
        <f t="shared" si="82"/>
        <v>0</v>
      </c>
      <c r="P412" s="92">
        <f t="shared" si="82"/>
        <v>0</v>
      </c>
      <c r="Q412" s="92">
        <f t="shared" si="82"/>
        <v>0</v>
      </c>
      <c r="R412" s="92">
        <f t="shared" si="82"/>
        <v>0</v>
      </c>
      <c r="S412" s="92">
        <f t="shared" si="82"/>
        <v>0</v>
      </c>
      <c r="T412" s="92">
        <f t="shared" si="82"/>
        <v>0</v>
      </c>
      <c r="U412" s="92">
        <f t="shared" si="82"/>
        <v>0</v>
      </c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</row>
    <row r="413">
      <c r="A413" s="27"/>
      <c r="B413" s="88" t="s">
        <v>221</v>
      </c>
      <c r="C413" s="90"/>
      <c r="D413" s="92"/>
      <c r="E413" s="90"/>
      <c r="F413" s="90"/>
      <c r="G413" s="92"/>
      <c r="H413" s="90"/>
      <c r="I413" s="90"/>
      <c r="J413" s="92"/>
      <c r="K413" s="92"/>
      <c r="L413" s="92"/>
      <c r="M413" s="92"/>
      <c r="N413" s="92"/>
      <c r="O413" s="90"/>
      <c r="P413" s="92"/>
      <c r="Q413" s="90"/>
      <c r="R413" s="90"/>
      <c r="S413" s="92"/>
      <c r="T413" s="23"/>
      <c r="U413" s="92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</row>
    <row r="414">
      <c r="A414" s="27"/>
      <c r="B414" s="88" t="s">
        <v>233</v>
      </c>
      <c r="C414" s="90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23"/>
      <c r="U414" s="90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</row>
    <row r="415">
      <c r="A415" s="35"/>
      <c r="B415" s="88" t="s">
        <v>338</v>
      </c>
      <c r="C415" s="110" t="str">
        <f t="shared" ref="C415:U415" si="83">C409/C408</f>
        <v>#DIV/0!</v>
      </c>
      <c r="D415" s="110" t="str">
        <f t="shared" si="83"/>
        <v>#DIV/0!</v>
      </c>
      <c r="E415" s="110" t="str">
        <f t="shared" si="83"/>
        <v>#DIV/0!</v>
      </c>
      <c r="F415" s="110" t="str">
        <f t="shared" si="83"/>
        <v>#DIV/0!</v>
      </c>
      <c r="G415" s="110" t="str">
        <f t="shared" si="83"/>
        <v>#DIV/0!</v>
      </c>
      <c r="H415" s="110" t="str">
        <f t="shared" si="83"/>
        <v>#DIV/0!</v>
      </c>
      <c r="I415" s="110" t="str">
        <f t="shared" si="83"/>
        <v>#DIV/0!</v>
      </c>
      <c r="J415" s="110" t="str">
        <f t="shared" si="83"/>
        <v>#DIV/0!</v>
      </c>
      <c r="K415" s="110" t="str">
        <f t="shared" si="83"/>
        <v>#DIV/0!</v>
      </c>
      <c r="L415" s="110" t="str">
        <f t="shared" si="83"/>
        <v>#DIV/0!</v>
      </c>
      <c r="M415" s="110" t="str">
        <f t="shared" si="83"/>
        <v>#DIV/0!</v>
      </c>
      <c r="N415" s="110" t="str">
        <f t="shared" si="83"/>
        <v>#DIV/0!</v>
      </c>
      <c r="O415" s="110" t="str">
        <f t="shared" si="83"/>
        <v>#DIV/0!</v>
      </c>
      <c r="P415" s="110" t="str">
        <f t="shared" si="83"/>
        <v>#DIV/0!</v>
      </c>
      <c r="Q415" s="110" t="str">
        <f t="shared" si="83"/>
        <v>#DIV/0!</v>
      </c>
      <c r="R415" s="110" t="str">
        <f t="shared" si="83"/>
        <v>#DIV/0!</v>
      </c>
      <c r="S415" s="110" t="str">
        <f t="shared" si="83"/>
        <v>#DIV/0!</v>
      </c>
      <c r="T415" s="110" t="str">
        <f t="shared" si="83"/>
        <v>#DIV/0!</v>
      </c>
      <c r="U415" s="110" t="str">
        <f t="shared" si="83"/>
        <v>#DIV/0!</v>
      </c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</row>
    <row r="417">
      <c r="A417" s="85">
        <v>43776.0</v>
      </c>
      <c r="B417" s="112" t="s">
        <v>134</v>
      </c>
      <c r="C417" s="113"/>
      <c r="D417" s="115" t="s">
        <v>1792</v>
      </c>
      <c r="E417" s="113"/>
      <c r="F417" s="113"/>
      <c r="G417" s="115" t="s">
        <v>252</v>
      </c>
      <c r="H417" s="113"/>
      <c r="I417" s="113"/>
      <c r="J417" s="115" t="s">
        <v>1793</v>
      </c>
      <c r="K417" s="113"/>
      <c r="L417" s="113"/>
      <c r="M417" s="115" t="s">
        <v>779</v>
      </c>
      <c r="N417" s="115"/>
      <c r="O417" s="113"/>
      <c r="P417" s="115" t="s">
        <v>1794</v>
      </c>
      <c r="Q417" s="113"/>
      <c r="R417" s="113"/>
      <c r="S417" s="115" t="s">
        <v>145</v>
      </c>
      <c r="T417" s="23"/>
      <c r="U417" s="115" t="s">
        <v>252</v>
      </c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</row>
    <row r="418">
      <c r="A418" s="27"/>
      <c r="B418" s="88" t="s">
        <v>159</v>
      </c>
      <c r="C418" s="90"/>
      <c r="D418" s="92"/>
      <c r="E418" s="90"/>
      <c r="F418" s="90"/>
      <c r="G418" s="92"/>
      <c r="H418" s="90"/>
      <c r="I418" s="90"/>
      <c r="J418" s="92"/>
      <c r="K418" s="90"/>
      <c r="L418" s="90"/>
      <c r="M418" s="92"/>
      <c r="N418" s="92"/>
      <c r="O418" s="90"/>
      <c r="P418" s="92"/>
      <c r="Q418" s="90"/>
      <c r="R418" s="90"/>
      <c r="S418" s="92"/>
      <c r="T418" s="23"/>
      <c r="U418" s="92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</row>
    <row r="419">
      <c r="A419" s="27"/>
      <c r="B419" s="88" t="s">
        <v>178</v>
      </c>
      <c r="C419" s="90"/>
      <c r="D419" s="92"/>
      <c r="E419" s="90"/>
      <c r="F419" s="90"/>
      <c r="G419" s="92"/>
      <c r="H419" s="90"/>
      <c r="I419" s="90"/>
      <c r="J419" s="92"/>
      <c r="K419" s="90"/>
      <c r="L419" s="90"/>
      <c r="M419" s="92"/>
      <c r="N419" s="92"/>
      <c r="O419" s="90"/>
      <c r="P419" s="92"/>
      <c r="Q419" s="90"/>
      <c r="R419" s="90"/>
      <c r="S419" s="92"/>
      <c r="T419" s="23"/>
      <c r="U419" s="92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</row>
    <row r="420">
      <c r="A420" s="27"/>
      <c r="B420" s="88" t="s">
        <v>287</v>
      </c>
      <c r="C420" s="90"/>
      <c r="D420" s="92"/>
      <c r="E420" s="90"/>
      <c r="F420" s="90"/>
      <c r="G420" s="92"/>
      <c r="H420" s="90"/>
      <c r="I420" s="90"/>
      <c r="J420" s="92"/>
      <c r="K420" s="90"/>
      <c r="L420" s="92"/>
      <c r="M420" s="92"/>
      <c r="N420" s="92"/>
      <c r="O420" s="90"/>
      <c r="P420" s="92"/>
      <c r="Q420" s="90"/>
      <c r="R420" s="90"/>
      <c r="S420" s="92"/>
      <c r="T420" s="23"/>
      <c r="U420" s="92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</row>
    <row r="421">
      <c r="A421" s="27"/>
      <c r="B421" s="88" t="s">
        <v>301</v>
      </c>
      <c r="C421" s="90"/>
      <c r="D421" s="92"/>
      <c r="E421" s="90"/>
      <c r="F421" s="90"/>
      <c r="G421" s="92"/>
      <c r="H421" s="90"/>
      <c r="I421" s="90"/>
      <c r="J421" s="92"/>
      <c r="K421" s="90"/>
      <c r="L421" s="90"/>
      <c r="M421" s="92"/>
      <c r="N421" s="90"/>
      <c r="O421" s="90"/>
      <c r="P421" s="92"/>
      <c r="Q421" s="90"/>
      <c r="R421" s="90"/>
      <c r="S421" s="92"/>
      <c r="T421" s="23"/>
      <c r="U421" s="92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</row>
    <row r="422">
      <c r="A422" s="27"/>
      <c r="B422" s="88" t="s">
        <v>495</v>
      </c>
      <c r="C422" s="90"/>
      <c r="D422" s="92">
        <f t="shared" ref="D422:U422" si="84">D418-D420-D421-D423-D424</f>
        <v>0</v>
      </c>
      <c r="E422" s="92">
        <f t="shared" si="84"/>
        <v>0</v>
      </c>
      <c r="F422" s="92">
        <f t="shared" si="84"/>
        <v>0</v>
      </c>
      <c r="G422" s="92">
        <f t="shared" si="84"/>
        <v>0</v>
      </c>
      <c r="H422" s="92">
        <f t="shared" si="84"/>
        <v>0</v>
      </c>
      <c r="I422" s="92">
        <f t="shared" si="84"/>
        <v>0</v>
      </c>
      <c r="J422" s="92">
        <f t="shared" si="84"/>
        <v>0</v>
      </c>
      <c r="K422" s="92">
        <f t="shared" si="84"/>
        <v>0</v>
      </c>
      <c r="L422" s="92">
        <f t="shared" si="84"/>
        <v>0</v>
      </c>
      <c r="M422" s="92">
        <f t="shared" si="84"/>
        <v>0</v>
      </c>
      <c r="N422" s="92">
        <f t="shared" si="84"/>
        <v>0</v>
      </c>
      <c r="O422" s="92">
        <f t="shared" si="84"/>
        <v>0</v>
      </c>
      <c r="P422" s="92">
        <f t="shared" si="84"/>
        <v>0</v>
      </c>
      <c r="Q422" s="92">
        <f t="shared" si="84"/>
        <v>0</v>
      </c>
      <c r="R422" s="92">
        <f t="shared" si="84"/>
        <v>0</v>
      </c>
      <c r="S422" s="92">
        <f t="shared" si="84"/>
        <v>0</v>
      </c>
      <c r="T422" s="92">
        <f t="shared" si="84"/>
        <v>0</v>
      </c>
      <c r="U422" s="92">
        <f t="shared" si="84"/>
        <v>0</v>
      </c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</row>
    <row r="423">
      <c r="A423" s="27"/>
      <c r="B423" s="88" t="s">
        <v>221</v>
      </c>
      <c r="C423" s="90"/>
      <c r="D423" s="92"/>
      <c r="E423" s="90"/>
      <c r="F423" s="90"/>
      <c r="G423" s="92"/>
      <c r="H423" s="90"/>
      <c r="I423" s="90"/>
      <c r="J423" s="92"/>
      <c r="K423" s="92"/>
      <c r="L423" s="92"/>
      <c r="M423" s="92"/>
      <c r="N423" s="92"/>
      <c r="O423" s="90"/>
      <c r="P423" s="92"/>
      <c r="Q423" s="90"/>
      <c r="R423" s="90"/>
      <c r="S423" s="92"/>
      <c r="T423" s="23"/>
      <c r="U423" s="92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</row>
    <row r="424">
      <c r="A424" s="27"/>
      <c r="B424" s="88" t="s">
        <v>233</v>
      </c>
      <c r="C424" s="90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23"/>
      <c r="U424" s="90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</row>
    <row r="425">
      <c r="A425" s="35"/>
      <c r="B425" s="88" t="s">
        <v>338</v>
      </c>
      <c r="C425" s="110" t="str">
        <f t="shared" ref="C425:U425" si="85">C419/C418</f>
        <v>#DIV/0!</v>
      </c>
      <c r="D425" s="110" t="str">
        <f t="shared" si="85"/>
        <v>#DIV/0!</v>
      </c>
      <c r="E425" s="110" t="str">
        <f t="shared" si="85"/>
        <v>#DIV/0!</v>
      </c>
      <c r="F425" s="110" t="str">
        <f t="shared" si="85"/>
        <v>#DIV/0!</v>
      </c>
      <c r="G425" s="110" t="str">
        <f t="shared" si="85"/>
        <v>#DIV/0!</v>
      </c>
      <c r="H425" s="110" t="str">
        <f t="shared" si="85"/>
        <v>#DIV/0!</v>
      </c>
      <c r="I425" s="110" t="str">
        <f t="shared" si="85"/>
        <v>#DIV/0!</v>
      </c>
      <c r="J425" s="110" t="str">
        <f t="shared" si="85"/>
        <v>#DIV/0!</v>
      </c>
      <c r="K425" s="110" t="str">
        <f t="shared" si="85"/>
        <v>#DIV/0!</v>
      </c>
      <c r="L425" s="110" t="str">
        <f t="shared" si="85"/>
        <v>#DIV/0!</v>
      </c>
      <c r="M425" s="110" t="str">
        <f t="shared" si="85"/>
        <v>#DIV/0!</v>
      </c>
      <c r="N425" s="110" t="str">
        <f t="shared" si="85"/>
        <v>#DIV/0!</v>
      </c>
      <c r="O425" s="110" t="str">
        <f t="shared" si="85"/>
        <v>#DIV/0!</v>
      </c>
      <c r="P425" s="110" t="str">
        <f t="shared" si="85"/>
        <v>#DIV/0!</v>
      </c>
      <c r="Q425" s="110" t="str">
        <f t="shared" si="85"/>
        <v>#DIV/0!</v>
      </c>
      <c r="R425" s="110" t="str">
        <f t="shared" si="85"/>
        <v>#DIV/0!</v>
      </c>
      <c r="S425" s="110" t="str">
        <f t="shared" si="85"/>
        <v>#DIV/0!</v>
      </c>
      <c r="T425" s="110" t="str">
        <f t="shared" si="85"/>
        <v>#DIV/0!</v>
      </c>
      <c r="U425" s="110" t="str">
        <f t="shared" si="85"/>
        <v>#DIV/0!</v>
      </c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</row>
    <row r="427">
      <c r="A427" s="85">
        <v>43777.0</v>
      </c>
      <c r="B427" s="112" t="s">
        <v>134</v>
      </c>
      <c r="C427" s="113"/>
      <c r="D427" s="115" t="s">
        <v>252</v>
      </c>
      <c r="E427" s="113"/>
      <c r="F427" s="113"/>
      <c r="G427" s="115" t="s">
        <v>1260</v>
      </c>
      <c r="H427" s="113"/>
      <c r="I427" s="113"/>
      <c r="J427" s="115" t="s">
        <v>1789</v>
      </c>
      <c r="K427" s="113"/>
      <c r="L427" s="113"/>
      <c r="M427" s="115" t="s">
        <v>1357</v>
      </c>
      <c r="N427" s="115"/>
      <c r="O427" s="113"/>
      <c r="P427" s="115" t="s">
        <v>1555</v>
      </c>
      <c r="Q427" s="113"/>
      <c r="R427" s="113"/>
      <c r="S427" s="115" t="s">
        <v>1352</v>
      </c>
      <c r="T427" s="23"/>
      <c r="U427" s="115" t="s">
        <v>1328</v>
      </c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</row>
    <row r="428">
      <c r="A428" s="27"/>
      <c r="B428" s="88" t="s">
        <v>159</v>
      </c>
      <c r="C428" s="90"/>
      <c r="D428" s="92"/>
      <c r="E428" s="90"/>
      <c r="F428" s="90"/>
      <c r="G428" s="92"/>
      <c r="H428" s="90"/>
      <c r="I428" s="90"/>
      <c r="J428" s="92"/>
      <c r="K428" s="90"/>
      <c r="L428" s="90"/>
      <c r="M428" s="92"/>
      <c r="N428" s="92"/>
      <c r="O428" s="90"/>
      <c r="P428" s="92"/>
      <c r="Q428" s="90"/>
      <c r="R428" s="90"/>
      <c r="S428" s="92"/>
      <c r="T428" s="23"/>
      <c r="U428" s="92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</row>
    <row r="429">
      <c r="A429" s="27"/>
      <c r="B429" s="88" t="s">
        <v>178</v>
      </c>
      <c r="C429" s="90"/>
      <c r="D429" s="92"/>
      <c r="E429" s="90"/>
      <c r="F429" s="90"/>
      <c r="G429" s="92"/>
      <c r="H429" s="90"/>
      <c r="I429" s="90"/>
      <c r="J429" s="92"/>
      <c r="K429" s="90"/>
      <c r="L429" s="90"/>
      <c r="M429" s="92"/>
      <c r="N429" s="92"/>
      <c r="O429" s="90"/>
      <c r="P429" s="92"/>
      <c r="Q429" s="90"/>
      <c r="R429" s="90"/>
      <c r="S429" s="92"/>
      <c r="T429" s="23"/>
      <c r="U429" s="92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</row>
    <row r="430">
      <c r="A430" s="27"/>
      <c r="B430" s="88" t="s">
        <v>287</v>
      </c>
      <c r="C430" s="90"/>
      <c r="D430" s="92"/>
      <c r="E430" s="90"/>
      <c r="F430" s="90"/>
      <c r="G430" s="92"/>
      <c r="H430" s="90"/>
      <c r="I430" s="90"/>
      <c r="J430" s="92"/>
      <c r="K430" s="90"/>
      <c r="L430" s="92"/>
      <c r="M430" s="92"/>
      <c r="N430" s="92"/>
      <c r="O430" s="90"/>
      <c r="P430" s="92"/>
      <c r="Q430" s="90"/>
      <c r="R430" s="90"/>
      <c r="S430" s="92"/>
      <c r="T430" s="23"/>
      <c r="U430" s="92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</row>
    <row r="431">
      <c r="A431" s="27"/>
      <c r="B431" s="88" t="s">
        <v>301</v>
      </c>
      <c r="C431" s="90"/>
      <c r="D431" s="92"/>
      <c r="E431" s="90"/>
      <c r="F431" s="90"/>
      <c r="G431" s="92"/>
      <c r="H431" s="90"/>
      <c r="I431" s="90"/>
      <c r="J431" s="92"/>
      <c r="K431" s="90"/>
      <c r="L431" s="90"/>
      <c r="M431" s="92"/>
      <c r="N431" s="90"/>
      <c r="O431" s="90"/>
      <c r="P431" s="92"/>
      <c r="Q431" s="90"/>
      <c r="R431" s="90"/>
      <c r="S431" s="92"/>
      <c r="T431" s="23"/>
      <c r="U431" s="92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</row>
    <row r="432">
      <c r="A432" s="27"/>
      <c r="B432" s="88" t="s">
        <v>495</v>
      </c>
      <c r="C432" s="90"/>
      <c r="D432" s="92">
        <f t="shared" ref="D432:U432" si="86">D428-D430-D431-D433-D434</f>
        <v>0</v>
      </c>
      <c r="E432" s="92">
        <f t="shared" si="86"/>
        <v>0</v>
      </c>
      <c r="F432" s="92">
        <f t="shared" si="86"/>
        <v>0</v>
      </c>
      <c r="G432" s="92">
        <f t="shared" si="86"/>
        <v>0</v>
      </c>
      <c r="H432" s="92">
        <f t="shared" si="86"/>
        <v>0</v>
      </c>
      <c r="I432" s="92">
        <f t="shared" si="86"/>
        <v>0</v>
      </c>
      <c r="J432" s="92">
        <f t="shared" si="86"/>
        <v>0</v>
      </c>
      <c r="K432" s="92">
        <f t="shared" si="86"/>
        <v>0</v>
      </c>
      <c r="L432" s="92">
        <f t="shared" si="86"/>
        <v>0</v>
      </c>
      <c r="M432" s="92">
        <f t="shared" si="86"/>
        <v>0</v>
      </c>
      <c r="N432" s="92">
        <f t="shared" si="86"/>
        <v>0</v>
      </c>
      <c r="O432" s="92">
        <f t="shared" si="86"/>
        <v>0</v>
      </c>
      <c r="P432" s="92">
        <f t="shared" si="86"/>
        <v>0</v>
      </c>
      <c r="Q432" s="92">
        <f t="shared" si="86"/>
        <v>0</v>
      </c>
      <c r="R432" s="92">
        <f t="shared" si="86"/>
        <v>0</v>
      </c>
      <c r="S432" s="92">
        <f t="shared" si="86"/>
        <v>0</v>
      </c>
      <c r="T432" s="92">
        <f t="shared" si="86"/>
        <v>0</v>
      </c>
      <c r="U432" s="92">
        <f t="shared" si="86"/>
        <v>0</v>
      </c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</row>
    <row r="433">
      <c r="A433" s="27"/>
      <c r="B433" s="88" t="s">
        <v>221</v>
      </c>
      <c r="C433" s="90"/>
      <c r="D433" s="92"/>
      <c r="E433" s="90"/>
      <c r="F433" s="90"/>
      <c r="G433" s="92"/>
      <c r="H433" s="90"/>
      <c r="I433" s="90"/>
      <c r="J433" s="92"/>
      <c r="K433" s="92"/>
      <c r="L433" s="92"/>
      <c r="M433" s="92"/>
      <c r="N433" s="92"/>
      <c r="O433" s="90"/>
      <c r="P433" s="92"/>
      <c r="Q433" s="90"/>
      <c r="R433" s="90"/>
      <c r="S433" s="92"/>
      <c r="T433" s="23"/>
      <c r="U433" s="92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</row>
    <row r="434">
      <c r="A434" s="27"/>
      <c r="B434" s="88" t="s">
        <v>233</v>
      </c>
      <c r="C434" s="90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23"/>
      <c r="U434" s="90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</row>
    <row r="435">
      <c r="A435" s="35"/>
      <c r="B435" s="88" t="s">
        <v>338</v>
      </c>
      <c r="C435" s="110" t="str">
        <f t="shared" ref="C435:U435" si="87">C429/C428</f>
        <v>#DIV/0!</v>
      </c>
      <c r="D435" s="110" t="str">
        <f t="shared" si="87"/>
        <v>#DIV/0!</v>
      </c>
      <c r="E435" s="110" t="str">
        <f t="shared" si="87"/>
        <v>#DIV/0!</v>
      </c>
      <c r="F435" s="110" t="str">
        <f t="shared" si="87"/>
        <v>#DIV/0!</v>
      </c>
      <c r="G435" s="110" t="str">
        <f t="shared" si="87"/>
        <v>#DIV/0!</v>
      </c>
      <c r="H435" s="110" t="str">
        <f t="shared" si="87"/>
        <v>#DIV/0!</v>
      </c>
      <c r="I435" s="110" t="str">
        <f t="shared" si="87"/>
        <v>#DIV/0!</v>
      </c>
      <c r="J435" s="110" t="str">
        <f t="shared" si="87"/>
        <v>#DIV/0!</v>
      </c>
      <c r="K435" s="110" t="str">
        <f t="shared" si="87"/>
        <v>#DIV/0!</v>
      </c>
      <c r="L435" s="110" t="str">
        <f t="shared" si="87"/>
        <v>#DIV/0!</v>
      </c>
      <c r="M435" s="110" t="str">
        <f t="shared" si="87"/>
        <v>#DIV/0!</v>
      </c>
      <c r="N435" s="110" t="str">
        <f t="shared" si="87"/>
        <v>#DIV/0!</v>
      </c>
      <c r="O435" s="110" t="str">
        <f t="shared" si="87"/>
        <v>#DIV/0!</v>
      </c>
      <c r="P435" s="110" t="str">
        <f t="shared" si="87"/>
        <v>#DIV/0!</v>
      </c>
      <c r="Q435" s="110" t="str">
        <f t="shared" si="87"/>
        <v>#DIV/0!</v>
      </c>
      <c r="R435" s="110" t="str">
        <f t="shared" si="87"/>
        <v>#DIV/0!</v>
      </c>
      <c r="S435" s="110" t="str">
        <f t="shared" si="87"/>
        <v>#DIV/0!</v>
      </c>
      <c r="T435" s="110" t="str">
        <f t="shared" si="87"/>
        <v>#DIV/0!</v>
      </c>
      <c r="U435" s="110" t="str">
        <f t="shared" si="87"/>
        <v>#DIV/0!</v>
      </c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</row>
    <row r="437">
      <c r="A437" s="85">
        <v>43778.0</v>
      </c>
      <c r="B437" s="112" t="s">
        <v>134</v>
      </c>
      <c r="C437" s="113"/>
      <c r="D437" s="115" t="s">
        <v>252</v>
      </c>
      <c r="E437" s="113"/>
      <c r="F437" s="113"/>
      <c r="G437" s="115" t="s">
        <v>1260</v>
      </c>
      <c r="H437" s="113"/>
      <c r="I437" s="113"/>
      <c r="J437" s="115" t="s">
        <v>1810</v>
      </c>
      <c r="K437" s="113"/>
      <c r="L437" s="113"/>
      <c r="M437" s="115" t="s">
        <v>1548</v>
      </c>
      <c r="N437" s="115"/>
      <c r="O437" s="113"/>
      <c r="P437" s="115" t="s">
        <v>1313</v>
      </c>
      <c r="Q437" s="113"/>
      <c r="R437" s="113"/>
      <c r="S437" s="115" t="s">
        <v>1358</v>
      </c>
      <c r="T437" s="23"/>
      <c r="U437" s="115" t="s">
        <v>1782</v>
      </c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</row>
    <row r="438">
      <c r="A438" s="27"/>
      <c r="B438" s="88" t="s">
        <v>159</v>
      </c>
      <c r="C438" s="90"/>
      <c r="D438" s="92"/>
      <c r="E438" s="90"/>
      <c r="F438" s="90"/>
      <c r="G438" s="92">
        <v>16.0</v>
      </c>
      <c r="H438" s="90"/>
      <c r="I438" s="90"/>
      <c r="J438" s="92">
        <v>30.0</v>
      </c>
      <c r="K438" s="90"/>
      <c r="L438" s="90"/>
      <c r="M438" s="92">
        <v>7.0</v>
      </c>
      <c r="N438" s="92"/>
      <c r="O438" s="90"/>
      <c r="P438" s="92">
        <v>54.0</v>
      </c>
      <c r="Q438" s="90"/>
      <c r="R438" s="90"/>
      <c r="S438" s="92">
        <v>101.0</v>
      </c>
      <c r="T438" s="23"/>
      <c r="U438" s="92">
        <v>82.0</v>
      </c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</row>
    <row r="439">
      <c r="A439" s="27"/>
      <c r="B439" s="88" t="s">
        <v>178</v>
      </c>
      <c r="C439" s="90"/>
      <c r="D439" s="92"/>
      <c r="E439" s="90"/>
      <c r="F439" s="90"/>
      <c r="G439" s="92"/>
      <c r="H439" s="90"/>
      <c r="I439" s="90"/>
      <c r="J439" s="92"/>
      <c r="K439" s="90"/>
      <c r="L439" s="90"/>
      <c r="M439" s="92"/>
      <c r="N439" s="92"/>
      <c r="O439" s="90"/>
      <c r="P439" s="92"/>
      <c r="Q439" s="90"/>
      <c r="R439" s="90"/>
      <c r="S439" s="92"/>
      <c r="T439" s="23"/>
      <c r="U439" s="92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</row>
    <row r="440">
      <c r="A440" s="27"/>
      <c r="B440" s="88" t="s">
        <v>287</v>
      </c>
      <c r="C440" s="90"/>
      <c r="D440" s="92"/>
      <c r="E440" s="90"/>
      <c r="F440" s="90"/>
      <c r="G440" s="92"/>
      <c r="H440" s="90"/>
      <c r="I440" s="90"/>
      <c r="J440" s="92"/>
      <c r="K440" s="90"/>
      <c r="L440" s="92"/>
      <c r="M440" s="92"/>
      <c r="N440" s="92"/>
      <c r="O440" s="90"/>
      <c r="P440" s="92"/>
      <c r="Q440" s="90"/>
      <c r="R440" s="90"/>
      <c r="S440" s="92"/>
      <c r="T440" s="23"/>
      <c r="U440" s="92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</row>
    <row r="441">
      <c r="A441" s="27"/>
      <c r="B441" s="88" t="s">
        <v>301</v>
      </c>
      <c r="C441" s="90"/>
      <c r="D441" s="92"/>
      <c r="E441" s="90"/>
      <c r="F441" s="90"/>
      <c r="G441" s="92">
        <v>14.0</v>
      </c>
      <c r="H441" s="90"/>
      <c r="I441" s="90"/>
      <c r="J441" s="92">
        <v>24.0</v>
      </c>
      <c r="K441" s="90"/>
      <c r="L441" s="90"/>
      <c r="M441" s="92">
        <v>5.0</v>
      </c>
      <c r="N441" s="90"/>
      <c r="O441" s="90"/>
      <c r="P441" s="92">
        <v>40.0</v>
      </c>
      <c r="Q441" s="90"/>
      <c r="R441" s="90"/>
      <c r="S441" s="92">
        <v>67.0</v>
      </c>
      <c r="T441" s="23"/>
      <c r="U441" s="92">
        <v>34.0</v>
      </c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</row>
    <row r="442">
      <c r="A442" s="27"/>
      <c r="B442" s="88" t="s">
        <v>495</v>
      </c>
      <c r="C442" s="90"/>
      <c r="D442" s="92">
        <f t="shared" ref="D442:L442" si="88">D438-D440-D441-D443-D444</f>
        <v>0</v>
      </c>
      <c r="E442" s="92">
        <f t="shared" si="88"/>
        <v>0</v>
      </c>
      <c r="F442" s="92">
        <f t="shared" si="88"/>
        <v>0</v>
      </c>
      <c r="G442" s="92">
        <f t="shared" si="88"/>
        <v>2</v>
      </c>
      <c r="H442" s="92">
        <f t="shared" si="88"/>
        <v>0</v>
      </c>
      <c r="I442" s="92">
        <f t="shared" si="88"/>
        <v>0</v>
      </c>
      <c r="J442" s="92">
        <f t="shared" si="88"/>
        <v>4</v>
      </c>
      <c r="K442" s="92">
        <f t="shared" si="88"/>
        <v>0</v>
      </c>
      <c r="L442" s="92">
        <f t="shared" si="88"/>
        <v>0</v>
      </c>
      <c r="M442" s="92">
        <v>2.0</v>
      </c>
      <c r="N442" s="92">
        <f t="shared" ref="N442:U442" si="89">N438-N440-N441-N443-N444</f>
        <v>0</v>
      </c>
      <c r="O442" s="92">
        <f t="shared" si="89"/>
        <v>0</v>
      </c>
      <c r="P442" s="92">
        <f t="shared" si="89"/>
        <v>10</v>
      </c>
      <c r="Q442" s="92">
        <f t="shared" si="89"/>
        <v>0</v>
      </c>
      <c r="R442" s="92">
        <f t="shared" si="89"/>
        <v>0</v>
      </c>
      <c r="S442" s="92">
        <f t="shared" si="89"/>
        <v>34</v>
      </c>
      <c r="T442" s="92">
        <f t="shared" si="89"/>
        <v>0</v>
      </c>
      <c r="U442" s="92">
        <f t="shared" si="89"/>
        <v>47</v>
      </c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</row>
    <row r="443">
      <c r="A443" s="27"/>
      <c r="B443" s="88" t="s">
        <v>221</v>
      </c>
      <c r="C443" s="90"/>
      <c r="D443" s="92"/>
      <c r="E443" s="90"/>
      <c r="F443" s="90"/>
      <c r="G443" s="92"/>
      <c r="H443" s="90"/>
      <c r="I443" s="90"/>
      <c r="J443" s="92">
        <v>2.0</v>
      </c>
      <c r="K443" s="92"/>
      <c r="L443" s="92"/>
      <c r="M443" s="92">
        <v>0.0</v>
      </c>
      <c r="N443" s="92"/>
      <c r="O443" s="90"/>
      <c r="P443" s="92">
        <v>4.0</v>
      </c>
      <c r="Q443" s="90"/>
      <c r="R443" s="90"/>
      <c r="S443" s="92"/>
      <c r="T443" s="23"/>
      <c r="U443" s="92">
        <v>1.0</v>
      </c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</row>
    <row r="444">
      <c r="A444" s="27"/>
      <c r="B444" s="88" t="s">
        <v>233</v>
      </c>
      <c r="C444" s="90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23"/>
      <c r="U444" s="90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</row>
    <row r="445">
      <c r="A445" s="35"/>
      <c r="B445" s="88" t="s">
        <v>338</v>
      </c>
      <c r="C445" s="110" t="str">
        <f t="shared" ref="C445:U445" si="90">C439/C438</f>
        <v>#DIV/0!</v>
      </c>
      <c r="D445" s="110" t="str">
        <f t="shared" si="90"/>
        <v>#DIV/0!</v>
      </c>
      <c r="E445" s="110" t="str">
        <f t="shared" si="90"/>
        <v>#DIV/0!</v>
      </c>
      <c r="F445" s="110" t="str">
        <f t="shared" si="90"/>
        <v>#DIV/0!</v>
      </c>
      <c r="G445" s="110">
        <f t="shared" si="90"/>
        <v>0</v>
      </c>
      <c r="H445" s="110" t="str">
        <f t="shared" si="90"/>
        <v>#DIV/0!</v>
      </c>
      <c r="I445" s="110" t="str">
        <f t="shared" si="90"/>
        <v>#DIV/0!</v>
      </c>
      <c r="J445" s="110">
        <f t="shared" si="90"/>
        <v>0</v>
      </c>
      <c r="K445" s="110" t="str">
        <f t="shared" si="90"/>
        <v>#DIV/0!</v>
      </c>
      <c r="L445" s="110" t="str">
        <f t="shared" si="90"/>
        <v>#DIV/0!</v>
      </c>
      <c r="M445" s="110">
        <f t="shared" si="90"/>
        <v>0</v>
      </c>
      <c r="N445" s="110" t="str">
        <f t="shared" si="90"/>
        <v>#DIV/0!</v>
      </c>
      <c r="O445" s="110" t="str">
        <f t="shared" si="90"/>
        <v>#DIV/0!</v>
      </c>
      <c r="P445" s="110">
        <f t="shared" si="90"/>
        <v>0</v>
      </c>
      <c r="Q445" s="110" t="str">
        <f t="shared" si="90"/>
        <v>#DIV/0!</v>
      </c>
      <c r="R445" s="110" t="str">
        <f t="shared" si="90"/>
        <v>#DIV/0!</v>
      </c>
      <c r="S445" s="110">
        <f t="shared" si="90"/>
        <v>0</v>
      </c>
      <c r="T445" s="110" t="str">
        <f t="shared" si="90"/>
        <v>#DIV/0!</v>
      </c>
      <c r="U445" s="110">
        <f t="shared" si="90"/>
        <v>0</v>
      </c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</row>
    <row r="447">
      <c r="A447" s="85">
        <v>43780.0</v>
      </c>
      <c r="B447" s="112" t="s">
        <v>134</v>
      </c>
      <c r="C447" s="113"/>
      <c r="D447" s="115" t="s">
        <v>252</v>
      </c>
      <c r="E447" s="113"/>
      <c r="F447" s="113"/>
      <c r="G447" s="115" t="s">
        <v>252</v>
      </c>
      <c r="H447" s="113"/>
      <c r="I447" s="113"/>
      <c r="J447" s="115" t="s">
        <v>252</v>
      </c>
      <c r="K447" s="113"/>
      <c r="L447" s="113"/>
      <c r="M447" s="115" t="s">
        <v>252</v>
      </c>
      <c r="N447" s="115"/>
      <c r="O447" s="113"/>
      <c r="P447" s="115" t="s">
        <v>1255</v>
      </c>
      <c r="Q447" s="113"/>
      <c r="R447" s="113"/>
      <c r="S447" s="115" t="s">
        <v>1818</v>
      </c>
      <c r="T447" s="23"/>
      <c r="U447" s="115" t="s">
        <v>114</v>
      </c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</row>
    <row r="448">
      <c r="A448" s="27"/>
      <c r="B448" s="88" t="s">
        <v>159</v>
      </c>
      <c r="C448" s="90"/>
      <c r="D448" s="92"/>
      <c r="E448" s="90"/>
      <c r="F448" s="90"/>
      <c r="G448" s="92"/>
      <c r="H448" s="90"/>
      <c r="I448" s="90"/>
      <c r="J448" s="92"/>
      <c r="K448" s="90"/>
      <c r="L448" s="90"/>
      <c r="M448" s="92"/>
      <c r="N448" s="92"/>
      <c r="O448" s="90"/>
      <c r="P448" s="92">
        <v>103.0</v>
      </c>
      <c r="Q448" s="90"/>
      <c r="R448" s="90"/>
      <c r="S448" s="92">
        <v>145.0</v>
      </c>
      <c r="T448" s="23"/>
      <c r="U448" s="92">
        <v>31.0</v>
      </c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</row>
    <row r="449">
      <c r="A449" s="27"/>
      <c r="B449" s="88" t="s">
        <v>178</v>
      </c>
      <c r="C449" s="90"/>
      <c r="D449" s="92"/>
      <c r="E449" s="90"/>
      <c r="F449" s="90"/>
      <c r="G449" s="92"/>
      <c r="H449" s="90"/>
      <c r="I449" s="90"/>
      <c r="J449" s="92"/>
      <c r="K449" s="90"/>
      <c r="L449" s="90"/>
      <c r="M449" s="92"/>
      <c r="N449" s="92"/>
      <c r="O449" s="90"/>
      <c r="P449" s="92"/>
      <c r="Q449" s="90"/>
      <c r="R449" s="90"/>
      <c r="S449" s="92"/>
      <c r="T449" s="23"/>
      <c r="U449" s="92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</row>
    <row r="450">
      <c r="A450" s="27"/>
      <c r="B450" s="88" t="s">
        <v>287</v>
      </c>
      <c r="C450" s="90"/>
      <c r="D450" s="92"/>
      <c r="E450" s="90"/>
      <c r="F450" s="90"/>
      <c r="G450" s="92"/>
      <c r="H450" s="90"/>
      <c r="I450" s="90"/>
      <c r="J450" s="92"/>
      <c r="K450" s="90"/>
      <c r="L450" s="92"/>
      <c r="M450" s="92"/>
      <c r="N450" s="92"/>
      <c r="O450" s="90"/>
      <c r="P450" s="92"/>
      <c r="Q450" s="90"/>
      <c r="R450" s="90"/>
      <c r="S450" s="92"/>
      <c r="T450" s="23"/>
      <c r="U450" s="92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</row>
    <row r="451">
      <c r="A451" s="27"/>
      <c r="B451" s="88" t="s">
        <v>301</v>
      </c>
      <c r="C451" s="90"/>
      <c r="D451" s="92"/>
      <c r="E451" s="90"/>
      <c r="F451" s="90"/>
      <c r="G451" s="92"/>
      <c r="H451" s="90"/>
      <c r="I451" s="90"/>
      <c r="J451" s="92"/>
      <c r="K451" s="90"/>
      <c r="L451" s="90"/>
      <c r="M451" s="92"/>
      <c r="N451" s="90"/>
      <c r="O451" s="90"/>
      <c r="P451" s="92">
        <v>90.0</v>
      </c>
      <c r="Q451" s="90"/>
      <c r="R451" s="90"/>
      <c r="S451" s="92">
        <v>138.0</v>
      </c>
      <c r="T451" s="23"/>
      <c r="U451" s="92">
        <v>24.0</v>
      </c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</row>
    <row r="452">
      <c r="A452" s="27"/>
      <c r="B452" s="88" t="s">
        <v>495</v>
      </c>
      <c r="C452" s="90"/>
      <c r="D452" s="92">
        <f t="shared" ref="D452:O452" si="91">D448-D450-D451-D453-D454</f>
        <v>0</v>
      </c>
      <c r="E452" s="92">
        <f t="shared" si="91"/>
        <v>0</v>
      </c>
      <c r="F452" s="92">
        <f t="shared" si="91"/>
        <v>0</v>
      </c>
      <c r="G452" s="92">
        <f t="shared" si="91"/>
        <v>0</v>
      </c>
      <c r="H452" s="92">
        <f t="shared" si="91"/>
        <v>0</v>
      </c>
      <c r="I452" s="92">
        <f t="shared" si="91"/>
        <v>0</v>
      </c>
      <c r="J452" s="92">
        <f t="shared" si="91"/>
        <v>0</v>
      </c>
      <c r="K452" s="92">
        <f t="shared" si="91"/>
        <v>0</v>
      </c>
      <c r="L452" s="92">
        <f t="shared" si="91"/>
        <v>0</v>
      </c>
      <c r="M452" s="92">
        <f t="shared" si="91"/>
        <v>0</v>
      </c>
      <c r="N452" s="92">
        <f t="shared" si="91"/>
        <v>0</v>
      </c>
      <c r="O452" s="92">
        <f t="shared" si="91"/>
        <v>0</v>
      </c>
      <c r="P452" s="92">
        <v>3.0</v>
      </c>
      <c r="Q452" s="92">
        <f t="shared" ref="Q452:U452" si="92">Q448-Q450-Q451-Q453-Q454</f>
        <v>0</v>
      </c>
      <c r="R452" s="92">
        <f t="shared" si="92"/>
        <v>0</v>
      </c>
      <c r="S452" s="92">
        <f t="shared" si="92"/>
        <v>1</v>
      </c>
      <c r="T452" s="92">
        <f t="shared" si="92"/>
        <v>0</v>
      </c>
      <c r="U452" s="92">
        <f t="shared" si="92"/>
        <v>7</v>
      </c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</row>
    <row r="453">
      <c r="A453" s="27"/>
      <c r="B453" s="88" t="s">
        <v>221</v>
      </c>
      <c r="C453" s="90"/>
      <c r="D453" s="92"/>
      <c r="E453" s="90"/>
      <c r="F453" s="90"/>
      <c r="G453" s="92"/>
      <c r="H453" s="90"/>
      <c r="I453" s="90"/>
      <c r="J453" s="92"/>
      <c r="K453" s="92"/>
      <c r="L453" s="92"/>
      <c r="M453" s="92"/>
      <c r="N453" s="92"/>
      <c r="O453" s="90"/>
      <c r="P453" s="92">
        <v>10.0</v>
      </c>
      <c r="Q453" s="90"/>
      <c r="R453" s="90"/>
      <c r="S453" s="92">
        <v>6.0</v>
      </c>
      <c r="T453" s="23"/>
      <c r="U453" s="92">
        <v>0.0</v>
      </c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</row>
    <row r="454">
      <c r="A454" s="27"/>
      <c r="B454" s="88" t="s">
        <v>233</v>
      </c>
      <c r="C454" s="90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23"/>
      <c r="U454" s="90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</row>
    <row r="455">
      <c r="A455" s="35"/>
      <c r="B455" s="88" t="s">
        <v>338</v>
      </c>
      <c r="C455" s="110" t="str">
        <f t="shared" ref="C455:U455" si="93">C449/C448</f>
        <v>#DIV/0!</v>
      </c>
      <c r="D455" s="110" t="str">
        <f t="shared" si="93"/>
        <v>#DIV/0!</v>
      </c>
      <c r="E455" s="110" t="str">
        <f t="shared" si="93"/>
        <v>#DIV/0!</v>
      </c>
      <c r="F455" s="110" t="str">
        <f t="shared" si="93"/>
        <v>#DIV/0!</v>
      </c>
      <c r="G455" s="110" t="str">
        <f t="shared" si="93"/>
        <v>#DIV/0!</v>
      </c>
      <c r="H455" s="110" t="str">
        <f t="shared" si="93"/>
        <v>#DIV/0!</v>
      </c>
      <c r="I455" s="110" t="str">
        <f t="shared" si="93"/>
        <v>#DIV/0!</v>
      </c>
      <c r="J455" s="110" t="str">
        <f t="shared" si="93"/>
        <v>#DIV/0!</v>
      </c>
      <c r="K455" s="110" t="str">
        <f t="shared" si="93"/>
        <v>#DIV/0!</v>
      </c>
      <c r="L455" s="110" t="str">
        <f t="shared" si="93"/>
        <v>#DIV/0!</v>
      </c>
      <c r="M455" s="110" t="str">
        <f t="shared" si="93"/>
        <v>#DIV/0!</v>
      </c>
      <c r="N455" s="110" t="str">
        <f t="shared" si="93"/>
        <v>#DIV/0!</v>
      </c>
      <c r="O455" s="110" t="str">
        <f t="shared" si="93"/>
        <v>#DIV/0!</v>
      </c>
      <c r="P455" s="110">
        <f t="shared" si="93"/>
        <v>0</v>
      </c>
      <c r="Q455" s="110" t="str">
        <f t="shared" si="93"/>
        <v>#DIV/0!</v>
      </c>
      <c r="R455" s="110" t="str">
        <f t="shared" si="93"/>
        <v>#DIV/0!</v>
      </c>
      <c r="S455" s="110">
        <f t="shared" si="93"/>
        <v>0</v>
      </c>
      <c r="T455" s="110" t="str">
        <f t="shared" si="93"/>
        <v>#DIV/0!</v>
      </c>
      <c r="U455" s="110">
        <f t="shared" si="93"/>
        <v>0</v>
      </c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82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</row>
    <row r="457">
      <c r="A457" s="85">
        <v>43781.0</v>
      </c>
      <c r="B457" s="112" t="s">
        <v>134</v>
      </c>
      <c r="C457" s="113"/>
      <c r="D457" s="115" t="s">
        <v>252</v>
      </c>
      <c r="E457" s="113"/>
      <c r="F457" s="113"/>
      <c r="G457" s="115" t="s">
        <v>1021</v>
      </c>
      <c r="H457" s="113"/>
      <c r="I457" s="113"/>
      <c r="J457" s="115" t="s">
        <v>1789</v>
      </c>
      <c r="K457" s="113"/>
      <c r="L457" s="113"/>
      <c r="M457" s="115" t="s">
        <v>1828</v>
      </c>
      <c r="N457" s="115"/>
      <c r="O457" s="113"/>
      <c r="P457" s="115" t="s">
        <v>1313</v>
      </c>
      <c r="Q457" s="113"/>
      <c r="R457" s="113"/>
      <c r="S457" s="115" t="s">
        <v>1788</v>
      </c>
      <c r="T457" s="23"/>
      <c r="U457" s="115" t="s">
        <v>1829</v>
      </c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</row>
    <row r="458">
      <c r="A458" s="27"/>
      <c r="B458" s="88" t="s">
        <v>159</v>
      </c>
      <c r="C458" s="90"/>
      <c r="D458" s="92"/>
      <c r="E458" s="90"/>
      <c r="F458" s="90"/>
      <c r="G458" s="92">
        <v>21.0</v>
      </c>
      <c r="H458" s="90"/>
      <c r="I458" s="90"/>
      <c r="J458" s="92">
        <v>90.0</v>
      </c>
      <c r="K458" s="90"/>
      <c r="L458" s="90"/>
      <c r="M458" s="92">
        <v>86.0</v>
      </c>
      <c r="N458" s="92"/>
      <c r="O458" s="90"/>
      <c r="P458" s="92">
        <v>51.0</v>
      </c>
      <c r="Q458" s="90"/>
      <c r="R458" s="90"/>
      <c r="S458" s="92">
        <v>188.0</v>
      </c>
      <c r="T458" s="23"/>
      <c r="U458" s="92">
        <v>19.0</v>
      </c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</row>
    <row r="459">
      <c r="A459" s="27"/>
      <c r="B459" s="88" t="s">
        <v>178</v>
      </c>
      <c r="C459" s="90"/>
      <c r="D459" s="92"/>
      <c r="E459" s="90"/>
      <c r="F459" s="90"/>
      <c r="G459" s="92"/>
      <c r="H459" s="90"/>
      <c r="I459" s="90"/>
      <c r="J459" s="92"/>
      <c r="K459" s="90"/>
      <c r="L459" s="90"/>
      <c r="M459" s="92"/>
      <c r="N459" s="92"/>
      <c r="O459" s="90"/>
      <c r="P459" s="92"/>
      <c r="Q459" s="90"/>
      <c r="R459" s="90"/>
      <c r="S459" s="92"/>
      <c r="T459" s="23"/>
      <c r="U459" s="92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</row>
    <row r="460">
      <c r="A460" s="27"/>
      <c r="B460" s="88" t="s">
        <v>287</v>
      </c>
      <c r="C460" s="90"/>
      <c r="D460" s="92"/>
      <c r="E460" s="90"/>
      <c r="F460" s="90"/>
      <c r="G460" s="92"/>
      <c r="H460" s="90"/>
      <c r="I460" s="90"/>
      <c r="J460" s="92"/>
      <c r="K460" s="90"/>
      <c r="L460" s="92"/>
      <c r="M460" s="92"/>
      <c r="N460" s="92"/>
      <c r="O460" s="90"/>
      <c r="P460" s="92"/>
      <c r="Q460" s="90"/>
      <c r="R460" s="90"/>
      <c r="S460" s="92"/>
      <c r="T460" s="23"/>
      <c r="U460" s="92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</row>
    <row r="461">
      <c r="A461" s="27"/>
      <c r="B461" s="88" t="s">
        <v>301</v>
      </c>
      <c r="C461" s="90"/>
      <c r="D461" s="92"/>
      <c r="E461" s="90"/>
      <c r="F461" s="90"/>
      <c r="G461" s="92">
        <v>18.0</v>
      </c>
      <c r="H461" s="90"/>
      <c r="I461" s="90"/>
      <c r="J461" s="92">
        <v>80.0</v>
      </c>
      <c r="K461" s="90"/>
      <c r="L461" s="90"/>
      <c r="M461" s="92">
        <v>62.0</v>
      </c>
      <c r="N461" s="90"/>
      <c r="O461" s="90"/>
      <c r="P461" s="92">
        <v>43.0</v>
      </c>
      <c r="Q461" s="90"/>
      <c r="R461" s="90"/>
      <c r="S461" s="92">
        <v>153.0</v>
      </c>
      <c r="T461" s="23"/>
      <c r="U461" s="92">
        <v>13.0</v>
      </c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</row>
    <row r="462">
      <c r="A462" s="27"/>
      <c r="B462" s="88" t="s">
        <v>495</v>
      </c>
      <c r="C462" s="90"/>
      <c r="D462" s="92">
        <f t="shared" ref="D462:U462" si="94">D458-D460-D461-D463-D464</f>
        <v>0</v>
      </c>
      <c r="E462" s="92">
        <f t="shared" si="94"/>
        <v>0</v>
      </c>
      <c r="F462" s="92">
        <f t="shared" si="94"/>
        <v>0</v>
      </c>
      <c r="G462" s="92">
        <f t="shared" si="94"/>
        <v>1</v>
      </c>
      <c r="H462" s="92">
        <f t="shared" si="94"/>
        <v>0</v>
      </c>
      <c r="I462" s="92">
        <f t="shared" si="94"/>
        <v>0</v>
      </c>
      <c r="J462" s="92">
        <f t="shared" si="94"/>
        <v>3</v>
      </c>
      <c r="K462" s="92">
        <f t="shared" si="94"/>
        <v>0</v>
      </c>
      <c r="L462" s="92">
        <f t="shared" si="94"/>
        <v>0</v>
      </c>
      <c r="M462" s="92">
        <f t="shared" si="94"/>
        <v>20</v>
      </c>
      <c r="N462" s="92">
        <f t="shared" si="94"/>
        <v>0</v>
      </c>
      <c r="O462" s="92">
        <f t="shared" si="94"/>
        <v>0</v>
      </c>
      <c r="P462" s="92">
        <f t="shared" si="94"/>
        <v>5</v>
      </c>
      <c r="Q462" s="92">
        <f t="shared" si="94"/>
        <v>0</v>
      </c>
      <c r="R462" s="92">
        <f t="shared" si="94"/>
        <v>0</v>
      </c>
      <c r="S462" s="92">
        <f t="shared" si="94"/>
        <v>32</v>
      </c>
      <c r="T462" s="92">
        <f t="shared" si="94"/>
        <v>0</v>
      </c>
      <c r="U462" s="92">
        <f t="shared" si="94"/>
        <v>4</v>
      </c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</row>
    <row r="463">
      <c r="A463" s="27"/>
      <c r="B463" s="88" t="s">
        <v>221</v>
      </c>
      <c r="C463" s="90"/>
      <c r="D463" s="92"/>
      <c r="E463" s="90"/>
      <c r="F463" s="90"/>
      <c r="G463" s="92">
        <v>2.0</v>
      </c>
      <c r="H463" s="90"/>
      <c r="I463" s="90"/>
      <c r="J463" s="92">
        <v>7.0</v>
      </c>
      <c r="K463" s="92"/>
      <c r="L463" s="92"/>
      <c r="M463" s="92">
        <v>4.0</v>
      </c>
      <c r="N463" s="92"/>
      <c r="O463" s="90"/>
      <c r="P463" s="92">
        <v>3.0</v>
      </c>
      <c r="Q463" s="90"/>
      <c r="R463" s="90"/>
      <c r="S463" s="92">
        <v>3.0</v>
      </c>
      <c r="T463" s="23"/>
      <c r="U463" s="92">
        <v>2.0</v>
      </c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</row>
    <row r="464">
      <c r="A464" s="27"/>
      <c r="B464" s="88" t="s">
        <v>233</v>
      </c>
      <c r="C464" s="90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23"/>
      <c r="U464" s="90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</row>
    <row r="465">
      <c r="A465" s="35"/>
      <c r="B465" s="88" t="s">
        <v>338</v>
      </c>
      <c r="C465" s="110" t="str">
        <f t="shared" ref="C465:U465" si="95">C459/C458</f>
        <v>#DIV/0!</v>
      </c>
      <c r="D465" s="110" t="str">
        <f t="shared" si="95"/>
        <v>#DIV/0!</v>
      </c>
      <c r="E465" s="110" t="str">
        <f t="shared" si="95"/>
        <v>#DIV/0!</v>
      </c>
      <c r="F465" s="110" t="str">
        <f t="shared" si="95"/>
        <v>#DIV/0!</v>
      </c>
      <c r="G465" s="110">
        <f t="shared" si="95"/>
        <v>0</v>
      </c>
      <c r="H465" s="110" t="str">
        <f t="shared" si="95"/>
        <v>#DIV/0!</v>
      </c>
      <c r="I465" s="110" t="str">
        <f t="shared" si="95"/>
        <v>#DIV/0!</v>
      </c>
      <c r="J465" s="110">
        <f t="shared" si="95"/>
        <v>0</v>
      </c>
      <c r="K465" s="110" t="str">
        <f t="shared" si="95"/>
        <v>#DIV/0!</v>
      </c>
      <c r="L465" s="110" t="str">
        <f t="shared" si="95"/>
        <v>#DIV/0!</v>
      </c>
      <c r="M465" s="110">
        <f t="shared" si="95"/>
        <v>0</v>
      </c>
      <c r="N465" s="110" t="str">
        <f t="shared" si="95"/>
        <v>#DIV/0!</v>
      </c>
      <c r="O465" s="110" t="str">
        <f t="shared" si="95"/>
        <v>#DIV/0!</v>
      </c>
      <c r="P465" s="110">
        <f t="shared" si="95"/>
        <v>0</v>
      </c>
      <c r="Q465" s="110" t="str">
        <f t="shared" si="95"/>
        <v>#DIV/0!</v>
      </c>
      <c r="R465" s="110" t="str">
        <f t="shared" si="95"/>
        <v>#DIV/0!</v>
      </c>
      <c r="S465" s="110">
        <f t="shared" si="95"/>
        <v>0</v>
      </c>
      <c r="T465" s="110" t="str">
        <f t="shared" si="95"/>
        <v>#DIV/0!</v>
      </c>
      <c r="U465" s="110">
        <f t="shared" si="95"/>
        <v>0</v>
      </c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82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</row>
    <row r="467">
      <c r="A467" s="85">
        <v>43782.0</v>
      </c>
      <c r="B467" s="112" t="s">
        <v>134</v>
      </c>
      <c r="C467" s="113"/>
      <c r="D467" s="115" t="s">
        <v>252</v>
      </c>
      <c r="E467" s="113"/>
      <c r="F467" s="113"/>
      <c r="G467" s="115" t="s">
        <v>1154</v>
      </c>
      <c r="H467" s="113"/>
      <c r="I467" s="113"/>
      <c r="J467" s="115" t="s">
        <v>965</v>
      </c>
      <c r="K467" s="113"/>
      <c r="L467" s="113"/>
      <c r="M467" s="115" t="s">
        <v>1837</v>
      </c>
      <c r="N467" s="115"/>
      <c r="O467" s="113"/>
      <c r="P467" s="115" t="s">
        <v>252</v>
      </c>
      <c r="Q467" s="113"/>
      <c r="R467" s="113"/>
      <c r="S467" s="115" t="s">
        <v>1838</v>
      </c>
      <c r="T467" s="23"/>
      <c r="U467" s="115" t="s">
        <v>601</v>
      </c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</row>
    <row r="468">
      <c r="A468" s="27"/>
      <c r="B468" s="88" t="s">
        <v>159</v>
      </c>
      <c r="C468" s="90"/>
      <c r="D468" s="92"/>
      <c r="E468" s="90"/>
      <c r="F468" s="90"/>
      <c r="G468" s="92">
        <v>92.0</v>
      </c>
      <c r="H468" s="90"/>
      <c r="I468" s="90"/>
      <c r="J468" s="92">
        <v>93.0</v>
      </c>
      <c r="K468" s="90"/>
      <c r="L468" s="90"/>
      <c r="M468" s="92">
        <v>31.0</v>
      </c>
      <c r="N468" s="92"/>
      <c r="O468" s="90"/>
      <c r="P468" s="92"/>
      <c r="Q468" s="90"/>
      <c r="R468" s="90"/>
      <c r="S468" s="92">
        <v>133.0</v>
      </c>
      <c r="T468" s="23"/>
      <c r="U468" s="92">
        <v>73.0</v>
      </c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</row>
    <row r="469">
      <c r="A469" s="27"/>
      <c r="B469" s="88" t="s">
        <v>178</v>
      </c>
      <c r="C469" s="90"/>
      <c r="D469" s="92"/>
      <c r="E469" s="90"/>
      <c r="F469" s="90"/>
      <c r="G469" s="92"/>
      <c r="H469" s="90"/>
      <c r="I469" s="90"/>
      <c r="J469" s="92"/>
      <c r="K469" s="90"/>
      <c r="L469" s="90"/>
      <c r="M469" s="92"/>
      <c r="N469" s="92"/>
      <c r="O469" s="90"/>
      <c r="P469" s="92"/>
      <c r="Q469" s="90"/>
      <c r="R469" s="90"/>
      <c r="S469" s="92"/>
      <c r="T469" s="23"/>
      <c r="U469" s="92">
        <v>73.0</v>
      </c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</row>
    <row r="470">
      <c r="A470" s="27"/>
      <c r="B470" s="88" t="s">
        <v>287</v>
      </c>
      <c r="C470" s="90"/>
      <c r="D470" s="92"/>
      <c r="E470" s="90"/>
      <c r="F470" s="90"/>
      <c r="G470" s="92"/>
      <c r="H470" s="90"/>
      <c r="I470" s="90"/>
      <c r="J470" s="92"/>
      <c r="K470" s="90"/>
      <c r="L470" s="92"/>
      <c r="M470" s="92"/>
      <c r="N470" s="92"/>
      <c r="O470" s="90"/>
      <c r="P470" s="92"/>
      <c r="Q470" s="90"/>
      <c r="R470" s="90"/>
      <c r="S470" s="92"/>
      <c r="T470" s="23"/>
      <c r="U470" s="92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</row>
    <row r="471">
      <c r="A471" s="27"/>
      <c r="B471" s="88" t="s">
        <v>301</v>
      </c>
      <c r="C471" s="90"/>
      <c r="D471" s="92"/>
      <c r="E471" s="90"/>
      <c r="F471" s="90"/>
      <c r="G471" s="92">
        <v>82.0</v>
      </c>
      <c r="H471" s="90"/>
      <c r="I471" s="90"/>
      <c r="J471" s="92">
        <v>85.0</v>
      </c>
      <c r="K471" s="90"/>
      <c r="L471" s="90"/>
      <c r="M471" s="92">
        <v>24.0</v>
      </c>
      <c r="N471" s="90"/>
      <c r="O471" s="90"/>
      <c r="P471" s="92"/>
      <c r="Q471" s="90"/>
      <c r="R471" s="90"/>
      <c r="S471" s="92">
        <v>116.0</v>
      </c>
      <c r="T471" s="23"/>
      <c r="U471" s="92">
        <v>47.0</v>
      </c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</row>
    <row r="472">
      <c r="A472" s="27"/>
      <c r="B472" s="88" t="s">
        <v>495</v>
      </c>
      <c r="C472" s="90"/>
      <c r="D472" s="92">
        <f t="shared" ref="D472:U472" si="96">D468-D470-D471-D473-D474</f>
        <v>0</v>
      </c>
      <c r="E472" s="92">
        <f t="shared" si="96"/>
        <v>0</v>
      </c>
      <c r="F472" s="92">
        <f t="shared" si="96"/>
        <v>0</v>
      </c>
      <c r="G472" s="92">
        <f t="shared" si="96"/>
        <v>5</v>
      </c>
      <c r="H472" s="92">
        <f t="shared" si="96"/>
        <v>0</v>
      </c>
      <c r="I472" s="92">
        <f t="shared" si="96"/>
        <v>0</v>
      </c>
      <c r="J472" s="92">
        <f t="shared" si="96"/>
        <v>5</v>
      </c>
      <c r="K472" s="92">
        <f t="shared" si="96"/>
        <v>0</v>
      </c>
      <c r="L472" s="92">
        <f t="shared" si="96"/>
        <v>0</v>
      </c>
      <c r="M472" s="92">
        <f t="shared" si="96"/>
        <v>6</v>
      </c>
      <c r="N472" s="92">
        <f t="shared" si="96"/>
        <v>0</v>
      </c>
      <c r="O472" s="92">
        <f t="shared" si="96"/>
        <v>0</v>
      </c>
      <c r="P472" s="92">
        <f t="shared" si="96"/>
        <v>0</v>
      </c>
      <c r="Q472" s="92">
        <f t="shared" si="96"/>
        <v>0</v>
      </c>
      <c r="R472" s="92">
        <f t="shared" si="96"/>
        <v>0</v>
      </c>
      <c r="S472" s="92">
        <f t="shared" si="96"/>
        <v>14</v>
      </c>
      <c r="T472" s="92">
        <f t="shared" si="96"/>
        <v>0</v>
      </c>
      <c r="U472" s="92">
        <f t="shared" si="96"/>
        <v>26</v>
      </c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</row>
    <row r="473">
      <c r="A473" s="27"/>
      <c r="B473" s="88" t="s">
        <v>221</v>
      </c>
      <c r="C473" s="90"/>
      <c r="D473" s="92"/>
      <c r="E473" s="90"/>
      <c r="F473" s="90"/>
      <c r="G473" s="92">
        <v>5.0</v>
      </c>
      <c r="H473" s="90"/>
      <c r="I473" s="90"/>
      <c r="J473" s="92">
        <v>3.0</v>
      </c>
      <c r="K473" s="92"/>
      <c r="L473" s="92"/>
      <c r="M473" s="92">
        <v>1.0</v>
      </c>
      <c r="N473" s="92"/>
      <c r="O473" s="90"/>
      <c r="P473" s="92"/>
      <c r="Q473" s="90"/>
      <c r="R473" s="90"/>
      <c r="S473" s="92">
        <v>3.0</v>
      </c>
      <c r="T473" s="23"/>
      <c r="U473" s="92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</row>
    <row r="474">
      <c r="A474" s="27"/>
      <c r="B474" s="88" t="s">
        <v>233</v>
      </c>
      <c r="C474" s="90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23"/>
      <c r="U474" s="90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</row>
    <row r="475">
      <c r="A475" s="35"/>
      <c r="B475" s="88" t="s">
        <v>338</v>
      </c>
      <c r="C475" s="110" t="str">
        <f t="shared" ref="C475:U475" si="97">C469/C468</f>
        <v>#DIV/0!</v>
      </c>
      <c r="D475" s="110" t="str">
        <f t="shared" si="97"/>
        <v>#DIV/0!</v>
      </c>
      <c r="E475" s="110" t="str">
        <f t="shared" si="97"/>
        <v>#DIV/0!</v>
      </c>
      <c r="F475" s="110" t="str">
        <f t="shared" si="97"/>
        <v>#DIV/0!</v>
      </c>
      <c r="G475" s="110">
        <f t="shared" si="97"/>
        <v>0</v>
      </c>
      <c r="H475" s="110" t="str">
        <f t="shared" si="97"/>
        <v>#DIV/0!</v>
      </c>
      <c r="I475" s="110" t="str">
        <f t="shared" si="97"/>
        <v>#DIV/0!</v>
      </c>
      <c r="J475" s="110">
        <f t="shared" si="97"/>
        <v>0</v>
      </c>
      <c r="K475" s="110" t="str">
        <f t="shared" si="97"/>
        <v>#DIV/0!</v>
      </c>
      <c r="L475" s="110" t="str">
        <f t="shared" si="97"/>
        <v>#DIV/0!</v>
      </c>
      <c r="M475" s="110">
        <f t="shared" si="97"/>
        <v>0</v>
      </c>
      <c r="N475" s="110" t="str">
        <f t="shared" si="97"/>
        <v>#DIV/0!</v>
      </c>
      <c r="O475" s="110" t="str">
        <f t="shared" si="97"/>
        <v>#DIV/0!</v>
      </c>
      <c r="P475" s="110" t="str">
        <f t="shared" si="97"/>
        <v>#DIV/0!</v>
      </c>
      <c r="Q475" s="110" t="str">
        <f t="shared" si="97"/>
        <v>#DIV/0!</v>
      </c>
      <c r="R475" s="110" t="str">
        <f t="shared" si="97"/>
        <v>#DIV/0!</v>
      </c>
      <c r="S475" s="110">
        <f t="shared" si="97"/>
        <v>0</v>
      </c>
      <c r="T475" s="110" t="str">
        <f t="shared" si="97"/>
        <v>#DIV/0!</v>
      </c>
      <c r="U475" s="110">
        <f t="shared" si="97"/>
        <v>1</v>
      </c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K476" s="23"/>
      <c r="L476" s="23"/>
      <c r="M476" s="23"/>
      <c r="N476" s="23"/>
      <c r="O476" s="23"/>
      <c r="P476" s="23"/>
      <c r="Q476" s="23"/>
      <c r="R476" s="23"/>
      <c r="T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</row>
    <row r="477">
      <c r="A477" s="85">
        <v>43783.0</v>
      </c>
      <c r="B477" s="112" t="s">
        <v>134</v>
      </c>
      <c r="C477" s="113"/>
      <c r="D477" s="115" t="s">
        <v>252</v>
      </c>
      <c r="E477" s="113"/>
      <c r="F477" s="113"/>
      <c r="G477" s="115" t="s">
        <v>1758</v>
      </c>
      <c r="H477" s="113"/>
      <c r="I477" s="113"/>
      <c r="J477" s="115"/>
      <c r="K477" s="113"/>
      <c r="L477" s="113"/>
      <c r="M477" s="115" t="s">
        <v>1234</v>
      </c>
      <c r="N477" s="115"/>
      <c r="O477" s="113"/>
      <c r="P477" s="115" t="s">
        <v>1848</v>
      </c>
      <c r="Q477" s="113"/>
      <c r="R477" s="113"/>
      <c r="S477" s="115" t="s">
        <v>1849</v>
      </c>
      <c r="T477" s="23"/>
      <c r="U477" s="115" t="s">
        <v>1692</v>
      </c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</row>
    <row r="478">
      <c r="A478" s="27"/>
      <c r="B478" s="88" t="s">
        <v>159</v>
      </c>
      <c r="C478" s="90"/>
      <c r="D478" s="92"/>
      <c r="E478" s="90"/>
      <c r="F478" s="90"/>
      <c r="G478" s="92">
        <v>88.0</v>
      </c>
      <c r="H478" s="90"/>
      <c r="I478" s="90"/>
      <c r="J478" s="92"/>
      <c r="K478" s="90"/>
      <c r="L478" s="90"/>
      <c r="M478" s="92">
        <v>150.0</v>
      </c>
      <c r="N478" s="92"/>
      <c r="O478" s="90"/>
      <c r="P478" s="92">
        <v>111.0</v>
      </c>
      <c r="Q478" s="90"/>
      <c r="R478" s="90"/>
      <c r="S478" s="92">
        <v>92.0</v>
      </c>
      <c r="T478" s="23"/>
      <c r="U478" s="92">
        <v>41.0</v>
      </c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</row>
    <row r="479">
      <c r="A479" s="27"/>
      <c r="B479" s="88" t="s">
        <v>178</v>
      </c>
      <c r="C479" s="90"/>
      <c r="D479" s="92"/>
      <c r="E479" s="90"/>
      <c r="F479" s="90"/>
      <c r="G479" s="92"/>
      <c r="H479" s="90"/>
      <c r="I479" s="90"/>
      <c r="J479" s="92"/>
      <c r="K479" s="90"/>
      <c r="L479" s="90"/>
      <c r="M479" s="92"/>
      <c r="N479" s="92"/>
      <c r="O479" s="90"/>
      <c r="P479" s="92"/>
      <c r="Q479" s="90"/>
      <c r="R479" s="90"/>
      <c r="S479" s="92"/>
      <c r="T479" s="23"/>
      <c r="U479" s="92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</row>
    <row r="480">
      <c r="A480" s="27"/>
      <c r="B480" s="88" t="s">
        <v>287</v>
      </c>
      <c r="C480" s="90"/>
      <c r="D480" s="92"/>
      <c r="E480" s="90"/>
      <c r="F480" s="90"/>
      <c r="G480" s="92"/>
      <c r="H480" s="90"/>
      <c r="I480" s="90"/>
      <c r="J480" s="92"/>
      <c r="K480" s="90"/>
      <c r="L480" s="92"/>
      <c r="M480" s="92"/>
      <c r="N480" s="92"/>
      <c r="O480" s="90"/>
      <c r="P480" s="92"/>
      <c r="Q480" s="90"/>
      <c r="R480" s="90"/>
      <c r="S480" s="92"/>
      <c r="T480" s="23"/>
      <c r="U480" s="92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</row>
    <row r="481">
      <c r="A481" s="27"/>
      <c r="B481" s="88" t="s">
        <v>301</v>
      </c>
      <c r="C481" s="90"/>
      <c r="D481" s="92"/>
      <c r="E481" s="90"/>
      <c r="F481" s="90"/>
      <c r="G481" s="92">
        <v>75.0</v>
      </c>
      <c r="H481" s="90"/>
      <c r="I481" s="90"/>
      <c r="J481" s="92"/>
      <c r="K481" s="90"/>
      <c r="L481" s="90"/>
      <c r="M481" s="92">
        <v>134.0</v>
      </c>
      <c r="N481" s="90"/>
      <c r="O481" s="90"/>
      <c r="P481" s="92">
        <v>93.0</v>
      </c>
      <c r="Q481" s="90"/>
      <c r="R481" s="90"/>
      <c r="S481" s="92">
        <v>80.0</v>
      </c>
      <c r="T481" s="23"/>
      <c r="U481" s="92">
        <v>15.0</v>
      </c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</row>
    <row r="482">
      <c r="A482" s="27"/>
      <c r="B482" s="88" t="s">
        <v>495</v>
      </c>
      <c r="C482" s="90"/>
      <c r="D482" s="92">
        <f t="shared" ref="D482:I482" si="98">D478-D480-D481-D483-D484</f>
        <v>0</v>
      </c>
      <c r="E482" s="92">
        <f t="shared" si="98"/>
        <v>0</v>
      </c>
      <c r="F482" s="92">
        <f t="shared" si="98"/>
        <v>0</v>
      </c>
      <c r="G482" s="92">
        <f t="shared" si="98"/>
        <v>11</v>
      </c>
      <c r="H482" s="92">
        <f t="shared" si="98"/>
        <v>0</v>
      </c>
      <c r="I482" s="92">
        <f t="shared" si="98"/>
        <v>0</v>
      </c>
      <c r="J482" s="92"/>
      <c r="K482" s="92">
        <f t="shared" ref="K482:U482" si="99">K478-K480-K481-K483-K484</f>
        <v>0</v>
      </c>
      <c r="L482" s="92">
        <f t="shared" si="99"/>
        <v>0</v>
      </c>
      <c r="M482" s="92">
        <f t="shared" si="99"/>
        <v>13</v>
      </c>
      <c r="N482" s="92">
        <f t="shared" si="99"/>
        <v>0</v>
      </c>
      <c r="O482" s="92">
        <f t="shared" si="99"/>
        <v>0</v>
      </c>
      <c r="P482" s="92">
        <f t="shared" si="99"/>
        <v>17</v>
      </c>
      <c r="Q482" s="92">
        <f t="shared" si="99"/>
        <v>0</v>
      </c>
      <c r="R482" s="92">
        <f t="shared" si="99"/>
        <v>0</v>
      </c>
      <c r="S482" s="92">
        <f t="shared" si="99"/>
        <v>10</v>
      </c>
      <c r="T482" s="92">
        <f t="shared" si="99"/>
        <v>0</v>
      </c>
      <c r="U482" s="92">
        <f t="shared" si="99"/>
        <v>24</v>
      </c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</row>
    <row r="483">
      <c r="A483" s="27"/>
      <c r="B483" s="88" t="s">
        <v>221</v>
      </c>
      <c r="C483" s="90"/>
      <c r="D483" s="92"/>
      <c r="E483" s="90"/>
      <c r="F483" s="90"/>
      <c r="G483" s="92">
        <v>2.0</v>
      </c>
      <c r="H483" s="90"/>
      <c r="I483" s="90"/>
      <c r="J483" s="92"/>
      <c r="K483" s="92"/>
      <c r="L483" s="92"/>
      <c r="M483" s="92">
        <v>3.0</v>
      </c>
      <c r="N483" s="92"/>
      <c r="O483" s="90"/>
      <c r="P483" s="92">
        <v>1.0</v>
      </c>
      <c r="Q483" s="90"/>
      <c r="R483" s="90"/>
      <c r="S483" s="92">
        <v>2.0</v>
      </c>
      <c r="T483" s="23"/>
      <c r="U483" s="92">
        <v>1.0</v>
      </c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</row>
    <row r="484">
      <c r="A484" s="27"/>
      <c r="B484" s="88" t="s">
        <v>233</v>
      </c>
      <c r="C484" s="90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23"/>
      <c r="U484" s="92">
        <v>1.0</v>
      </c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</row>
    <row r="485">
      <c r="A485" s="35"/>
      <c r="B485" s="88" t="s">
        <v>338</v>
      </c>
      <c r="C485" s="110" t="str">
        <f t="shared" ref="C485:U485" si="100">C479/C478</f>
        <v>#DIV/0!</v>
      </c>
      <c r="D485" s="110" t="str">
        <f t="shared" si="100"/>
        <v>#DIV/0!</v>
      </c>
      <c r="E485" s="110" t="str">
        <f t="shared" si="100"/>
        <v>#DIV/0!</v>
      </c>
      <c r="F485" s="110" t="str">
        <f t="shared" si="100"/>
        <v>#DIV/0!</v>
      </c>
      <c r="G485" s="110">
        <f t="shared" si="100"/>
        <v>0</v>
      </c>
      <c r="H485" s="110" t="str">
        <f t="shared" si="100"/>
        <v>#DIV/0!</v>
      </c>
      <c r="I485" s="110" t="str">
        <f t="shared" si="100"/>
        <v>#DIV/0!</v>
      </c>
      <c r="J485" s="110" t="str">
        <f t="shared" si="100"/>
        <v>#DIV/0!</v>
      </c>
      <c r="K485" s="110" t="str">
        <f t="shared" si="100"/>
        <v>#DIV/0!</v>
      </c>
      <c r="L485" s="110" t="str">
        <f t="shared" si="100"/>
        <v>#DIV/0!</v>
      </c>
      <c r="M485" s="110">
        <f t="shared" si="100"/>
        <v>0</v>
      </c>
      <c r="N485" s="110" t="str">
        <f t="shared" si="100"/>
        <v>#DIV/0!</v>
      </c>
      <c r="O485" s="110" t="str">
        <f t="shared" si="100"/>
        <v>#DIV/0!</v>
      </c>
      <c r="P485" s="110">
        <f t="shared" si="100"/>
        <v>0</v>
      </c>
      <c r="Q485" s="110" t="str">
        <f t="shared" si="100"/>
        <v>#DIV/0!</v>
      </c>
      <c r="R485" s="110" t="str">
        <f t="shared" si="100"/>
        <v>#DIV/0!</v>
      </c>
      <c r="S485" s="110">
        <f t="shared" si="100"/>
        <v>0</v>
      </c>
      <c r="T485" s="110" t="str">
        <f t="shared" si="100"/>
        <v>#DIV/0!</v>
      </c>
      <c r="U485" s="110">
        <f t="shared" si="100"/>
        <v>0</v>
      </c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82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</row>
    <row r="487">
      <c r="A487" s="85">
        <v>43784.0</v>
      </c>
      <c r="B487" s="112" t="s">
        <v>134</v>
      </c>
      <c r="C487" s="113"/>
      <c r="D487" s="115" t="s">
        <v>252</v>
      </c>
      <c r="E487" s="113"/>
      <c r="F487" s="113"/>
      <c r="G487" s="115" t="s">
        <v>1857</v>
      </c>
      <c r="H487" s="113"/>
      <c r="I487" s="113"/>
      <c r="J487" s="115" t="s">
        <v>1691</v>
      </c>
      <c r="K487" s="113"/>
      <c r="L487" s="113"/>
      <c r="M487" s="115" t="s">
        <v>294</v>
      </c>
      <c r="N487" s="115"/>
      <c r="O487" s="113"/>
      <c r="P487" s="115" t="s">
        <v>252</v>
      </c>
      <c r="Q487" s="113"/>
      <c r="R487" s="113"/>
      <c r="S487" s="115" t="s">
        <v>1626</v>
      </c>
      <c r="T487" s="23"/>
      <c r="U487" s="115" t="s">
        <v>1782</v>
      </c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</row>
    <row r="488">
      <c r="A488" s="27"/>
      <c r="B488" s="88" t="s">
        <v>159</v>
      </c>
      <c r="C488" s="90"/>
      <c r="D488" s="92"/>
      <c r="E488" s="90"/>
      <c r="F488" s="90"/>
      <c r="G488" s="92">
        <v>189.0</v>
      </c>
      <c r="H488" s="90"/>
      <c r="I488" s="90"/>
      <c r="J488" s="92">
        <v>44.0</v>
      </c>
      <c r="K488" s="90"/>
      <c r="L488" s="90"/>
      <c r="M488" s="92">
        <v>3.0</v>
      </c>
      <c r="N488" s="92"/>
      <c r="O488" s="90"/>
      <c r="P488" s="92"/>
      <c r="Q488" s="90"/>
      <c r="R488" s="90"/>
      <c r="S488" s="92">
        <v>83.0</v>
      </c>
      <c r="T488" s="23"/>
      <c r="U488" s="92">
        <v>75.0</v>
      </c>
      <c r="V488" s="82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</row>
    <row r="489">
      <c r="A489" s="27"/>
      <c r="B489" s="88" t="s">
        <v>178</v>
      </c>
      <c r="C489" s="90"/>
      <c r="D489" s="92"/>
      <c r="E489" s="90"/>
      <c r="F489" s="90"/>
      <c r="G489" s="92"/>
      <c r="H489" s="90"/>
      <c r="I489" s="90"/>
      <c r="J489" s="92"/>
      <c r="K489" s="90"/>
      <c r="L489" s="90"/>
      <c r="M489" s="92"/>
      <c r="N489" s="92"/>
      <c r="O489" s="90"/>
      <c r="P489" s="92"/>
      <c r="Q489" s="90"/>
      <c r="R489" s="90"/>
      <c r="S489" s="92"/>
      <c r="T489" s="23"/>
      <c r="U489" s="92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</row>
    <row r="490">
      <c r="A490" s="27"/>
      <c r="B490" s="88" t="s">
        <v>287</v>
      </c>
      <c r="C490" s="90"/>
      <c r="D490" s="92"/>
      <c r="E490" s="90"/>
      <c r="F490" s="90"/>
      <c r="G490" s="92"/>
      <c r="H490" s="90"/>
      <c r="I490" s="90"/>
      <c r="J490" s="92"/>
      <c r="K490" s="90"/>
      <c r="L490" s="92"/>
      <c r="M490" s="92"/>
      <c r="N490" s="92"/>
      <c r="O490" s="90"/>
      <c r="P490" s="92"/>
      <c r="Q490" s="90"/>
      <c r="R490" s="90"/>
      <c r="S490" s="92"/>
      <c r="T490" s="23"/>
      <c r="U490" s="92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</row>
    <row r="491">
      <c r="A491" s="27"/>
      <c r="B491" s="88" t="s">
        <v>301</v>
      </c>
      <c r="C491" s="90"/>
      <c r="D491" s="92"/>
      <c r="E491" s="90"/>
      <c r="F491" s="90"/>
      <c r="G491" s="92">
        <v>136.0</v>
      </c>
      <c r="H491" s="90"/>
      <c r="I491" s="90"/>
      <c r="J491" s="92">
        <v>39.0</v>
      </c>
      <c r="K491" s="90"/>
      <c r="L491" s="90"/>
      <c r="M491" s="92">
        <v>2.0</v>
      </c>
      <c r="N491" s="90"/>
      <c r="O491" s="90"/>
      <c r="P491" s="92"/>
      <c r="Q491" s="90"/>
      <c r="R491" s="90"/>
      <c r="S491" s="92">
        <v>60.0</v>
      </c>
      <c r="T491" s="23"/>
      <c r="U491" s="92">
        <v>44.0</v>
      </c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</row>
    <row r="492">
      <c r="A492" s="27"/>
      <c r="B492" s="88" t="s">
        <v>495</v>
      </c>
      <c r="C492" s="90"/>
      <c r="D492" s="92">
        <f t="shared" ref="D492:O492" si="101">D488-D490-D491-D493-D494</f>
        <v>0</v>
      </c>
      <c r="E492" s="92">
        <f t="shared" si="101"/>
        <v>0</v>
      </c>
      <c r="F492" s="92">
        <f t="shared" si="101"/>
        <v>0</v>
      </c>
      <c r="G492" s="92">
        <f t="shared" si="101"/>
        <v>45</v>
      </c>
      <c r="H492" s="92">
        <f t="shared" si="101"/>
        <v>0</v>
      </c>
      <c r="I492" s="92">
        <f t="shared" si="101"/>
        <v>0</v>
      </c>
      <c r="J492" s="92">
        <f t="shared" si="101"/>
        <v>4</v>
      </c>
      <c r="K492" s="92">
        <f t="shared" si="101"/>
        <v>0</v>
      </c>
      <c r="L492" s="92">
        <f t="shared" si="101"/>
        <v>0</v>
      </c>
      <c r="M492" s="92">
        <f t="shared" si="101"/>
        <v>1</v>
      </c>
      <c r="N492" s="92">
        <f t="shared" si="101"/>
        <v>0</v>
      </c>
      <c r="O492" s="92">
        <f t="shared" si="101"/>
        <v>0</v>
      </c>
      <c r="P492" s="92"/>
      <c r="Q492" s="92">
        <f t="shared" ref="Q492:U492" si="102">Q488-Q490-Q491-Q493-Q494</f>
        <v>0</v>
      </c>
      <c r="R492" s="92">
        <f t="shared" si="102"/>
        <v>0</v>
      </c>
      <c r="S492" s="92">
        <f t="shared" si="102"/>
        <v>22</v>
      </c>
      <c r="T492" s="92">
        <f t="shared" si="102"/>
        <v>0</v>
      </c>
      <c r="U492" s="92">
        <f t="shared" si="102"/>
        <v>30</v>
      </c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</row>
    <row r="493">
      <c r="A493" s="27"/>
      <c r="B493" s="88" t="s">
        <v>221</v>
      </c>
      <c r="C493" s="90"/>
      <c r="D493" s="92"/>
      <c r="E493" s="90"/>
      <c r="F493" s="90"/>
      <c r="G493" s="92">
        <v>6.0</v>
      </c>
      <c r="H493" s="90"/>
      <c r="I493" s="90"/>
      <c r="J493" s="92">
        <v>1.0</v>
      </c>
      <c r="K493" s="92"/>
      <c r="L493" s="92"/>
      <c r="M493" s="92"/>
      <c r="N493" s="92"/>
      <c r="O493" s="90"/>
      <c r="P493" s="92"/>
      <c r="Q493" s="90"/>
      <c r="R493" s="90"/>
      <c r="S493" s="92">
        <v>1.0</v>
      </c>
      <c r="T493" s="23"/>
      <c r="U493" s="92">
        <v>1.0</v>
      </c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</row>
    <row r="494">
      <c r="A494" s="27"/>
      <c r="B494" s="88" t="s">
        <v>233</v>
      </c>
      <c r="C494" s="90"/>
      <c r="D494" s="92"/>
      <c r="E494" s="92"/>
      <c r="F494" s="92"/>
      <c r="G494" s="92">
        <v>2.0</v>
      </c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23"/>
      <c r="U494" s="90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</row>
    <row r="495">
      <c r="A495" s="35"/>
      <c r="B495" s="88" t="s">
        <v>338</v>
      </c>
      <c r="C495" s="110" t="str">
        <f t="shared" ref="C495:U495" si="103">C489/C488</f>
        <v>#DIV/0!</v>
      </c>
      <c r="D495" s="110" t="str">
        <f t="shared" si="103"/>
        <v>#DIV/0!</v>
      </c>
      <c r="E495" s="110" t="str">
        <f t="shared" si="103"/>
        <v>#DIV/0!</v>
      </c>
      <c r="F495" s="110" t="str">
        <f t="shared" si="103"/>
        <v>#DIV/0!</v>
      </c>
      <c r="G495" s="110">
        <f t="shared" si="103"/>
        <v>0</v>
      </c>
      <c r="H495" s="110" t="str">
        <f t="shared" si="103"/>
        <v>#DIV/0!</v>
      </c>
      <c r="I495" s="110" t="str">
        <f t="shared" si="103"/>
        <v>#DIV/0!</v>
      </c>
      <c r="J495" s="110">
        <f t="shared" si="103"/>
        <v>0</v>
      </c>
      <c r="K495" s="110" t="str">
        <f t="shared" si="103"/>
        <v>#DIV/0!</v>
      </c>
      <c r="L495" s="110" t="str">
        <f t="shared" si="103"/>
        <v>#DIV/0!</v>
      </c>
      <c r="M495" s="110">
        <f t="shared" si="103"/>
        <v>0</v>
      </c>
      <c r="N495" s="110" t="str">
        <f t="shared" si="103"/>
        <v>#DIV/0!</v>
      </c>
      <c r="O495" s="110" t="str">
        <f t="shared" si="103"/>
        <v>#DIV/0!</v>
      </c>
      <c r="P495" s="110" t="str">
        <f t="shared" si="103"/>
        <v>#DIV/0!</v>
      </c>
      <c r="Q495" s="110" t="str">
        <f t="shared" si="103"/>
        <v>#DIV/0!</v>
      </c>
      <c r="R495" s="110" t="str">
        <f t="shared" si="103"/>
        <v>#DIV/0!</v>
      </c>
      <c r="S495" s="110">
        <f t="shared" si="103"/>
        <v>0</v>
      </c>
      <c r="T495" s="110" t="str">
        <f t="shared" si="103"/>
        <v>#DIV/0!</v>
      </c>
      <c r="U495" s="110">
        <f t="shared" si="103"/>
        <v>0</v>
      </c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</row>
    <row r="497">
      <c r="A497" s="85">
        <v>43785.0</v>
      </c>
      <c r="B497" s="112" t="s">
        <v>134</v>
      </c>
      <c r="C497" s="113"/>
      <c r="D497" s="115" t="s">
        <v>1870</v>
      </c>
      <c r="E497" s="113"/>
      <c r="F497" s="113"/>
      <c r="G497" s="115" t="s">
        <v>1803</v>
      </c>
      <c r="H497" s="113"/>
      <c r="I497" s="113"/>
      <c r="J497" s="115" t="s">
        <v>1871</v>
      </c>
      <c r="K497" s="113"/>
      <c r="L497" s="113"/>
      <c r="M497" s="115" t="s">
        <v>252</v>
      </c>
      <c r="N497" s="115"/>
      <c r="O497" s="113"/>
      <c r="P497" s="115" t="s">
        <v>252</v>
      </c>
      <c r="Q497" s="113"/>
      <c r="R497" s="113"/>
      <c r="S497" s="115" t="s">
        <v>1211</v>
      </c>
      <c r="T497" s="23"/>
      <c r="U497" s="115" t="s">
        <v>1872</v>
      </c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</row>
    <row r="498">
      <c r="A498" s="27"/>
      <c r="B498" s="88" t="s">
        <v>159</v>
      </c>
      <c r="C498" s="90"/>
      <c r="D498" s="92">
        <v>1.0</v>
      </c>
      <c r="E498" s="90"/>
      <c r="F498" s="90"/>
      <c r="G498" s="92">
        <v>87.0</v>
      </c>
      <c r="H498" s="90"/>
      <c r="I498" s="90"/>
      <c r="J498" s="92">
        <v>11.0</v>
      </c>
      <c r="K498" s="90"/>
      <c r="L498" s="90"/>
      <c r="M498" s="92"/>
      <c r="N498" s="92"/>
      <c r="O498" s="90"/>
      <c r="P498" s="92"/>
      <c r="Q498" s="90"/>
      <c r="R498" s="90"/>
      <c r="S498" s="92">
        <v>89.0</v>
      </c>
      <c r="T498" s="23"/>
      <c r="U498" s="92">
        <v>27.0</v>
      </c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</row>
    <row r="499">
      <c r="A499" s="27"/>
      <c r="B499" s="88" t="s">
        <v>178</v>
      </c>
      <c r="C499" s="90"/>
      <c r="D499" s="92"/>
      <c r="E499" s="90"/>
      <c r="F499" s="90"/>
      <c r="G499" s="92"/>
      <c r="H499" s="90"/>
      <c r="I499" s="90"/>
      <c r="J499" s="92"/>
      <c r="K499" s="90"/>
      <c r="L499" s="90"/>
      <c r="M499" s="92"/>
      <c r="N499" s="92"/>
      <c r="O499" s="90"/>
      <c r="P499" s="92"/>
      <c r="Q499" s="90"/>
      <c r="R499" s="90"/>
      <c r="S499" s="92"/>
      <c r="T499" s="23"/>
      <c r="U499" s="92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</row>
    <row r="500">
      <c r="A500" s="27"/>
      <c r="B500" s="88" t="s">
        <v>287</v>
      </c>
      <c r="C500" s="90"/>
      <c r="D500" s="92"/>
      <c r="E500" s="90"/>
      <c r="F500" s="90"/>
      <c r="G500" s="92"/>
      <c r="H500" s="90"/>
      <c r="I500" s="90"/>
      <c r="J500" s="92"/>
      <c r="K500" s="90"/>
      <c r="L500" s="92"/>
      <c r="M500" s="92"/>
      <c r="N500" s="92"/>
      <c r="O500" s="90"/>
      <c r="P500" s="92"/>
      <c r="Q500" s="90"/>
      <c r="R500" s="90"/>
      <c r="S500" s="92"/>
      <c r="T500" s="23"/>
      <c r="U500" s="92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</row>
    <row r="501">
      <c r="A501" s="27"/>
      <c r="B501" s="88" t="s">
        <v>301</v>
      </c>
      <c r="C501" s="90"/>
      <c r="D501" s="92">
        <v>1.0</v>
      </c>
      <c r="E501" s="90"/>
      <c r="F501" s="90"/>
      <c r="G501" s="92">
        <v>57.0</v>
      </c>
      <c r="H501" s="90"/>
      <c r="I501" s="90"/>
      <c r="J501" s="92">
        <v>8.0</v>
      </c>
      <c r="K501" s="90"/>
      <c r="L501" s="90"/>
      <c r="M501" s="92"/>
      <c r="N501" s="90"/>
      <c r="O501" s="90"/>
      <c r="P501" s="92"/>
      <c r="Q501" s="90"/>
      <c r="R501" s="90"/>
      <c r="S501" s="92">
        <v>73.0</v>
      </c>
      <c r="T501" s="23"/>
      <c r="U501" s="92">
        <v>4.0</v>
      </c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</row>
    <row r="502">
      <c r="A502" s="27"/>
      <c r="B502" s="88" t="s">
        <v>495</v>
      </c>
      <c r="C502" s="90"/>
      <c r="D502" s="92">
        <f t="shared" ref="D502:O502" si="104">D498-D500-D501-D503-D504</f>
        <v>0</v>
      </c>
      <c r="E502" s="92">
        <f t="shared" si="104"/>
        <v>0</v>
      </c>
      <c r="F502" s="92">
        <f t="shared" si="104"/>
        <v>0</v>
      </c>
      <c r="G502" s="92">
        <f t="shared" si="104"/>
        <v>22</v>
      </c>
      <c r="H502" s="92">
        <f t="shared" si="104"/>
        <v>0</v>
      </c>
      <c r="I502" s="92">
        <f t="shared" si="104"/>
        <v>0</v>
      </c>
      <c r="J502" s="92">
        <f t="shared" si="104"/>
        <v>3</v>
      </c>
      <c r="K502" s="92">
        <f t="shared" si="104"/>
        <v>0</v>
      </c>
      <c r="L502" s="92">
        <f t="shared" si="104"/>
        <v>0</v>
      </c>
      <c r="M502" s="92">
        <f t="shared" si="104"/>
        <v>0</v>
      </c>
      <c r="N502" s="92">
        <f t="shared" si="104"/>
        <v>0</v>
      </c>
      <c r="O502" s="92">
        <f t="shared" si="104"/>
        <v>0</v>
      </c>
      <c r="P502" s="92"/>
      <c r="Q502" s="92">
        <f t="shared" ref="Q502:U502" si="105">Q498-Q500-Q501-Q503-Q504</f>
        <v>0</v>
      </c>
      <c r="R502" s="92">
        <f t="shared" si="105"/>
        <v>0</v>
      </c>
      <c r="S502" s="92">
        <f t="shared" si="105"/>
        <v>15</v>
      </c>
      <c r="T502" s="92">
        <f t="shared" si="105"/>
        <v>0</v>
      </c>
      <c r="U502" s="92">
        <f t="shared" si="105"/>
        <v>22</v>
      </c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</row>
    <row r="503">
      <c r="A503" s="27"/>
      <c r="B503" s="88" t="s">
        <v>221</v>
      </c>
      <c r="C503" s="90"/>
      <c r="D503" s="92"/>
      <c r="E503" s="90"/>
      <c r="F503" s="90"/>
      <c r="G503" s="92">
        <v>6.0</v>
      </c>
      <c r="H503" s="90"/>
      <c r="I503" s="90"/>
      <c r="J503" s="92"/>
      <c r="K503" s="92"/>
      <c r="L503" s="92"/>
      <c r="M503" s="92"/>
      <c r="N503" s="92"/>
      <c r="O503" s="90"/>
      <c r="P503" s="92"/>
      <c r="Q503" s="90"/>
      <c r="R503" s="90"/>
      <c r="S503" s="92">
        <v>1.0</v>
      </c>
      <c r="T503" s="23"/>
      <c r="U503" s="92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</row>
    <row r="504">
      <c r="A504" s="27"/>
      <c r="B504" s="88" t="s">
        <v>233</v>
      </c>
      <c r="C504" s="90"/>
      <c r="D504" s="92"/>
      <c r="E504" s="92"/>
      <c r="F504" s="92"/>
      <c r="G504" s="92">
        <v>2.0</v>
      </c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23"/>
      <c r="U504" s="92">
        <v>1.0</v>
      </c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</row>
    <row r="505">
      <c r="A505" s="35"/>
      <c r="B505" s="88" t="s">
        <v>338</v>
      </c>
      <c r="C505" s="110" t="str">
        <f t="shared" ref="C505:U505" si="106">C499/C498</f>
        <v>#DIV/0!</v>
      </c>
      <c r="D505" s="110">
        <f t="shared" si="106"/>
        <v>0</v>
      </c>
      <c r="E505" s="110" t="str">
        <f t="shared" si="106"/>
        <v>#DIV/0!</v>
      </c>
      <c r="F505" s="110" t="str">
        <f t="shared" si="106"/>
        <v>#DIV/0!</v>
      </c>
      <c r="G505" s="110">
        <f t="shared" si="106"/>
        <v>0</v>
      </c>
      <c r="H505" s="110" t="str">
        <f t="shared" si="106"/>
        <v>#DIV/0!</v>
      </c>
      <c r="I505" s="110" t="str">
        <f t="shared" si="106"/>
        <v>#DIV/0!</v>
      </c>
      <c r="J505" s="110">
        <f t="shared" si="106"/>
        <v>0</v>
      </c>
      <c r="K505" s="110" t="str">
        <f t="shared" si="106"/>
        <v>#DIV/0!</v>
      </c>
      <c r="L505" s="110" t="str">
        <f t="shared" si="106"/>
        <v>#DIV/0!</v>
      </c>
      <c r="M505" s="110" t="str">
        <f t="shared" si="106"/>
        <v>#DIV/0!</v>
      </c>
      <c r="N505" s="110" t="str">
        <f t="shared" si="106"/>
        <v>#DIV/0!</v>
      </c>
      <c r="O505" s="110" t="str">
        <f t="shared" si="106"/>
        <v>#DIV/0!</v>
      </c>
      <c r="P505" s="110" t="str">
        <f t="shared" si="106"/>
        <v>#DIV/0!</v>
      </c>
      <c r="Q505" s="110" t="str">
        <f t="shared" si="106"/>
        <v>#DIV/0!</v>
      </c>
      <c r="R505" s="110" t="str">
        <f t="shared" si="106"/>
        <v>#DIV/0!</v>
      </c>
      <c r="S505" s="110">
        <f t="shared" si="106"/>
        <v>0</v>
      </c>
      <c r="T505" s="110" t="str">
        <f t="shared" si="106"/>
        <v>#DIV/0!</v>
      </c>
      <c r="U505" s="110">
        <f t="shared" si="106"/>
        <v>0</v>
      </c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</row>
    <row r="507">
      <c r="A507" s="85">
        <v>43787.0</v>
      </c>
      <c r="B507" s="112" t="s">
        <v>1878</v>
      </c>
      <c r="C507" s="113"/>
      <c r="D507" s="115"/>
      <c r="E507" s="113"/>
      <c r="F507" s="113"/>
      <c r="G507" s="115"/>
      <c r="H507" s="113"/>
      <c r="I507" s="113"/>
      <c r="J507" s="115"/>
      <c r="K507" s="113"/>
      <c r="L507" s="113"/>
      <c r="M507" s="115"/>
      <c r="N507" s="115"/>
      <c r="O507" s="113"/>
      <c r="P507" s="115"/>
      <c r="Q507" s="113"/>
      <c r="R507" s="113"/>
      <c r="S507" s="115"/>
      <c r="T507" s="90"/>
      <c r="U507" s="115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</row>
    <row r="508">
      <c r="A508" s="27"/>
      <c r="B508" s="112" t="s">
        <v>134</v>
      </c>
      <c r="C508" s="113"/>
      <c r="D508" s="115" t="s">
        <v>252</v>
      </c>
      <c r="E508" s="113"/>
      <c r="F508" s="113"/>
      <c r="G508" s="115" t="s">
        <v>38</v>
      </c>
      <c r="H508" s="113"/>
      <c r="I508" s="113"/>
      <c r="J508" s="115" t="s">
        <v>1880</v>
      </c>
      <c r="K508" s="113"/>
      <c r="L508" s="113"/>
      <c r="M508" s="115" t="s">
        <v>1804</v>
      </c>
      <c r="N508" s="115"/>
      <c r="O508" s="113"/>
      <c r="P508" s="115" t="s">
        <v>252</v>
      </c>
      <c r="Q508" s="113"/>
      <c r="R508" s="113"/>
      <c r="S508" s="115" t="s">
        <v>1202</v>
      </c>
      <c r="T508" s="23"/>
      <c r="U508" s="115" t="s">
        <v>1302</v>
      </c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</row>
    <row r="509">
      <c r="A509" s="27"/>
      <c r="B509" s="88" t="s">
        <v>159</v>
      </c>
      <c r="C509" s="90"/>
      <c r="D509" s="92"/>
      <c r="E509" s="90"/>
      <c r="F509" s="90"/>
      <c r="G509" s="92">
        <v>6.0</v>
      </c>
      <c r="H509" s="90"/>
      <c r="I509" s="90"/>
      <c r="J509" s="92">
        <v>57.0</v>
      </c>
      <c r="K509" s="90"/>
      <c r="L509" s="90"/>
      <c r="M509" s="92">
        <v>91.0</v>
      </c>
      <c r="N509" s="92"/>
      <c r="O509" s="90"/>
      <c r="P509" s="92"/>
      <c r="Q509" s="90"/>
      <c r="R509" s="90"/>
      <c r="S509" s="92">
        <v>169.0</v>
      </c>
      <c r="T509" s="23"/>
      <c r="U509" s="92">
        <v>67.0</v>
      </c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</row>
    <row r="510">
      <c r="A510" s="27"/>
      <c r="B510" s="88" t="s">
        <v>178</v>
      </c>
      <c r="C510" s="90"/>
      <c r="D510" s="92"/>
      <c r="E510" s="90"/>
      <c r="F510" s="90"/>
      <c r="G510" s="92"/>
      <c r="H510" s="90"/>
      <c r="I510" s="90"/>
      <c r="J510" s="92"/>
      <c r="K510" s="90"/>
      <c r="L510" s="90"/>
      <c r="M510" s="92"/>
      <c r="N510" s="92"/>
      <c r="O510" s="90"/>
      <c r="P510" s="92"/>
      <c r="Q510" s="90"/>
      <c r="R510" s="90"/>
      <c r="S510" s="92"/>
      <c r="T510" s="23"/>
      <c r="U510" s="92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</row>
    <row r="511">
      <c r="A511" s="27"/>
      <c r="B511" s="88" t="s">
        <v>287</v>
      </c>
      <c r="C511" s="90"/>
      <c r="D511" s="92"/>
      <c r="E511" s="90"/>
      <c r="F511" s="90"/>
      <c r="G511" s="92"/>
      <c r="H511" s="90"/>
      <c r="I511" s="90"/>
      <c r="J511" s="92"/>
      <c r="K511" s="90"/>
      <c r="L511" s="92"/>
      <c r="M511" s="92"/>
      <c r="N511" s="92"/>
      <c r="O511" s="90"/>
      <c r="P511" s="92"/>
      <c r="Q511" s="90"/>
      <c r="R511" s="90"/>
      <c r="S511" s="92"/>
      <c r="T511" s="23"/>
      <c r="U511" s="92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</row>
    <row r="512">
      <c r="A512" s="27"/>
      <c r="B512" s="88" t="s">
        <v>301</v>
      </c>
      <c r="C512" s="90"/>
      <c r="D512" s="92"/>
      <c r="E512" s="90"/>
      <c r="F512" s="90"/>
      <c r="G512" s="92">
        <v>5.0</v>
      </c>
      <c r="H512" s="90"/>
      <c r="I512" s="90"/>
      <c r="J512" s="92">
        <v>36.0</v>
      </c>
      <c r="K512" s="90"/>
      <c r="L512" s="90"/>
      <c r="M512" s="92">
        <v>71.0</v>
      </c>
      <c r="N512" s="90"/>
      <c r="O512" s="90"/>
      <c r="P512" s="92"/>
      <c r="Q512" s="90"/>
      <c r="R512" s="90"/>
      <c r="S512" s="92">
        <v>100.0</v>
      </c>
      <c r="T512" s="23"/>
      <c r="U512" s="92">
        <v>46.0</v>
      </c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</row>
    <row r="513">
      <c r="A513" s="27"/>
      <c r="B513" s="88" t="s">
        <v>495</v>
      </c>
      <c r="C513" s="90"/>
      <c r="D513" s="92">
        <f t="shared" ref="D513:O513" si="107">D509-D511-D512-D514-D515</f>
        <v>0</v>
      </c>
      <c r="E513" s="92">
        <f t="shared" si="107"/>
        <v>0</v>
      </c>
      <c r="F513" s="92">
        <f t="shared" si="107"/>
        <v>0</v>
      </c>
      <c r="G513" s="92">
        <f t="shared" si="107"/>
        <v>1</v>
      </c>
      <c r="H513" s="92">
        <f t="shared" si="107"/>
        <v>0</v>
      </c>
      <c r="I513" s="92">
        <f t="shared" si="107"/>
        <v>0</v>
      </c>
      <c r="J513" s="92">
        <f t="shared" si="107"/>
        <v>10</v>
      </c>
      <c r="K513" s="92">
        <f t="shared" si="107"/>
        <v>0</v>
      </c>
      <c r="L513" s="92">
        <f t="shared" si="107"/>
        <v>0</v>
      </c>
      <c r="M513" s="92">
        <f t="shared" si="107"/>
        <v>12</v>
      </c>
      <c r="N513" s="92">
        <f t="shared" si="107"/>
        <v>0</v>
      </c>
      <c r="O513" s="92">
        <f t="shared" si="107"/>
        <v>0</v>
      </c>
      <c r="P513" s="92"/>
      <c r="Q513" s="92">
        <f t="shared" ref="Q513:U513" si="108">Q509-Q511-Q512-Q514-Q515</f>
        <v>0</v>
      </c>
      <c r="R513" s="92">
        <f t="shared" si="108"/>
        <v>0</v>
      </c>
      <c r="S513" s="92">
        <f t="shared" si="108"/>
        <v>63</v>
      </c>
      <c r="T513" s="92">
        <f t="shared" si="108"/>
        <v>0</v>
      </c>
      <c r="U513" s="92">
        <f t="shared" si="108"/>
        <v>18</v>
      </c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</row>
    <row r="514">
      <c r="A514" s="27"/>
      <c r="B514" s="88" t="s">
        <v>221</v>
      </c>
      <c r="C514" s="90"/>
      <c r="D514" s="92"/>
      <c r="E514" s="90"/>
      <c r="F514" s="90"/>
      <c r="G514" s="92"/>
      <c r="H514" s="90"/>
      <c r="I514" s="90"/>
      <c r="J514" s="92">
        <v>11.0</v>
      </c>
      <c r="K514" s="92"/>
      <c r="L514" s="92"/>
      <c r="M514" s="92">
        <v>8.0</v>
      </c>
      <c r="N514" s="92"/>
      <c r="O514" s="90"/>
      <c r="P514" s="92"/>
      <c r="Q514" s="90"/>
      <c r="R514" s="90"/>
      <c r="S514" s="92">
        <v>4.0</v>
      </c>
      <c r="T514" s="23"/>
      <c r="U514" s="92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</row>
    <row r="515">
      <c r="A515" s="27"/>
      <c r="B515" s="88" t="s">
        <v>233</v>
      </c>
      <c r="C515" s="90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>
        <v>2.0</v>
      </c>
      <c r="T515" s="23"/>
      <c r="U515" s="92">
        <v>3.0</v>
      </c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</row>
    <row r="516">
      <c r="A516" s="35"/>
      <c r="B516" s="88" t="s">
        <v>338</v>
      </c>
      <c r="C516" s="110" t="str">
        <f t="shared" ref="C516:U516" si="109">C510/C509</f>
        <v>#DIV/0!</v>
      </c>
      <c r="D516" s="110" t="str">
        <f t="shared" si="109"/>
        <v>#DIV/0!</v>
      </c>
      <c r="E516" s="110" t="str">
        <f t="shared" si="109"/>
        <v>#DIV/0!</v>
      </c>
      <c r="F516" s="110" t="str">
        <f t="shared" si="109"/>
        <v>#DIV/0!</v>
      </c>
      <c r="G516" s="110">
        <f t="shared" si="109"/>
        <v>0</v>
      </c>
      <c r="H516" s="110" t="str">
        <f t="shared" si="109"/>
        <v>#DIV/0!</v>
      </c>
      <c r="I516" s="110" t="str">
        <f t="shared" si="109"/>
        <v>#DIV/0!</v>
      </c>
      <c r="J516" s="110">
        <f t="shared" si="109"/>
        <v>0</v>
      </c>
      <c r="K516" s="110" t="str">
        <f t="shared" si="109"/>
        <v>#DIV/0!</v>
      </c>
      <c r="L516" s="110" t="str">
        <f t="shared" si="109"/>
        <v>#DIV/0!</v>
      </c>
      <c r="M516" s="110">
        <f t="shared" si="109"/>
        <v>0</v>
      </c>
      <c r="N516" s="110" t="str">
        <f t="shared" si="109"/>
        <v>#DIV/0!</v>
      </c>
      <c r="O516" s="110" t="str">
        <f t="shared" si="109"/>
        <v>#DIV/0!</v>
      </c>
      <c r="P516" s="110" t="str">
        <f t="shared" si="109"/>
        <v>#DIV/0!</v>
      </c>
      <c r="Q516" s="110" t="str">
        <f t="shared" si="109"/>
        <v>#DIV/0!</v>
      </c>
      <c r="R516" s="110" t="str">
        <f t="shared" si="109"/>
        <v>#DIV/0!</v>
      </c>
      <c r="S516" s="110">
        <f t="shared" si="109"/>
        <v>0</v>
      </c>
      <c r="T516" s="110" t="str">
        <f t="shared" si="109"/>
        <v>#DIV/0!</v>
      </c>
      <c r="U516" s="110">
        <f t="shared" si="109"/>
        <v>0</v>
      </c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</row>
    <row r="519">
      <c r="A519" s="85">
        <v>43788.0</v>
      </c>
      <c r="B519" s="112" t="s">
        <v>1878</v>
      </c>
      <c r="C519" s="113"/>
      <c r="D519" s="115"/>
      <c r="E519" s="113"/>
      <c r="F519" s="113"/>
      <c r="G519" s="115" t="s">
        <v>521</v>
      </c>
      <c r="H519" s="113"/>
      <c r="I519" s="113"/>
      <c r="J519" s="115" t="s">
        <v>778</v>
      </c>
      <c r="K519" s="113"/>
      <c r="L519" s="113"/>
      <c r="M519" s="115" t="s">
        <v>779</v>
      </c>
      <c r="N519" s="115"/>
      <c r="O519" s="113"/>
      <c r="P519" s="115" t="s">
        <v>604</v>
      </c>
      <c r="Q519" s="113"/>
      <c r="R519" s="113"/>
      <c r="S519" s="115" t="s">
        <v>1314</v>
      </c>
      <c r="T519" s="90"/>
      <c r="U519" s="115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</row>
    <row r="520">
      <c r="A520" s="27"/>
      <c r="B520" s="112" t="s">
        <v>134</v>
      </c>
      <c r="C520" s="113"/>
      <c r="D520" s="115" t="s">
        <v>165</v>
      </c>
      <c r="E520" s="113"/>
      <c r="F520" s="113"/>
      <c r="G520" s="115" t="s">
        <v>1890</v>
      </c>
      <c r="H520" s="113"/>
      <c r="I520" s="113"/>
      <c r="J520" s="115" t="s">
        <v>1891</v>
      </c>
      <c r="K520" s="113"/>
      <c r="L520" s="113"/>
      <c r="M520" s="115" t="s">
        <v>173</v>
      </c>
      <c r="N520" s="115"/>
      <c r="O520" s="113"/>
      <c r="P520" s="115" t="s">
        <v>1239</v>
      </c>
      <c r="Q520" s="113"/>
      <c r="R520" s="113"/>
      <c r="S520" s="115" t="s">
        <v>1256</v>
      </c>
      <c r="T520" s="23"/>
      <c r="U520" s="115" t="s">
        <v>1892</v>
      </c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</row>
    <row r="521">
      <c r="A521" s="27"/>
      <c r="B521" s="88" t="s">
        <v>159</v>
      </c>
      <c r="C521" s="90"/>
      <c r="D521" s="92">
        <v>0.0</v>
      </c>
      <c r="E521" s="90"/>
      <c r="F521" s="90"/>
      <c r="G521" s="92">
        <v>57.0</v>
      </c>
      <c r="H521" s="90"/>
      <c r="I521" s="90"/>
      <c r="J521" s="92">
        <v>12.0</v>
      </c>
      <c r="K521" s="90"/>
      <c r="L521" s="90"/>
      <c r="M521" s="92">
        <v>20.0</v>
      </c>
      <c r="N521" s="92"/>
      <c r="O521" s="90"/>
      <c r="P521" s="92">
        <v>86.0</v>
      </c>
      <c r="Q521" s="90"/>
      <c r="R521" s="90"/>
      <c r="S521" s="92">
        <v>36.0</v>
      </c>
      <c r="T521" s="23"/>
      <c r="U521" s="92">
        <v>128.0</v>
      </c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</row>
    <row r="522">
      <c r="A522" s="27"/>
      <c r="B522" s="88" t="s">
        <v>178</v>
      </c>
      <c r="C522" s="90"/>
      <c r="D522" s="92"/>
      <c r="E522" s="90"/>
      <c r="F522" s="90"/>
      <c r="G522" s="92"/>
      <c r="H522" s="90"/>
      <c r="I522" s="90"/>
      <c r="J522" s="92"/>
      <c r="K522" s="90"/>
      <c r="L522" s="90"/>
      <c r="M522" s="92"/>
      <c r="N522" s="92"/>
      <c r="O522" s="90"/>
      <c r="P522" s="92"/>
      <c r="Q522" s="90"/>
      <c r="R522" s="90"/>
      <c r="S522" s="92"/>
      <c r="T522" s="23"/>
      <c r="U522" s="92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</row>
    <row r="523">
      <c r="A523" s="27"/>
      <c r="B523" s="88" t="s">
        <v>287</v>
      </c>
      <c r="C523" s="90"/>
      <c r="D523" s="92"/>
      <c r="E523" s="90"/>
      <c r="F523" s="90"/>
      <c r="G523" s="92"/>
      <c r="H523" s="90"/>
      <c r="I523" s="90"/>
      <c r="J523" s="92"/>
      <c r="K523" s="90"/>
      <c r="L523" s="92"/>
      <c r="M523" s="92"/>
      <c r="N523" s="92"/>
      <c r="O523" s="90"/>
      <c r="P523" s="92"/>
      <c r="Q523" s="90"/>
      <c r="R523" s="90"/>
      <c r="S523" s="92"/>
      <c r="T523" s="23"/>
      <c r="U523" s="92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</row>
    <row r="524">
      <c r="A524" s="27"/>
      <c r="B524" s="88" t="s">
        <v>301</v>
      </c>
      <c r="C524" s="90"/>
      <c r="D524" s="92"/>
      <c r="E524" s="90"/>
      <c r="F524" s="90"/>
      <c r="G524" s="92">
        <v>34.0</v>
      </c>
      <c r="H524" s="90"/>
      <c r="I524" s="90"/>
      <c r="J524" s="92">
        <v>9.0</v>
      </c>
      <c r="K524" s="90"/>
      <c r="L524" s="90"/>
      <c r="M524" s="92">
        <v>9.0</v>
      </c>
      <c r="N524" s="90"/>
      <c r="O524" s="90"/>
      <c r="P524" s="92">
        <v>73.0</v>
      </c>
      <c r="Q524" s="90"/>
      <c r="R524" s="90"/>
      <c r="S524" s="92">
        <v>24.0</v>
      </c>
      <c r="T524" s="23"/>
      <c r="U524" s="92">
        <v>68.0</v>
      </c>
      <c r="V524" s="23"/>
      <c r="W524" s="82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</row>
    <row r="525">
      <c r="A525" s="27"/>
      <c r="B525" s="88" t="s">
        <v>495</v>
      </c>
      <c r="C525" s="90"/>
      <c r="D525" s="92">
        <f t="shared" ref="D525:U525" si="110">D521-D523-D524-D526-D527</f>
        <v>0</v>
      </c>
      <c r="E525" s="92">
        <f t="shared" si="110"/>
        <v>0</v>
      </c>
      <c r="F525" s="92">
        <f t="shared" si="110"/>
        <v>0</v>
      </c>
      <c r="G525" s="92">
        <f t="shared" si="110"/>
        <v>20</v>
      </c>
      <c r="H525" s="92">
        <f t="shared" si="110"/>
        <v>0</v>
      </c>
      <c r="I525" s="92">
        <f t="shared" si="110"/>
        <v>0</v>
      </c>
      <c r="J525" s="92">
        <f t="shared" si="110"/>
        <v>3</v>
      </c>
      <c r="K525" s="92">
        <f t="shared" si="110"/>
        <v>0</v>
      </c>
      <c r="L525" s="92">
        <f t="shared" si="110"/>
        <v>0</v>
      </c>
      <c r="M525" s="92">
        <f t="shared" si="110"/>
        <v>11</v>
      </c>
      <c r="N525" s="92">
        <f t="shared" si="110"/>
        <v>0</v>
      </c>
      <c r="O525" s="92">
        <f t="shared" si="110"/>
        <v>0</v>
      </c>
      <c r="P525" s="92">
        <f t="shared" si="110"/>
        <v>10</v>
      </c>
      <c r="Q525" s="92">
        <f t="shared" si="110"/>
        <v>0</v>
      </c>
      <c r="R525" s="92">
        <f t="shared" si="110"/>
        <v>0</v>
      </c>
      <c r="S525" s="92">
        <f t="shared" si="110"/>
        <v>11</v>
      </c>
      <c r="T525" s="92">
        <f t="shared" si="110"/>
        <v>0</v>
      </c>
      <c r="U525" s="92">
        <f t="shared" si="110"/>
        <v>59</v>
      </c>
      <c r="V525" s="82"/>
      <c r="W525" s="82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</row>
    <row r="526">
      <c r="A526" s="27"/>
      <c r="B526" s="88" t="s">
        <v>221</v>
      </c>
      <c r="C526" s="90"/>
      <c r="D526" s="92"/>
      <c r="E526" s="90"/>
      <c r="F526" s="90"/>
      <c r="G526" s="92">
        <v>3.0</v>
      </c>
      <c r="H526" s="90"/>
      <c r="I526" s="90"/>
      <c r="J526" s="92"/>
      <c r="K526" s="92"/>
      <c r="L526" s="92"/>
      <c r="M526" s="92"/>
      <c r="N526" s="92"/>
      <c r="O526" s="90"/>
      <c r="P526" s="92">
        <v>1.0</v>
      </c>
      <c r="Q526" s="90"/>
      <c r="R526" s="90"/>
      <c r="S526" s="92">
        <v>1.0</v>
      </c>
      <c r="T526" s="23"/>
      <c r="U526" s="92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</row>
    <row r="527">
      <c r="A527" s="27"/>
      <c r="B527" s="88" t="s">
        <v>233</v>
      </c>
      <c r="C527" s="90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>
        <v>2.0</v>
      </c>
      <c r="Q527" s="92"/>
      <c r="R527" s="92"/>
      <c r="S527" s="92"/>
      <c r="T527" s="23"/>
      <c r="U527" s="92">
        <v>1.0</v>
      </c>
      <c r="V527" s="82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</row>
    <row r="528">
      <c r="A528" s="35"/>
      <c r="B528" s="88" t="s">
        <v>338</v>
      </c>
      <c r="C528" s="110" t="str">
        <f t="shared" ref="C528:U528" si="111">C522/C521</f>
        <v>#DIV/0!</v>
      </c>
      <c r="D528" s="110" t="str">
        <f t="shared" si="111"/>
        <v>#DIV/0!</v>
      </c>
      <c r="E528" s="110" t="str">
        <f t="shared" si="111"/>
        <v>#DIV/0!</v>
      </c>
      <c r="F528" s="110" t="str">
        <f t="shared" si="111"/>
        <v>#DIV/0!</v>
      </c>
      <c r="G528" s="110">
        <f t="shared" si="111"/>
        <v>0</v>
      </c>
      <c r="H528" s="110" t="str">
        <f t="shared" si="111"/>
        <v>#DIV/0!</v>
      </c>
      <c r="I528" s="110" t="str">
        <f t="shared" si="111"/>
        <v>#DIV/0!</v>
      </c>
      <c r="J528" s="110">
        <f t="shared" si="111"/>
        <v>0</v>
      </c>
      <c r="K528" s="110" t="str">
        <f t="shared" si="111"/>
        <v>#DIV/0!</v>
      </c>
      <c r="L528" s="110" t="str">
        <f t="shared" si="111"/>
        <v>#DIV/0!</v>
      </c>
      <c r="M528" s="110">
        <f t="shared" si="111"/>
        <v>0</v>
      </c>
      <c r="N528" s="110" t="str">
        <f t="shared" si="111"/>
        <v>#DIV/0!</v>
      </c>
      <c r="O528" s="110" t="str">
        <f t="shared" si="111"/>
        <v>#DIV/0!</v>
      </c>
      <c r="P528" s="110">
        <f t="shared" si="111"/>
        <v>0</v>
      </c>
      <c r="Q528" s="110" t="str">
        <f t="shared" si="111"/>
        <v>#DIV/0!</v>
      </c>
      <c r="R528" s="110" t="str">
        <f t="shared" si="111"/>
        <v>#DIV/0!</v>
      </c>
      <c r="S528" s="110">
        <f t="shared" si="111"/>
        <v>0</v>
      </c>
      <c r="T528" s="110" t="str">
        <f t="shared" si="111"/>
        <v>#DIV/0!</v>
      </c>
      <c r="U528" s="110">
        <f t="shared" si="111"/>
        <v>0</v>
      </c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</row>
    <row r="529">
      <c r="A529" s="23"/>
      <c r="B529" s="23"/>
      <c r="C529" s="23"/>
      <c r="D529" s="23"/>
      <c r="E529" s="23"/>
      <c r="F529" s="23"/>
      <c r="G529" s="82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</row>
    <row r="530">
      <c r="A530" s="85">
        <v>43789.0</v>
      </c>
      <c r="B530" s="112" t="s">
        <v>1878</v>
      </c>
      <c r="C530" s="113"/>
      <c r="D530" s="115"/>
      <c r="E530" s="113"/>
      <c r="F530" s="113"/>
      <c r="G530" s="115" t="s">
        <v>1899</v>
      </c>
      <c r="H530" s="113"/>
      <c r="I530" s="113"/>
      <c r="J530" s="115" t="s">
        <v>140</v>
      </c>
      <c r="K530" s="113"/>
      <c r="L530" s="113"/>
      <c r="M530" s="115" t="s">
        <v>103</v>
      </c>
      <c r="N530" s="115"/>
      <c r="O530" s="113"/>
      <c r="P530" s="115" t="s">
        <v>1284</v>
      </c>
      <c r="Q530" s="113"/>
      <c r="R530" s="113"/>
      <c r="S530" s="115" t="s">
        <v>1900</v>
      </c>
      <c r="T530" s="90"/>
      <c r="U530" s="115" t="s">
        <v>1782</v>
      </c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</row>
    <row r="531">
      <c r="A531" s="27"/>
      <c r="B531" s="112" t="s">
        <v>134</v>
      </c>
      <c r="C531" s="113"/>
      <c r="D531" s="115"/>
      <c r="E531" s="113"/>
      <c r="F531" s="113"/>
      <c r="G531" s="115" t="s">
        <v>166</v>
      </c>
      <c r="H531" s="113"/>
      <c r="I531" s="113"/>
      <c r="J531" s="115" t="s">
        <v>116</v>
      </c>
      <c r="K531" s="113"/>
      <c r="L531" s="113"/>
      <c r="M531" s="115" t="s">
        <v>1300</v>
      </c>
      <c r="N531" s="115"/>
      <c r="O531" s="113"/>
      <c r="P531" s="115" t="s">
        <v>129</v>
      </c>
      <c r="Q531" s="113"/>
      <c r="R531" s="113"/>
      <c r="S531" s="115" t="s">
        <v>1902</v>
      </c>
      <c r="T531" s="23"/>
      <c r="U531" s="115" t="s">
        <v>1903</v>
      </c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</row>
    <row r="532">
      <c r="A532" s="27"/>
      <c r="B532" s="88" t="s">
        <v>159</v>
      </c>
      <c r="C532" s="90"/>
      <c r="D532" s="92"/>
      <c r="E532" s="90"/>
      <c r="F532" s="90"/>
      <c r="G532" s="92">
        <v>74.0</v>
      </c>
      <c r="H532" s="90"/>
      <c r="I532" s="90"/>
      <c r="J532" s="92">
        <v>9.0</v>
      </c>
      <c r="K532" s="90"/>
      <c r="L532" s="90"/>
      <c r="M532" s="92">
        <v>31.0</v>
      </c>
      <c r="N532" s="92"/>
      <c r="O532" s="90"/>
      <c r="P532" s="92">
        <v>21.0</v>
      </c>
      <c r="Q532" s="90"/>
      <c r="R532" s="90"/>
      <c r="S532" s="92">
        <v>140.0</v>
      </c>
      <c r="T532" s="23"/>
      <c r="U532" s="92">
        <v>160.0</v>
      </c>
      <c r="V532" s="215"/>
      <c r="W532" s="82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</row>
    <row r="533">
      <c r="A533" s="27"/>
      <c r="B533" s="88" t="s">
        <v>178</v>
      </c>
      <c r="C533" s="90"/>
      <c r="D533" s="92"/>
      <c r="E533" s="90"/>
      <c r="F533" s="90"/>
      <c r="G533" s="92"/>
      <c r="H533" s="90"/>
      <c r="I533" s="90"/>
      <c r="J533" s="92"/>
      <c r="K533" s="90"/>
      <c r="L533" s="90"/>
      <c r="M533" s="92"/>
      <c r="N533" s="92"/>
      <c r="O533" s="90"/>
      <c r="P533" s="92"/>
      <c r="Q533" s="90"/>
      <c r="R533" s="90"/>
      <c r="S533" s="92"/>
      <c r="T533" s="23"/>
      <c r="U533" s="92"/>
      <c r="V533" s="215"/>
      <c r="W533" s="82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</row>
    <row r="534">
      <c r="A534" s="27"/>
      <c r="B534" s="88" t="s">
        <v>287</v>
      </c>
      <c r="C534" s="90"/>
      <c r="D534" s="92"/>
      <c r="E534" s="90"/>
      <c r="F534" s="90"/>
      <c r="G534" s="92"/>
      <c r="H534" s="90"/>
      <c r="I534" s="90"/>
      <c r="J534" s="92"/>
      <c r="K534" s="90"/>
      <c r="L534" s="92"/>
      <c r="M534" s="92"/>
      <c r="N534" s="92"/>
      <c r="O534" s="90"/>
      <c r="P534" s="92"/>
      <c r="Q534" s="90"/>
      <c r="R534" s="90"/>
      <c r="S534" s="92"/>
      <c r="T534" s="23"/>
      <c r="U534" s="92"/>
      <c r="V534" s="215"/>
      <c r="W534" s="82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</row>
    <row r="535">
      <c r="A535" s="27"/>
      <c r="B535" s="88" t="s">
        <v>301</v>
      </c>
      <c r="C535" s="90"/>
      <c r="D535" s="92"/>
      <c r="E535" s="90"/>
      <c r="F535" s="90"/>
      <c r="G535" s="92">
        <v>53.0</v>
      </c>
      <c r="H535" s="90"/>
      <c r="I535" s="90"/>
      <c r="J535" s="92">
        <v>6.0</v>
      </c>
      <c r="K535" s="90"/>
      <c r="L535" s="90"/>
      <c r="M535" s="92">
        <v>23.0</v>
      </c>
      <c r="N535" s="90"/>
      <c r="O535" s="90"/>
      <c r="P535" s="92">
        <v>10.0</v>
      </c>
      <c r="Q535" s="90"/>
      <c r="R535" s="90"/>
      <c r="S535" s="92">
        <v>73.0</v>
      </c>
      <c r="T535" s="23"/>
      <c r="U535" s="92">
        <v>66.0</v>
      </c>
      <c r="V535" s="215"/>
      <c r="W535" s="82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</row>
    <row r="536">
      <c r="A536" s="27"/>
      <c r="B536" s="88" t="s">
        <v>495</v>
      </c>
      <c r="C536" s="90"/>
      <c r="D536" s="92">
        <f t="shared" ref="D536:U536" si="112">D532-D534-D535-D537-D538</f>
        <v>0</v>
      </c>
      <c r="E536" s="92">
        <f t="shared" si="112"/>
        <v>0</v>
      </c>
      <c r="F536" s="92">
        <f t="shared" si="112"/>
        <v>0</v>
      </c>
      <c r="G536" s="92">
        <f t="shared" si="112"/>
        <v>18</v>
      </c>
      <c r="H536" s="92">
        <f t="shared" si="112"/>
        <v>0</v>
      </c>
      <c r="I536" s="92">
        <f t="shared" si="112"/>
        <v>0</v>
      </c>
      <c r="J536" s="92">
        <f t="shared" si="112"/>
        <v>3</v>
      </c>
      <c r="K536" s="92">
        <f t="shared" si="112"/>
        <v>0</v>
      </c>
      <c r="L536" s="92">
        <f t="shared" si="112"/>
        <v>0</v>
      </c>
      <c r="M536" s="92">
        <f t="shared" si="112"/>
        <v>7</v>
      </c>
      <c r="N536" s="92">
        <f t="shared" si="112"/>
        <v>0</v>
      </c>
      <c r="O536" s="92">
        <f t="shared" si="112"/>
        <v>0</v>
      </c>
      <c r="P536" s="92">
        <f t="shared" si="112"/>
        <v>11</v>
      </c>
      <c r="Q536" s="92">
        <f t="shared" si="112"/>
        <v>0</v>
      </c>
      <c r="R536" s="92">
        <f t="shared" si="112"/>
        <v>0</v>
      </c>
      <c r="S536" s="92">
        <f t="shared" si="112"/>
        <v>56</v>
      </c>
      <c r="T536" s="92">
        <f t="shared" si="112"/>
        <v>0</v>
      </c>
      <c r="U536" s="92">
        <f t="shared" si="112"/>
        <v>86</v>
      </c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</row>
    <row r="537">
      <c r="A537" s="27"/>
      <c r="B537" s="88" t="s">
        <v>221</v>
      </c>
      <c r="C537" s="90"/>
      <c r="D537" s="92"/>
      <c r="E537" s="90"/>
      <c r="F537" s="90"/>
      <c r="G537" s="92">
        <v>3.0</v>
      </c>
      <c r="H537" s="90"/>
      <c r="I537" s="90"/>
      <c r="J537" s="92"/>
      <c r="K537" s="92"/>
      <c r="L537" s="92"/>
      <c r="M537" s="92">
        <v>1.0</v>
      </c>
      <c r="N537" s="92"/>
      <c r="O537" s="90"/>
      <c r="P537" s="92"/>
      <c r="Q537" s="90"/>
      <c r="R537" s="90"/>
      <c r="S537" s="92">
        <v>11.0</v>
      </c>
      <c r="T537" s="23"/>
      <c r="U537" s="92">
        <v>5.0</v>
      </c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</row>
    <row r="538">
      <c r="A538" s="27"/>
      <c r="B538" s="88" t="s">
        <v>233</v>
      </c>
      <c r="C538" s="90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23"/>
      <c r="U538" s="92">
        <v>3.0</v>
      </c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</row>
    <row r="539">
      <c r="A539" s="35"/>
      <c r="B539" s="88" t="s">
        <v>338</v>
      </c>
      <c r="C539" s="110" t="str">
        <f t="shared" ref="C539:U539" si="113">C533/C532</f>
        <v>#DIV/0!</v>
      </c>
      <c r="D539" s="110" t="str">
        <f t="shared" si="113"/>
        <v>#DIV/0!</v>
      </c>
      <c r="E539" s="110" t="str">
        <f t="shared" si="113"/>
        <v>#DIV/0!</v>
      </c>
      <c r="F539" s="110" t="str">
        <f t="shared" si="113"/>
        <v>#DIV/0!</v>
      </c>
      <c r="G539" s="110">
        <f t="shared" si="113"/>
        <v>0</v>
      </c>
      <c r="H539" s="110" t="str">
        <f t="shared" si="113"/>
        <v>#DIV/0!</v>
      </c>
      <c r="I539" s="110" t="str">
        <f t="shared" si="113"/>
        <v>#DIV/0!</v>
      </c>
      <c r="J539" s="110">
        <f t="shared" si="113"/>
        <v>0</v>
      </c>
      <c r="K539" s="110" t="str">
        <f t="shared" si="113"/>
        <v>#DIV/0!</v>
      </c>
      <c r="L539" s="110" t="str">
        <f t="shared" si="113"/>
        <v>#DIV/0!</v>
      </c>
      <c r="M539" s="110">
        <f t="shared" si="113"/>
        <v>0</v>
      </c>
      <c r="N539" s="110" t="str">
        <f t="shared" si="113"/>
        <v>#DIV/0!</v>
      </c>
      <c r="O539" s="110" t="str">
        <f t="shared" si="113"/>
        <v>#DIV/0!</v>
      </c>
      <c r="P539" s="110">
        <f t="shared" si="113"/>
        <v>0</v>
      </c>
      <c r="Q539" s="110" t="str">
        <f t="shared" si="113"/>
        <v>#DIV/0!</v>
      </c>
      <c r="R539" s="110" t="str">
        <f t="shared" si="113"/>
        <v>#DIV/0!</v>
      </c>
      <c r="S539" s="110">
        <f t="shared" si="113"/>
        <v>0</v>
      </c>
      <c r="T539" s="110" t="str">
        <f t="shared" si="113"/>
        <v>#DIV/0!</v>
      </c>
      <c r="U539" s="110">
        <f t="shared" si="113"/>
        <v>0</v>
      </c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</row>
    <row r="541">
      <c r="A541" s="85">
        <v>43790.0</v>
      </c>
      <c r="B541" s="112" t="s">
        <v>1878</v>
      </c>
      <c r="C541" s="113"/>
      <c r="D541" s="115"/>
      <c r="E541" s="113"/>
      <c r="F541" s="113"/>
      <c r="G541" s="115" t="s">
        <v>1911</v>
      </c>
      <c r="H541" s="113"/>
      <c r="I541" s="113"/>
      <c r="J541" s="115"/>
      <c r="K541" s="113"/>
      <c r="L541" s="113"/>
      <c r="M541" s="115" t="s">
        <v>1912</v>
      </c>
      <c r="N541" s="115"/>
      <c r="O541" s="113"/>
      <c r="P541" s="115" t="s">
        <v>1717</v>
      </c>
      <c r="Q541" s="113"/>
      <c r="R541" s="113"/>
      <c r="S541" s="115" t="s">
        <v>1913</v>
      </c>
      <c r="T541" s="90"/>
      <c r="U541" s="115" t="s">
        <v>1914</v>
      </c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</row>
    <row r="542">
      <c r="A542" s="27"/>
      <c r="B542" s="112" t="s">
        <v>134</v>
      </c>
      <c r="C542" s="113"/>
      <c r="D542" s="115" t="s">
        <v>1243</v>
      </c>
      <c r="E542" s="113"/>
      <c r="F542" s="113"/>
      <c r="G542" s="115" t="s">
        <v>1323</v>
      </c>
      <c r="H542" s="113"/>
      <c r="I542" s="113"/>
      <c r="J542" s="115" t="s">
        <v>39</v>
      </c>
      <c r="K542" s="113"/>
      <c r="L542" s="113"/>
      <c r="M542" s="115" t="s">
        <v>1915</v>
      </c>
      <c r="N542" s="115"/>
      <c r="O542" s="113"/>
      <c r="P542" s="115" t="s">
        <v>1480</v>
      </c>
      <c r="Q542" s="113"/>
      <c r="R542" s="113"/>
      <c r="S542" s="115" t="s">
        <v>1314</v>
      </c>
      <c r="T542" s="23"/>
      <c r="U542" s="115" t="s">
        <v>1888</v>
      </c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</row>
    <row r="543">
      <c r="A543" s="27"/>
      <c r="B543" s="88" t="s">
        <v>159</v>
      </c>
      <c r="C543" s="90"/>
      <c r="D543" s="92">
        <v>0.0</v>
      </c>
      <c r="E543" s="90"/>
      <c r="F543" s="90"/>
      <c r="G543" s="92">
        <v>61.0</v>
      </c>
      <c r="H543" s="90"/>
      <c r="I543" s="90"/>
      <c r="J543" s="92">
        <v>0.0</v>
      </c>
      <c r="K543" s="90"/>
      <c r="L543" s="90"/>
      <c r="M543" s="92">
        <v>15.0</v>
      </c>
      <c r="N543" s="92"/>
      <c r="O543" s="90"/>
      <c r="P543" s="92">
        <v>16.0</v>
      </c>
      <c r="Q543" s="90"/>
      <c r="R543" s="90"/>
      <c r="S543" s="92">
        <v>62.0</v>
      </c>
      <c r="T543" s="23"/>
      <c r="U543" s="92">
        <v>140.0</v>
      </c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</row>
    <row r="544">
      <c r="A544" s="27"/>
      <c r="B544" s="88" t="s">
        <v>178</v>
      </c>
      <c r="C544" s="90"/>
      <c r="D544" s="92"/>
      <c r="E544" s="90"/>
      <c r="F544" s="90"/>
      <c r="G544" s="92"/>
      <c r="H544" s="90"/>
      <c r="I544" s="90"/>
      <c r="J544" s="92"/>
      <c r="K544" s="90"/>
      <c r="L544" s="90"/>
      <c r="M544" s="92"/>
      <c r="N544" s="92"/>
      <c r="O544" s="90"/>
      <c r="P544" s="92"/>
      <c r="Q544" s="90"/>
      <c r="R544" s="90"/>
      <c r="S544" s="92"/>
      <c r="T544" s="23"/>
      <c r="U544" s="92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</row>
    <row r="545">
      <c r="A545" s="27"/>
      <c r="B545" s="88" t="s">
        <v>287</v>
      </c>
      <c r="C545" s="90"/>
      <c r="D545" s="92"/>
      <c r="E545" s="90"/>
      <c r="F545" s="90"/>
      <c r="G545" s="92"/>
      <c r="H545" s="90"/>
      <c r="I545" s="90"/>
      <c r="J545" s="92"/>
      <c r="K545" s="90"/>
      <c r="L545" s="92"/>
      <c r="M545" s="92"/>
      <c r="N545" s="92"/>
      <c r="O545" s="90"/>
      <c r="P545" s="92"/>
      <c r="Q545" s="90"/>
      <c r="R545" s="90"/>
      <c r="S545" s="92"/>
      <c r="T545" s="23"/>
      <c r="U545" s="92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</row>
    <row r="546">
      <c r="A546" s="27"/>
      <c r="B546" s="88" t="s">
        <v>301</v>
      </c>
      <c r="C546" s="90"/>
      <c r="D546" s="92"/>
      <c r="E546" s="90"/>
      <c r="F546" s="90"/>
      <c r="G546" s="92">
        <v>32.0</v>
      </c>
      <c r="H546" s="90"/>
      <c r="I546" s="90"/>
      <c r="J546" s="92"/>
      <c r="K546" s="90"/>
      <c r="L546" s="90"/>
      <c r="M546" s="92">
        <v>15.0</v>
      </c>
      <c r="N546" s="90"/>
      <c r="O546" s="90"/>
      <c r="P546" s="92">
        <v>7.0</v>
      </c>
      <c r="Q546" s="90"/>
      <c r="R546" s="90"/>
      <c r="S546" s="92">
        <v>39.0</v>
      </c>
      <c r="T546" s="23"/>
      <c r="U546" s="92">
        <v>82.0</v>
      </c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</row>
    <row r="547">
      <c r="A547" s="27"/>
      <c r="B547" s="88" t="s">
        <v>495</v>
      </c>
      <c r="C547" s="90"/>
      <c r="D547" s="92">
        <f t="shared" ref="D547:U547" si="114">D543-D545-D546-D548-D549</f>
        <v>0</v>
      </c>
      <c r="E547" s="92">
        <f t="shared" si="114"/>
        <v>0</v>
      </c>
      <c r="F547" s="92">
        <f t="shared" si="114"/>
        <v>0</v>
      </c>
      <c r="G547" s="92">
        <f t="shared" si="114"/>
        <v>16</v>
      </c>
      <c r="H547" s="92">
        <f t="shared" si="114"/>
        <v>0</v>
      </c>
      <c r="I547" s="92">
        <f t="shared" si="114"/>
        <v>0</v>
      </c>
      <c r="J547" s="92">
        <f t="shared" si="114"/>
        <v>0</v>
      </c>
      <c r="K547" s="92">
        <f t="shared" si="114"/>
        <v>0</v>
      </c>
      <c r="L547" s="92">
        <f t="shared" si="114"/>
        <v>0</v>
      </c>
      <c r="M547" s="92">
        <f t="shared" si="114"/>
        <v>0</v>
      </c>
      <c r="N547" s="92">
        <f t="shared" si="114"/>
        <v>0</v>
      </c>
      <c r="O547" s="92">
        <f t="shared" si="114"/>
        <v>0</v>
      </c>
      <c r="P547" s="92">
        <f t="shared" si="114"/>
        <v>9</v>
      </c>
      <c r="Q547" s="92">
        <f t="shared" si="114"/>
        <v>0</v>
      </c>
      <c r="R547" s="92">
        <f t="shared" si="114"/>
        <v>0</v>
      </c>
      <c r="S547" s="92">
        <f t="shared" si="114"/>
        <v>23</v>
      </c>
      <c r="T547" s="92">
        <f t="shared" si="114"/>
        <v>0</v>
      </c>
      <c r="U547" s="92">
        <f t="shared" si="114"/>
        <v>57</v>
      </c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</row>
    <row r="548">
      <c r="A548" s="27"/>
      <c r="B548" s="88" t="s">
        <v>221</v>
      </c>
      <c r="C548" s="90"/>
      <c r="D548" s="92"/>
      <c r="E548" s="90"/>
      <c r="F548" s="90"/>
      <c r="G548" s="92">
        <v>13.0</v>
      </c>
      <c r="H548" s="90"/>
      <c r="I548" s="90"/>
      <c r="J548" s="92"/>
      <c r="K548" s="92"/>
      <c r="L548" s="92"/>
      <c r="M548" s="92"/>
      <c r="N548" s="92"/>
      <c r="O548" s="90"/>
      <c r="P548" s="92"/>
      <c r="Q548" s="90"/>
      <c r="R548" s="90"/>
      <c r="S548" s="92"/>
      <c r="T548" s="23"/>
      <c r="U548" s="92">
        <v>1.0</v>
      </c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</row>
    <row r="549">
      <c r="A549" s="27"/>
      <c r="B549" s="88" t="s">
        <v>233</v>
      </c>
      <c r="C549" s="90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23"/>
      <c r="U549" s="92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</row>
    <row r="550">
      <c r="A550" s="35"/>
      <c r="B550" s="88" t="s">
        <v>338</v>
      </c>
      <c r="C550" s="110" t="str">
        <f t="shared" ref="C550:U550" si="115">C544/C543</f>
        <v>#DIV/0!</v>
      </c>
      <c r="D550" s="110" t="str">
        <f t="shared" si="115"/>
        <v>#DIV/0!</v>
      </c>
      <c r="E550" s="110" t="str">
        <f t="shared" si="115"/>
        <v>#DIV/0!</v>
      </c>
      <c r="F550" s="110" t="str">
        <f t="shared" si="115"/>
        <v>#DIV/0!</v>
      </c>
      <c r="G550" s="110">
        <f t="shared" si="115"/>
        <v>0</v>
      </c>
      <c r="H550" s="110" t="str">
        <f t="shared" si="115"/>
        <v>#DIV/0!</v>
      </c>
      <c r="I550" s="110" t="str">
        <f t="shared" si="115"/>
        <v>#DIV/0!</v>
      </c>
      <c r="J550" s="110" t="str">
        <f t="shared" si="115"/>
        <v>#DIV/0!</v>
      </c>
      <c r="K550" s="110" t="str">
        <f t="shared" si="115"/>
        <v>#DIV/0!</v>
      </c>
      <c r="L550" s="110" t="str">
        <f t="shared" si="115"/>
        <v>#DIV/0!</v>
      </c>
      <c r="M550" s="110">
        <f t="shared" si="115"/>
        <v>0</v>
      </c>
      <c r="N550" s="110" t="str">
        <f t="shared" si="115"/>
        <v>#DIV/0!</v>
      </c>
      <c r="O550" s="110" t="str">
        <f t="shared" si="115"/>
        <v>#DIV/0!</v>
      </c>
      <c r="P550" s="110">
        <f t="shared" si="115"/>
        <v>0</v>
      </c>
      <c r="Q550" s="110" t="str">
        <f t="shared" si="115"/>
        <v>#DIV/0!</v>
      </c>
      <c r="R550" s="110" t="str">
        <f t="shared" si="115"/>
        <v>#DIV/0!</v>
      </c>
      <c r="S550" s="110">
        <f t="shared" si="115"/>
        <v>0</v>
      </c>
      <c r="T550" s="110" t="str">
        <f t="shared" si="115"/>
        <v>#DIV/0!</v>
      </c>
      <c r="U550" s="110">
        <f t="shared" si="115"/>
        <v>0</v>
      </c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</row>
    <row r="552">
      <c r="A552" s="85">
        <v>43791.0</v>
      </c>
      <c r="B552" s="112" t="s">
        <v>1878</v>
      </c>
      <c r="C552" s="113"/>
      <c r="D552" s="115"/>
      <c r="E552" s="113"/>
      <c r="F552" s="113"/>
      <c r="G552" s="115" t="s">
        <v>1919</v>
      </c>
      <c r="H552" s="113"/>
      <c r="I552" s="113"/>
      <c r="J552" s="115" t="s">
        <v>140</v>
      </c>
      <c r="K552" s="113"/>
      <c r="L552" s="113"/>
      <c r="M552" s="115" t="s">
        <v>1638</v>
      </c>
      <c r="N552" s="115"/>
      <c r="O552" s="113"/>
      <c r="P552" s="115"/>
      <c r="Q552" s="113"/>
      <c r="R552" s="113"/>
      <c r="S552" s="115" t="s">
        <v>194</v>
      </c>
      <c r="T552" s="90"/>
      <c r="U552" s="115" t="s">
        <v>1591</v>
      </c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</row>
    <row r="553">
      <c r="A553" s="27"/>
      <c r="B553" s="112" t="s">
        <v>134</v>
      </c>
      <c r="C553" s="113"/>
      <c r="D553" s="115"/>
      <c r="E553" s="113"/>
      <c r="F553" s="113"/>
      <c r="G553" s="115" t="s">
        <v>1338</v>
      </c>
      <c r="H553" s="113"/>
      <c r="I553" s="113"/>
      <c r="J553" s="115" t="s">
        <v>1209</v>
      </c>
      <c r="K553" s="113"/>
      <c r="L553" s="113"/>
      <c r="M553" s="115" t="s">
        <v>1864</v>
      </c>
      <c r="N553" s="115"/>
      <c r="O553" s="113"/>
      <c r="P553" s="115" t="s">
        <v>252</v>
      </c>
      <c r="Q553" s="113"/>
      <c r="R553" s="113"/>
      <c r="S553" s="115" t="s">
        <v>843</v>
      </c>
      <c r="T553" s="23"/>
      <c r="U553" s="115" t="s">
        <v>1921</v>
      </c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</row>
    <row r="554">
      <c r="A554" s="27"/>
      <c r="B554" s="88" t="s">
        <v>159</v>
      </c>
      <c r="C554" s="90"/>
      <c r="D554" s="92"/>
      <c r="E554" s="90"/>
      <c r="F554" s="90"/>
      <c r="G554" s="92">
        <v>59.0</v>
      </c>
      <c r="H554" s="90"/>
      <c r="I554" s="90"/>
      <c r="J554" s="92">
        <v>51.0</v>
      </c>
      <c r="K554" s="90"/>
      <c r="L554" s="90"/>
      <c r="M554" s="92">
        <v>17.0</v>
      </c>
      <c r="N554" s="92"/>
      <c r="O554" s="90"/>
      <c r="P554" s="92"/>
      <c r="Q554" s="90"/>
      <c r="R554" s="90"/>
      <c r="S554" s="92">
        <v>40.0</v>
      </c>
      <c r="T554" s="23"/>
      <c r="U554" s="92">
        <v>109.0</v>
      </c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</row>
    <row r="555">
      <c r="A555" s="27"/>
      <c r="B555" s="88" t="s">
        <v>178</v>
      </c>
      <c r="C555" s="90"/>
      <c r="D555" s="92"/>
      <c r="E555" s="90"/>
      <c r="F555" s="90"/>
      <c r="G555" s="92"/>
      <c r="H555" s="90"/>
      <c r="I555" s="90"/>
      <c r="J555" s="92"/>
      <c r="K555" s="90"/>
      <c r="L555" s="90"/>
      <c r="M555" s="92"/>
      <c r="N555" s="92"/>
      <c r="O555" s="90"/>
      <c r="P555" s="92"/>
      <c r="Q555" s="90"/>
      <c r="R555" s="90"/>
      <c r="S555" s="92"/>
      <c r="T555" s="23"/>
      <c r="U555" s="92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</row>
    <row r="556">
      <c r="A556" s="27"/>
      <c r="B556" s="88" t="s">
        <v>287</v>
      </c>
      <c r="C556" s="90"/>
      <c r="D556" s="92"/>
      <c r="E556" s="90"/>
      <c r="F556" s="90"/>
      <c r="G556" s="92"/>
      <c r="H556" s="90"/>
      <c r="I556" s="90"/>
      <c r="J556" s="92"/>
      <c r="K556" s="90"/>
      <c r="L556" s="92"/>
      <c r="M556" s="92"/>
      <c r="N556" s="92"/>
      <c r="O556" s="90"/>
      <c r="P556" s="92"/>
      <c r="Q556" s="90"/>
      <c r="R556" s="90"/>
      <c r="S556" s="92"/>
      <c r="T556" s="23"/>
      <c r="U556" s="92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</row>
    <row r="557">
      <c r="A557" s="27"/>
      <c r="B557" s="88" t="s">
        <v>301</v>
      </c>
      <c r="C557" s="90"/>
      <c r="D557" s="92"/>
      <c r="E557" s="90"/>
      <c r="F557" s="90"/>
      <c r="G557" s="92">
        <v>35.0</v>
      </c>
      <c r="H557" s="90"/>
      <c r="I557" s="90"/>
      <c r="J557" s="92">
        <v>47.0</v>
      </c>
      <c r="K557" s="90"/>
      <c r="L557" s="90"/>
      <c r="M557" s="92">
        <v>14.0</v>
      </c>
      <c r="N557" s="90"/>
      <c r="O557" s="90"/>
      <c r="P557" s="92"/>
      <c r="Q557" s="90"/>
      <c r="R557" s="90"/>
      <c r="S557" s="92">
        <v>30.0</v>
      </c>
      <c r="T557" s="23"/>
      <c r="U557" s="92">
        <v>66.0</v>
      </c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</row>
    <row r="558">
      <c r="A558" s="27"/>
      <c r="B558" s="88" t="s">
        <v>495</v>
      </c>
      <c r="C558" s="90"/>
      <c r="D558" s="92">
        <f t="shared" ref="D558:U558" si="116">D554-D556-D557-D559-D560</f>
        <v>0</v>
      </c>
      <c r="E558" s="92">
        <f t="shared" si="116"/>
        <v>0</v>
      </c>
      <c r="F558" s="92">
        <f t="shared" si="116"/>
        <v>0</v>
      </c>
      <c r="G558" s="92">
        <f t="shared" si="116"/>
        <v>17</v>
      </c>
      <c r="H558" s="92">
        <f t="shared" si="116"/>
        <v>0</v>
      </c>
      <c r="I558" s="92">
        <f t="shared" si="116"/>
        <v>0</v>
      </c>
      <c r="J558" s="92">
        <f t="shared" si="116"/>
        <v>4</v>
      </c>
      <c r="K558" s="92">
        <f t="shared" si="116"/>
        <v>0</v>
      </c>
      <c r="L558" s="92">
        <f t="shared" si="116"/>
        <v>0</v>
      </c>
      <c r="M558" s="92">
        <f t="shared" si="116"/>
        <v>3</v>
      </c>
      <c r="N558" s="92">
        <f t="shared" si="116"/>
        <v>0</v>
      </c>
      <c r="O558" s="92">
        <f t="shared" si="116"/>
        <v>0</v>
      </c>
      <c r="P558" s="92">
        <f t="shared" si="116"/>
        <v>0</v>
      </c>
      <c r="Q558" s="92">
        <f t="shared" si="116"/>
        <v>0</v>
      </c>
      <c r="R558" s="92">
        <f t="shared" si="116"/>
        <v>0</v>
      </c>
      <c r="S558" s="92">
        <f t="shared" si="116"/>
        <v>10</v>
      </c>
      <c r="T558" s="92">
        <f t="shared" si="116"/>
        <v>0</v>
      </c>
      <c r="U558" s="92">
        <f t="shared" si="116"/>
        <v>36</v>
      </c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</row>
    <row r="559">
      <c r="A559" s="27"/>
      <c r="B559" s="88" t="s">
        <v>221</v>
      </c>
      <c r="C559" s="90"/>
      <c r="D559" s="92"/>
      <c r="E559" s="90"/>
      <c r="F559" s="90"/>
      <c r="G559" s="92">
        <v>7.0</v>
      </c>
      <c r="H559" s="90"/>
      <c r="I559" s="90"/>
      <c r="J559" s="92"/>
      <c r="K559" s="92"/>
      <c r="L559" s="92"/>
      <c r="M559" s="92"/>
      <c r="N559" s="92"/>
      <c r="O559" s="90"/>
      <c r="P559" s="92"/>
      <c r="Q559" s="90"/>
      <c r="R559" s="90"/>
      <c r="S559" s="92"/>
      <c r="T559" s="23"/>
      <c r="U559" s="92">
        <v>5.0</v>
      </c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</row>
    <row r="560">
      <c r="A560" s="27"/>
      <c r="B560" s="88" t="s">
        <v>233</v>
      </c>
      <c r="C560" s="90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23"/>
      <c r="U560" s="92">
        <v>2.0</v>
      </c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</row>
    <row r="561">
      <c r="A561" s="35"/>
      <c r="B561" s="88" t="s">
        <v>338</v>
      </c>
      <c r="C561" s="110" t="str">
        <f t="shared" ref="C561:U561" si="117">C555/C554</f>
        <v>#DIV/0!</v>
      </c>
      <c r="D561" s="110" t="str">
        <f t="shared" si="117"/>
        <v>#DIV/0!</v>
      </c>
      <c r="E561" s="110" t="str">
        <f t="shared" si="117"/>
        <v>#DIV/0!</v>
      </c>
      <c r="F561" s="110" t="str">
        <f t="shared" si="117"/>
        <v>#DIV/0!</v>
      </c>
      <c r="G561" s="110">
        <f t="shared" si="117"/>
        <v>0</v>
      </c>
      <c r="H561" s="110" t="str">
        <f t="shared" si="117"/>
        <v>#DIV/0!</v>
      </c>
      <c r="I561" s="110" t="str">
        <f t="shared" si="117"/>
        <v>#DIV/0!</v>
      </c>
      <c r="J561" s="110">
        <f t="shared" si="117"/>
        <v>0</v>
      </c>
      <c r="K561" s="110" t="str">
        <f t="shared" si="117"/>
        <v>#DIV/0!</v>
      </c>
      <c r="L561" s="110" t="str">
        <f t="shared" si="117"/>
        <v>#DIV/0!</v>
      </c>
      <c r="M561" s="110">
        <f t="shared" si="117"/>
        <v>0</v>
      </c>
      <c r="N561" s="110" t="str">
        <f t="shared" si="117"/>
        <v>#DIV/0!</v>
      </c>
      <c r="O561" s="110" t="str">
        <f t="shared" si="117"/>
        <v>#DIV/0!</v>
      </c>
      <c r="P561" s="110" t="str">
        <f t="shared" si="117"/>
        <v>#DIV/0!</v>
      </c>
      <c r="Q561" s="110" t="str">
        <f t="shared" si="117"/>
        <v>#DIV/0!</v>
      </c>
      <c r="R561" s="110" t="str">
        <f t="shared" si="117"/>
        <v>#DIV/0!</v>
      </c>
      <c r="S561" s="110">
        <f t="shared" si="117"/>
        <v>0</v>
      </c>
      <c r="T561" s="110" t="str">
        <f t="shared" si="117"/>
        <v>#DIV/0!</v>
      </c>
      <c r="U561" s="110">
        <f t="shared" si="117"/>
        <v>0</v>
      </c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</row>
    <row r="563">
      <c r="A563" s="85">
        <v>43792.0</v>
      </c>
      <c r="B563" s="112" t="s">
        <v>1878</v>
      </c>
      <c r="C563" s="113"/>
      <c r="D563" s="115"/>
      <c r="E563" s="113"/>
      <c r="F563" s="113"/>
      <c r="G563" s="115" t="s">
        <v>1927</v>
      </c>
      <c r="H563" s="113"/>
      <c r="I563" s="113"/>
      <c r="J563" s="115" t="s">
        <v>1929</v>
      </c>
      <c r="K563" s="113"/>
      <c r="L563" s="113"/>
      <c r="M563" s="115" t="s">
        <v>252</v>
      </c>
      <c r="N563" s="115"/>
      <c r="O563" s="113"/>
      <c r="P563" s="115" t="s">
        <v>1910</v>
      </c>
      <c r="Q563" s="113"/>
      <c r="R563" s="113"/>
      <c r="S563" s="115" t="s">
        <v>1930</v>
      </c>
      <c r="T563" s="90"/>
      <c r="U563" s="115" t="s">
        <v>1610</v>
      </c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</row>
    <row r="564">
      <c r="A564" s="27"/>
      <c r="B564" s="112" t="s">
        <v>134</v>
      </c>
      <c r="C564" s="113"/>
      <c r="D564" s="115" t="s">
        <v>1259</v>
      </c>
      <c r="E564" s="113"/>
      <c r="F564" s="113"/>
      <c r="G564" s="115" t="s">
        <v>1244</v>
      </c>
      <c r="H564" s="113"/>
      <c r="I564" s="113"/>
      <c r="J564" s="115" t="s">
        <v>1420</v>
      </c>
      <c r="K564" s="113"/>
      <c r="L564" s="113"/>
      <c r="M564" s="115" t="s">
        <v>252</v>
      </c>
      <c r="N564" s="115"/>
      <c r="O564" s="113"/>
      <c r="P564" s="115" t="s">
        <v>385</v>
      </c>
      <c r="Q564" s="113"/>
      <c r="R564" s="113"/>
      <c r="S564" s="115" t="s">
        <v>1759</v>
      </c>
      <c r="T564" s="23"/>
      <c r="U564" s="115" t="s">
        <v>946</v>
      </c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</row>
    <row r="565">
      <c r="A565" s="27"/>
      <c r="B565" s="88" t="s">
        <v>159</v>
      </c>
      <c r="C565" s="90"/>
      <c r="D565" s="92">
        <v>0.0</v>
      </c>
      <c r="E565" s="90"/>
      <c r="F565" s="90"/>
      <c r="G565" s="92">
        <v>35.0</v>
      </c>
      <c r="H565" s="90"/>
      <c r="I565" s="90"/>
      <c r="J565" s="92">
        <v>23.0</v>
      </c>
      <c r="K565" s="90"/>
      <c r="L565" s="90"/>
      <c r="M565" s="92"/>
      <c r="N565" s="92"/>
      <c r="O565" s="90"/>
      <c r="P565" s="92">
        <v>21.0</v>
      </c>
      <c r="Q565" s="90"/>
      <c r="R565" s="90"/>
      <c r="S565" s="92">
        <v>140.0</v>
      </c>
      <c r="T565" s="23"/>
      <c r="U565" s="92">
        <v>37.0</v>
      </c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</row>
    <row r="566">
      <c r="A566" s="27"/>
      <c r="B566" s="88" t="s">
        <v>178</v>
      </c>
      <c r="C566" s="90"/>
      <c r="D566" s="92"/>
      <c r="E566" s="90"/>
      <c r="F566" s="90"/>
      <c r="G566" s="92"/>
      <c r="H566" s="90"/>
      <c r="I566" s="90"/>
      <c r="J566" s="92"/>
      <c r="K566" s="90"/>
      <c r="L566" s="90"/>
      <c r="M566" s="92"/>
      <c r="N566" s="92"/>
      <c r="O566" s="90"/>
      <c r="P566" s="92"/>
      <c r="Q566" s="90"/>
      <c r="R566" s="90"/>
      <c r="S566" s="92"/>
      <c r="T566" s="23"/>
      <c r="U566" s="92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</row>
    <row r="567">
      <c r="A567" s="27"/>
      <c r="B567" s="88" t="s">
        <v>287</v>
      </c>
      <c r="C567" s="90"/>
      <c r="D567" s="92"/>
      <c r="E567" s="90"/>
      <c r="F567" s="90"/>
      <c r="G567" s="92"/>
      <c r="H567" s="90"/>
      <c r="I567" s="90"/>
      <c r="J567" s="92"/>
      <c r="K567" s="90"/>
      <c r="L567" s="92"/>
      <c r="M567" s="92"/>
      <c r="N567" s="92"/>
      <c r="O567" s="90"/>
      <c r="P567" s="92"/>
      <c r="Q567" s="90"/>
      <c r="R567" s="90"/>
      <c r="S567" s="92"/>
      <c r="T567" s="23"/>
      <c r="U567" s="92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</row>
    <row r="568">
      <c r="A568" s="27"/>
      <c r="B568" s="88" t="s">
        <v>301</v>
      </c>
      <c r="C568" s="90"/>
      <c r="D568" s="92"/>
      <c r="E568" s="90"/>
      <c r="F568" s="90"/>
      <c r="G568" s="92">
        <v>22.0</v>
      </c>
      <c r="H568" s="90"/>
      <c r="I568" s="90"/>
      <c r="J568" s="92">
        <v>17.0</v>
      </c>
      <c r="K568" s="90"/>
      <c r="L568" s="90"/>
      <c r="M568" s="92"/>
      <c r="N568" s="90"/>
      <c r="O568" s="90"/>
      <c r="P568" s="92">
        <v>6.0</v>
      </c>
      <c r="Q568" s="90"/>
      <c r="R568" s="90"/>
      <c r="S568" s="92">
        <v>93.0</v>
      </c>
      <c r="T568" s="23"/>
      <c r="U568" s="92">
        <v>20.0</v>
      </c>
      <c r="V568" s="23"/>
      <c r="W568" s="82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</row>
    <row r="569">
      <c r="A569" s="27"/>
      <c r="B569" s="88" t="s">
        <v>495</v>
      </c>
      <c r="C569" s="90"/>
      <c r="D569" s="92">
        <f t="shared" ref="D569:U569" si="118">D565-D567-D568-D570-D571</f>
        <v>0</v>
      </c>
      <c r="E569" s="92">
        <f t="shared" si="118"/>
        <v>0</v>
      </c>
      <c r="F569" s="92">
        <f t="shared" si="118"/>
        <v>0</v>
      </c>
      <c r="G569" s="92">
        <f t="shared" si="118"/>
        <v>9</v>
      </c>
      <c r="H569" s="92">
        <f t="shared" si="118"/>
        <v>0</v>
      </c>
      <c r="I569" s="92">
        <f t="shared" si="118"/>
        <v>0</v>
      </c>
      <c r="J569" s="92">
        <f t="shared" si="118"/>
        <v>6</v>
      </c>
      <c r="K569" s="92">
        <f t="shared" si="118"/>
        <v>0</v>
      </c>
      <c r="L569" s="92">
        <f t="shared" si="118"/>
        <v>0</v>
      </c>
      <c r="M569" s="92">
        <f t="shared" si="118"/>
        <v>0</v>
      </c>
      <c r="N569" s="92">
        <f t="shared" si="118"/>
        <v>0</v>
      </c>
      <c r="O569" s="92">
        <f t="shared" si="118"/>
        <v>0</v>
      </c>
      <c r="P569" s="92">
        <f t="shared" si="118"/>
        <v>14</v>
      </c>
      <c r="Q569" s="92">
        <f t="shared" si="118"/>
        <v>0</v>
      </c>
      <c r="R569" s="92">
        <f t="shared" si="118"/>
        <v>0</v>
      </c>
      <c r="S569" s="92">
        <f t="shared" si="118"/>
        <v>44</v>
      </c>
      <c r="T569" s="92">
        <f t="shared" si="118"/>
        <v>0</v>
      </c>
      <c r="U569" s="92">
        <f t="shared" si="118"/>
        <v>16</v>
      </c>
      <c r="V569" s="23"/>
      <c r="W569" s="82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</row>
    <row r="570">
      <c r="A570" s="27"/>
      <c r="B570" s="88" t="s">
        <v>221</v>
      </c>
      <c r="C570" s="90"/>
      <c r="D570" s="92"/>
      <c r="E570" s="90"/>
      <c r="F570" s="90"/>
      <c r="G570" s="92">
        <v>4.0</v>
      </c>
      <c r="H570" s="90"/>
      <c r="I570" s="90"/>
      <c r="J570" s="92"/>
      <c r="K570" s="92"/>
      <c r="L570" s="92"/>
      <c r="M570" s="92"/>
      <c r="N570" s="92"/>
      <c r="O570" s="90"/>
      <c r="P570" s="92">
        <v>1.0</v>
      </c>
      <c r="Q570" s="90"/>
      <c r="R570" s="90"/>
      <c r="S570" s="92">
        <v>2.0</v>
      </c>
      <c r="T570" s="23"/>
      <c r="U570" s="92">
        <v>1.0</v>
      </c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</row>
    <row r="571">
      <c r="A571" s="27"/>
      <c r="B571" s="88" t="s">
        <v>233</v>
      </c>
      <c r="C571" s="90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>
        <v>1.0</v>
      </c>
      <c r="T571" s="23"/>
      <c r="U571" s="92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</row>
    <row r="572">
      <c r="A572" s="35"/>
      <c r="B572" s="88" t="s">
        <v>338</v>
      </c>
      <c r="C572" s="110" t="str">
        <f t="shared" ref="C572:U572" si="119">C566/C565</f>
        <v>#DIV/0!</v>
      </c>
      <c r="D572" s="110" t="str">
        <f t="shared" si="119"/>
        <v>#DIV/0!</v>
      </c>
      <c r="E572" s="110" t="str">
        <f t="shared" si="119"/>
        <v>#DIV/0!</v>
      </c>
      <c r="F572" s="110" t="str">
        <f t="shared" si="119"/>
        <v>#DIV/0!</v>
      </c>
      <c r="G572" s="110">
        <f t="shared" si="119"/>
        <v>0</v>
      </c>
      <c r="H572" s="110" t="str">
        <f t="shared" si="119"/>
        <v>#DIV/0!</v>
      </c>
      <c r="I572" s="110" t="str">
        <f t="shared" si="119"/>
        <v>#DIV/0!</v>
      </c>
      <c r="J572" s="110">
        <f t="shared" si="119"/>
        <v>0</v>
      </c>
      <c r="K572" s="110" t="str">
        <f t="shared" si="119"/>
        <v>#DIV/0!</v>
      </c>
      <c r="L572" s="110" t="str">
        <f t="shared" si="119"/>
        <v>#DIV/0!</v>
      </c>
      <c r="M572" s="110" t="str">
        <f t="shared" si="119"/>
        <v>#DIV/0!</v>
      </c>
      <c r="N572" s="110" t="str">
        <f t="shared" si="119"/>
        <v>#DIV/0!</v>
      </c>
      <c r="O572" s="110" t="str">
        <f t="shared" si="119"/>
        <v>#DIV/0!</v>
      </c>
      <c r="P572" s="110">
        <f t="shared" si="119"/>
        <v>0</v>
      </c>
      <c r="Q572" s="110" t="str">
        <f t="shared" si="119"/>
        <v>#DIV/0!</v>
      </c>
      <c r="R572" s="110" t="str">
        <f t="shared" si="119"/>
        <v>#DIV/0!</v>
      </c>
      <c r="S572" s="110">
        <f t="shared" si="119"/>
        <v>0</v>
      </c>
      <c r="T572" s="110" t="str">
        <f t="shared" si="119"/>
        <v>#DIV/0!</v>
      </c>
      <c r="U572" s="110">
        <f t="shared" si="119"/>
        <v>0</v>
      </c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</row>
    <row r="574">
      <c r="A574" s="85">
        <v>43794.0</v>
      </c>
      <c r="B574" s="112" t="s">
        <v>1878</v>
      </c>
      <c r="C574" s="113"/>
      <c r="D574" s="115"/>
      <c r="E574" s="113"/>
      <c r="F574" s="113"/>
      <c r="G574" s="115" t="s">
        <v>1283</v>
      </c>
      <c r="H574" s="113"/>
      <c r="I574" s="113"/>
      <c r="J574" s="115" t="s">
        <v>1934</v>
      </c>
      <c r="K574" s="113"/>
      <c r="L574" s="113"/>
      <c r="M574" s="115" t="s">
        <v>1090</v>
      </c>
      <c r="N574" s="115"/>
      <c r="O574" s="113"/>
      <c r="P574" s="115" t="s">
        <v>1850</v>
      </c>
      <c r="Q574" s="113"/>
      <c r="R574" s="113"/>
      <c r="S574" s="115" t="s">
        <v>1930</v>
      </c>
      <c r="T574" s="90"/>
      <c r="U574" s="115" t="s">
        <v>1503</v>
      </c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</row>
    <row r="575">
      <c r="A575" s="27"/>
      <c r="B575" s="112" t="s">
        <v>134</v>
      </c>
      <c r="C575" s="113"/>
      <c r="D575" s="115" t="s">
        <v>182</v>
      </c>
      <c r="E575" s="113"/>
      <c r="F575" s="113"/>
      <c r="G575" s="115" t="s">
        <v>1780</v>
      </c>
      <c r="H575" s="113"/>
      <c r="I575" s="113"/>
      <c r="J575" s="115" t="s">
        <v>1288</v>
      </c>
      <c r="K575" s="113"/>
      <c r="L575" s="113"/>
      <c r="M575" s="115" t="s">
        <v>1798</v>
      </c>
      <c r="N575" s="115"/>
      <c r="O575" s="113"/>
      <c r="P575" s="115" t="s">
        <v>1555</v>
      </c>
      <c r="Q575" s="113"/>
      <c r="R575" s="113"/>
      <c r="S575" s="115" t="s">
        <v>1358</v>
      </c>
      <c r="T575" s="23"/>
      <c r="U575" s="115" t="s">
        <v>1936</v>
      </c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115" t="s">
        <v>1850</v>
      </c>
      <c r="AK575" s="113"/>
      <c r="AL575" s="113"/>
      <c r="AM575" s="115" t="s">
        <v>1930</v>
      </c>
      <c r="AN575" s="90"/>
      <c r="AO575" s="115" t="s">
        <v>1503</v>
      </c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</row>
    <row r="576">
      <c r="A576" s="27"/>
      <c r="B576" s="88" t="s">
        <v>159</v>
      </c>
      <c r="C576" s="90"/>
      <c r="D576" s="92">
        <v>0.0</v>
      </c>
      <c r="E576" s="90"/>
      <c r="F576" s="90"/>
      <c r="G576" s="92">
        <v>68.0</v>
      </c>
      <c r="H576" s="90"/>
      <c r="I576" s="90"/>
      <c r="J576" s="92">
        <v>42.0</v>
      </c>
      <c r="K576" s="90"/>
      <c r="L576" s="90"/>
      <c r="M576" s="92">
        <v>107.0</v>
      </c>
      <c r="N576" s="92"/>
      <c r="O576" s="90"/>
      <c r="P576" s="92">
        <v>112.0</v>
      </c>
      <c r="Q576" s="90"/>
      <c r="R576" s="90"/>
      <c r="S576" s="92">
        <v>49.0</v>
      </c>
      <c r="T576" s="23"/>
      <c r="U576" s="92">
        <v>252.0</v>
      </c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115" t="s">
        <v>1555</v>
      </c>
      <c r="AK576" s="113"/>
      <c r="AL576" s="113"/>
      <c r="AM576" s="115" t="s">
        <v>1358</v>
      </c>
      <c r="AN576" s="23"/>
      <c r="AO576" s="115" t="s">
        <v>1936</v>
      </c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</row>
    <row r="577">
      <c r="A577" s="27"/>
      <c r="B577" s="88" t="s">
        <v>178</v>
      </c>
      <c r="C577" s="90"/>
      <c r="D577" s="92"/>
      <c r="E577" s="90"/>
      <c r="F577" s="90"/>
      <c r="G577" s="92"/>
      <c r="H577" s="90"/>
      <c r="I577" s="90"/>
      <c r="J577" s="92"/>
      <c r="K577" s="90"/>
      <c r="L577" s="90"/>
      <c r="M577" s="92"/>
      <c r="N577" s="92"/>
      <c r="O577" s="90"/>
      <c r="P577" s="92"/>
      <c r="Q577" s="90"/>
      <c r="R577" s="90"/>
      <c r="S577" s="92"/>
      <c r="T577" s="23"/>
      <c r="U577" s="92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92">
        <v>112.0</v>
      </c>
      <c r="AK577" s="90"/>
      <c r="AL577" s="90"/>
      <c r="AM577" s="92">
        <v>49.0</v>
      </c>
      <c r="AN577" s="23"/>
      <c r="AO577" s="92">
        <v>252.0</v>
      </c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</row>
    <row r="578">
      <c r="A578" s="27"/>
      <c r="B578" s="88" t="s">
        <v>287</v>
      </c>
      <c r="C578" s="90"/>
      <c r="D578" s="92"/>
      <c r="E578" s="90"/>
      <c r="F578" s="90"/>
      <c r="G578" s="92"/>
      <c r="H578" s="90"/>
      <c r="I578" s="90"/>
      <c r="J578" s="92"/>
      <c r="K578" s="90"/>
      <c r="L578" s="92"/>
      <c r="M578" s="92"/>
      <c r="N578" s="92"/>
      <c r="O578" s="90"/>
      <c r="P578" s="92"/>
      <c r="Q578" s="90"/>
      <c r="R578" s="90"/>
      <c r="S578" s="92"/>
      <c r="T578" s="23"/>
      <c r="U578" s="92"/>
      <c r="V578" s="23"/>
      <c r="W578" s="82"/>
      <c r="X578" s="82"/>
      <c r="Y578" s="82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92"/>
      <c r="AK578" s="90"/>
      <c r="AL578" s="90"/>
      <c r="AM578" s="92"/>
      <c r="AN578" s="23"/>
      <c r="AO578" s="92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</row>
    <row r="579">
      <c r="A579" s="27"/>
      <c r="B579" s="88" t="s">
        <v>301</v>
      </c>
      <c r="C579" s="90"/>
      <c r="D579" s="92"/>
      <c r="E579" s="90"/>
      <c r="F579" s="90"/>
      <c r="G579" s="92">
        <v>41.0</v>
      </c>
      <c r="H579" s="90"/>
      <c r="I579" s="90"/>
      <c r="J579" s="92">
        <v>28.0</v>
      </c>
      <c r="K579" s="90"/>
      <c r="L579" s="90"/>
      <c r="M579" s="92">
        <v>80.0</v>
      </c>
      <c r="N579" s="90"/>
      <c r="O579" s="90"/>
      <c r="P579" s="92">
        <v>59.0</v>
      </c>
      <c r="Q579" s="90"/>
      <c r="R579" s="90"/>
      <c r="S579" s="92">
        <v>38.0</v>
      </c>
      <c r="T579" s="23"/>
      <c r="U579" s="92">
        <v>130.0</v>
      </c>
      <c r="V579" s="82"/>
      <c r="W579" s="82"/>
      <c r="X579" s="23"/>
      <c r="Y579" s="82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92"/>
      <c r="AK579" s="90"/>
      <c r="AL579" s="90"/>
      <c r="AM579" s="92"/>
      <c r="AN579" s="23"/>
      <c r="AO579" s="92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</row>
    <row r="580">
      <c r="A580" s="27"/>
      <c r="B580" s="88" t="s">
        <v>495</v>
      </c>
      <c r="C580" s="90"/>
      <c r="D580" s="92">
        <f t="shared" ref="D580:U580" si="120">D576-D578-D579-D581-D582</f>
        <v>0</v>
      </c>
      <c r="E580" s="92">
        <f t="shared" si="120"/>
        <v>0</v>
      </c>
      <c r="F580" s="92">
        <f t="shared" si="120"/>
        <v>0</v>
      </c>
      <c r="G580" s="92">
        <f t="shared" si="120"/>
        <v>25</v>
      </c>
      <c r="H580" s="92">
        <f t="shared" si="120"/>
        <v>0</v>
      </c>
      <c r="I580" s="92">
        <f t="shared" si="120"/>
        <v>0</v>
      </c>
      <c r="J580" s="92">
        <f t="shared" si="120"/>
        <v>12</v>
      </c>
      <c r="K580" s="92">
        <f t="shared" si="120"/>
        <v>0</v>
      </c>
      <c r="L580" s="92">
        <f t="shared" si="120"/>
        <v>0</v>
      </c>
      <c r="M580" s="92">
        <f t="shared" si="120"/>
        <v>22</v>
      </c>
      <c r="N580" s="92">
        <f t="shared" si="120"/>
        <v>0</v>
      </c>
      <c r="O580" s="92">
        <f t="shared" si="120"/>
        <v>0</v>
      </c>
      <c r="P580" s="92">
        <f t="shared" si="120"/>
        <v>50</v>
      </c>
      <c r="Q580" s="92">
        <f t="shared" si="120"/>
        <v>0</v>
      </c>
      <c r="R580" s="92">
        <f t="shared" si="120"/>
        <v>0</v>
      </c>
      <c r="S580" s="92">
        <f t="shared" si="120"/>
        <v>11</v>
      </c>
      <c r="T580" s="92">
        <f t="shared" si="120"/>
        <v>0</v>
      </c>
      <c r="U580" s="92">
        <f t="shared" si="120"/>
        <v>117</v>
      </c>
      <c r="V580" s="82"/>
      <c r="W580" s="82"/>
      <c r="X580" s="23"/>
      <c r="Y580" s="82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92">
        <v>70.0</v>
      </c>
      <c r="AK580" s="90"/>
      <c r="AL580" s="90"/>
      <c r="AM580" s="92">
        <v>38.0</v>
      </c>
      <c r="AN580" s="23"/>
      <c r="AO580" s="92">
        <v>177.0</v>
      </c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</row>
    <row r="581">
      <c r="A581" s="27"/>
      <c r="B581" s="88" t="s">
        <v>221</v>
      </c>
      <c r="C581" s="90"/>
      <c r="D581" s="92"/>
      <c r="E581" s="90"/>
      <c r="F581" s="90"/>
      <c r="G581" s="92">
        <v>2.0</v>
      </c>
      <c r="H581" s="90"/>
      <c r="I581" s="90"/>
      <c r="J581" s="92">
        <v>2.0</v>
      </c>
      <c r="K581" s="92"/>
      <c r="L581" s="92"/>
      <c r="M581" s="92">
        <v>4.0</v>
      </c>
      <c r="N581" s="92"/>
      <c r="O581" s="90"/>
      <c r="P581" s="92"/>
      <c r="Q581" s="90"/>
      <c r="R581" s="90"/>
      <c r="S581" s="92"/>
      <c r="T581" s="23"/>
      <c r="U581" s="92"/>
      <c r="V581" s="23"/>
      <c r="W581" s="82"/>
      <c r="X581" s="23"/>
      <c r="Y581" s="82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92">
        <f t="shared" ref="AJ581:AO581" si="121">AJ577-AJ579-AJ580-AJ582-AJ583</f>
        <v>23</v>
      </c>
      <c r="AK581" s="92">
        <f t="shared" si="121"/>
        <v>0</v>
      </c>
      <c r="AL581" s="92">
        <f t="shared" si="121"/>
        <v>0</v>
      </c>
      <c r="AM581" s="92">
        <f t="shared" si="121"/>
        <v>11</v>
      </c>
      <c r="AN581" s="92">
        <f t="shared" si="121"/>
        <v>0</v>
      </c>
      <c r="AO581" s="92">
        <f t="shared" si="121"/>
        <v>71</v>
      </c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</row>
    <row r="582">
      <c r="A582" s="27"/>
      <c r="B582" s="88" t="s">
        <v>233</v>
      </c>
      <c r="C582" s="90"/>
      <c r="D582" s="92"/>
      <c r="E582" s="92"/>
      <c r="F582" s="92"/>
      <c r="G582" s="92"/>
      <c r="H582" s="92"/>
      <c r="I582" s="92"/>
      <c r="J582" s="92"/>
      <c r="K582" s="92"/>
      <c r="L582" s="92"/>
      <c r="M582" s="92">
        <v>1.0</v>
      </c>
      <c r="N582" s="92"/>
      <c r="O582" s="92"/>
      <c r="P582" s="92">
        <v>3.0</v>
      </c>
      <c r="Q582" s="92"/>
      <c r="R582" s="92"/>
      <c r="S582" s="92"/>
      <c r="T582" s="23"/>
      <c r="U582" s="92">
        <v>5.0</v>
      </c>
      <c r="V582" s="23"/>
      <c r="W582" s="82"/>
      <c r="X582" s="23"/>
      <c r="Y582" s="82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92"/>
      <c r="AK582" s="90"/>
      <c r="AL582" s="90"/>
      <c r="AM582" s="92"/>
      <c r="AN582" s="23"/>
      <c r="AO582" s="92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</row>
    <row r="583">
      <c r="A583" s="35"/>
      <c r="B583" s="88" t="s">
        <v>338</v>
      </c>
      <c r="C583" s="110" t="str">
        <f t="shared" ref="C583:U583" si="122">C577/C576</f>
        <v>#DIV/0!</v>
      </c>
      <c r="D583" s="110" t="str">
        <f t="shared" si="122"/>
        <v>#DIV/0!</v>
      </c>
      <c r="E583" s="110" t="str">
        <f t="shared" si="122"/>
        <v>#DIV/0!</v>
      </c>
      <c r="F583" s="110" t="str">
        <f t="shared" si="122"/>
        <v>#DIV/0!</v>
      </c>
      <c r="G583" s="110">
        <f t="shared" si="122"/>
        <v>0</v>
      </c>
      <c r="H583" s="110" t="str">
        <f t="shared" si="122"/>
        <v>#DIV/0!</v>
      </c>
      <c r="I583" s="110" t="str">
        <f t="shared" si="122"/>
        <v>#DIV/0!</v>
      </c>
      <c r="J583" s="110">
        <f t="shared" si="122"/>
        <v>0</v>
      </c>
      <c r="K583" s="110" t="str">
        <f t="shared" si="122"/>
        <v>#DIV/0!</v>
      </c>
      <c r="L583" s="110" t="str">
        <f t="shared" si="122"/>
        <v>#DIV/0!</v>
      </c>
      <c r="M583" s="110">
        <f t="shared" si="122"/>
        <v>0</v>
      </c>
      <c r="N583" s="110" t="str">
        <f t="shared" si="122"/>
        <v>#DIV/0!</v>
      </c>
      <c r="O583" s="110" t="str">
        <f t="shared" si="122"/>
        <v>#DIV/0!</v>
      </c>
      <c r="P583" s="110">
        <f t="shared" si="122"/>
        <v>0</v>
      </c>
      <c r="Q583" s="110" t="str">
        <f t="shared" si="122"/>
        <v>#DIV/0!</v>
      </c>
      <c r="R583" s="110" t="str">
        <f t="shared" si="122"/>
        <v>#DIV/0!</v>
      </c>
      <c r="S583" s="110">
        <f t="shared" si="122"/>
        <v>0</v>
      </c>
      <c r="T583" s="110" t="str">
        <f t="shared" si="122"/>
        <v>#DIV/0!</v>
      </c>
      <c r="U583" s="110">
        <f t="shared" si="122"/>
        <v>0</v>
      </c>
      <c r="V583" s="23"/>
      <c r="W583" s="82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92">
        <v>19.0</v>
      </c>
      <c r="AK583" s="92"/>
      <c r="AL583" s="92"/>
      <c r="AM583" s="92"/>
      <c r="AN583" s="23"/>
      <c r="AO583" s="92">
        <v>4.0</v>
      </c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82"/>
      <c r="Q584" s="23"/>
      <c r="R584" s="23"/>
      <c r="S584" s="23"/>
      <c r="T584" s="23"/>
      <c r="U584" s="23"/>
      <c r="V584" s="23"/>
      <c r="W584" s="82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</row>
    <row r="585">
      <c r="A585" s="85">
        <v>43795.0</v>
      </c>
      <c r="B585" s="112" t="s">
        <v>1878</v>
      </c>
      <c r="C585" s="113"/>
      <c r="D585" s="115" t="s">
        <v>1948</v>
      </c>
      <c r="E585" s="113"/>
      <c r="F585" s="113"/>
      <c r="G585" s="115" t="s">
        <v>1553</v>
      </c>
      <c r="H585" s="113"/>
      <c r="I585" s="113"/>
      <c r="J585" s="115" t="s">
        <v>602</v>
      </c>
      <c r="K585" s="113"/>
      <c r="L585" s="113"/>
      <c r="M585" s="115"/>
      <c r="N585" s="115"/>
      <c r="O585" s="113"/>
      <c r="P585" s="115" t="s">
        <v>1415</v>
      </c>
      <c r="Q585" s="113"/>
      <c r="R585" s="113"/>
      <c r="S585" s="115" t="s">
        <v>145</v>
      </c>
      <c r="T585" s="90"/>
      <c r="U585" s="115"/>
      <c r="V585" s="23"/>
      <c r="W585" s="82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</row>
    <row r="586">
      <c r="A586" s="27"/>
      <c r="B586" s="112" t="s">
        <v>134</v>
      </c>
      <c r="C586" s="113"/>
      <c r="D586" s="115" t="s">
        <v>1928</v>
      </c>
      <c r="E586" s="113"/>
      <c r="F586" s="113"/>
      <c r="G586" s="115" t="s">
        <v>1758</v>
      </c>
      <c r="H586" s="113"/>
      <c r="I586" s="113"/>
      <c r="J586" s="115" t="s">
        <v>779</v>
      </c>
      <c r="K586" s="113"/>
      <c r="L586" s="113"/>
      <c r="M586" s="115"/>
      <c r="N586" s="115"/>
      <c r="O586" s="113"/>
      <c r="P586" s="115" t="s">
        <v>1233</v>
      </c>
      <c r="Q586" s="113"/>
      <c r="R586" s="113"/>
      <c r="S586" s="115" t="s">
        <v>1949</v>
      </c>
      <c r="T586" s="23"/>
      <c r="U586" s="115"/>
      <c r="V586" s="23"/>
      <c r="W586" s="82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</row>
    <row r="587">
      <c r="A587" s="27"/>
      <c r="B587" s="88" t="s">
        <v>159</v>
      </c>
      <c r="C587" s="90"/>
      <c r="D587" s="92">
        <v>62.0</v>
      </c>
      <c r="E587" s="90"/>
      <c r="F587" s="90"/>
      <c r="G587" s="92">
        <v>37.0</v>
      </c>
      <c r="H587" s="90"/>
      <c r="I587" s="90"/>
      <c r="J587" s="92">
        <v>18.0</v>
      </c>
      <c r="K587" s="90"/>
      <c r="L587" s="90"/>
      <c r="M587" s="92"/>
      <c r="N587" s="92"/>
      <c r="O587" s="90"/>
      <c r="P587" s="92">
        <v>125.0</v>
      </c>
      <c r="Q587" s="90"/>
      <c r="R587" s="90"/>
      <c r="S587" s="92">
        <v>73.0</v>
      </c>
      <c r="T587" s="23"/>
      <c r="U587" s="92">
        <v>47.0</v>
      </c>
      <c r="V587" s="23">
        <f>sum(D587:U587)</f>
        <v>362</v>
      </c>
      <c r="W587" s="82"/>
      <c r="X587" s="23"/>
      <c r="Y587" s="82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</row>
    <row r="588">
      <c r="A588" s="27"/>
      <c r="B588" s="88" t="s">
        <v>178</v>
      </c>
      <c r="C588" s="90"/>
      <c r="D588" s="92"/>
      <c r="E588" s="90"/>
      <c r="F588" s="90"/>
      <c r="G588" s="92"/>
      <c r="H588" s="90"/>
      <c r="I588" s="90"/>
      <c r="J588" s="92"/>
      <c r="K588" s="90"/>
      <c r="L588" s="90"/>
      <c r="M588" s="92"/>
      <c r="N588" s="92"/>
      <c r="O588" s="90"/>
      <c r="P588" s="92"/>
      <c r="Q588" s="90"/>
      <c r="R588" s="90"/>
      <c r="S588" s="92"/>
      <c r="T588" s="23"/>
      <c r="U588" s="92"/>
      <c r="V588" s="82"/>
      <c r="W588" s="82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</row>
    <row r="589">
      <c r="A589" s="27"/>
      <c r="B589" s="88" t="s">
        <v>287</v>
      </c>
      <c r="C589" s="90"/>
      <c r="D589" s="92"/>
      <c r="E589" s="90"/>
      <c r="F589" s="90"/>
      <c r="G589" s="92"/>
      <c r="H589" s="90"/>
      <c r="I589" s="90"/>
      <c r="J589" s="92"/>
      <c r="K589" s="90"/>
      <c r="L589" s="92"/>
      <c r="M589" s="92"/>
      <c r="N589" s="92"/>
      <c r="O589" s="90"/>
      <c r="P589" s="92"/>
      <c r="Q589" s="90"/>
      <c r="R589" s="90"/>
      <c r="S589" s="92"/>
      <c r="T589" s="23"/>
      <c r="U589" s="92"/>
      <c r="V589" s="23"/>
      <c r="W589" s="23"/>
      <c r="X589" s="82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</row>
    <row r="590">
      <c r="A590" s="27"/>
      <c r="B590" s="88" t="s">
        <v>301</v>
      </c>
      <c r="C590" s="90"/>
      <c r="D590" s="92"/>
      <c r="E590" s="90"/>
      <c r="F590" s="90"/>
      <c r="G590" s="92"/>
      <c r="H590" s="90"/>
      <c r="I590" s="90"/>
      <c r="J590" s="92"/>
      <c r="K590" s="90"/>
      <c r="L590" s="90"/>
      <c r="M590" s="92"/>
      <c r="N590" s="90"/>
      <c r="O590" s="90"/>
      <c r="P590" s="92"/>
      <c r="Q590" s="90"/>
      <c r="R590" s="90"/>
      <c r="S590" s="92"/>
      <c r="T590" s="23"/>
      <c r="U590" s="92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</row>
    <row r="591">
      <c r="A591" s="27"/>
      <c r="B591" s="88" t="s">
        <v>495</v>
      </c>
      <c r="C591" s="90"/>
      <c r="D591" s="92">
        <f t="shared" ref="D591:U591" si="123">D587-D589-D590-D592-D593</f>
        <v>62</v>
      </c>
      <c r="E591" s="92">
        <f t="shared" si="123"/>
        <v>0</v>
      </c>
      <c r="F591" s="92">
        <f t="shared" si="123"/>
        <v>0</v>
      </c>
      <c r="G591" s="92">
        <f t="shared" si="123"/>
        <v>37</v>
      </c>
      <c r="H591" s="92">
        <f t="shared" si="123"/>
        <v>0</v>
      </c>
      <c r="I591" s="92">
        <f t="shared" si="123"/>
        <v>0</v>
      </c>
      <c r="J591" s="92">
        <f t="shared" si="123"/>
        <v>18</v>
      </c>
      <c r="K591" s="92">
        <f t="shared" si="123"/>
        <v>0</v>
      </c>
      <c r="L591" s="92">
        <f t="shared" si="123"/>
        <v>0</v>
      </c>
      <c r="M591" s="92">
        <f t="shared" si="123"/>
        <v>0</v>
      </c>
      <c r="N591" s="92">
        <f t="shared" si="123"/>
        <v>0</v>
      </c>
      <c r="O591" s="92">
        <f t="shared" si="123"/>
        <v>0</v>
      </c>
      <c r="P591" s="92">
        <f t="shared" si="123"/>
        <v>125</v>
      </c>
      <c r="Q591" s="92">
        <f t="shared" si="123"/>
        <v>0</v>
      </c>
      <c r="R591" s="92">
        <f t="shared" si="123"/>
        <v>0</v>
      </c>
      <c r="S591" s="92">
        <f t="shared" si="123"/>
        <v>73</v>
      </c>
      <c r="T591" s="92">
        <f t="shared" si="123"/>
        <v>0</v>
      </c>
      <c r="U591" s="92">
        <f t="shared" si="123"/>
        <v>47</v>
      </c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</row>
    <row r="592">
      <c r="A592" s="27"/>
      <c r="B592" s="88" t="s">
        <v>221</v>
      </c>
      <c r="C592" s="90"/>
      <c r="D592" s="92"/>
      <c r="E592" s="90"/>
      <c r="F592" s="90"/>
      <c r="G592" s="92"/>
      <c r="H592" s="90"/>
      <c r="I592" s="90"/>
      <c r="J592" s="92"/>
      <c r="K592" s="92"/>
      <c r="L592" s="92"/>
      <c r="M592" s="92"/>
      <c r="N592" s="92"/>
      <c r="O592" s="90"/>
      <c r="P592" s="92"/>
      <c r="Q592" s="90"/>
      <c r="R592" s="90"/>
      <c r="S592" s="92"/>
      <c r="T592" s="23"/>
      <c r="U592" s="92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</row>
    <row r="593">
      <c r="A593" s="27"/>
      <c r="B593" s="88" t="s">
        <v>233</v>
      </c>
      <c r="C593" s="90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23"/>
      <c r="U593" s="92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</row>
    <row r="594">
      <c r="A594" s="35"/>
      <c r="B594" s="88" t="s">
        <v>338</v>
      </c>
      <c r="C594" s="110" t="str">
        <f t="shared" ref="C594:U594" si="124">C588/C587</f>
        <v>#DIV/0!</v>
      </c>
      <c r="D594" s="110">
        <f t="shared" si="124"/>
        <v>0</v>
      </c>
      <c r="E594" s="110" t="str">
        <f t="shared" si="124"/>
        <v>#DIV/0!</v>
      </c>
      <c r="F594" s="110" t="str">
        <f t="shared" si="124"/>
        <v>#DIV/0!</v>
      </c>
      <c r="G594" s="110">
        <f t="shared" si="124"/>
        <v>0</v>
      </c>
      <c r="H594" s="110" t="str">
        <f t="shared" si="124"/>
        <v>#DIV/0!</v>
      </c>
      <c r="I594" s="110" t="str">
        <f t="shared" si="124"/>
        <v>#DIV/0!</v>
      </c>
      <c r="J594" s="110">
        <f t="shared" si="124"/>
        <v>0</v>
      </c>
      <c r="K594" s="110" t="str">
        <f t="shared" si="124"/>
        <v>#DIV/0!</v>
      </c>
      <c r="L594" s="110" t="str">
        <f t="shared" si="124"/>
        <v>#DIV/0!</v>
      </c>
      <c r="M594" s="110" t="str">
        <f t="shared" si="124"/>
        <v>#DIV/0!</v>
      </c>
      <c r="N594" s="110" t="str">
        <f t="shared" si="124"/>
        <v>#DIV/0!</v>
      </c>
      <c r="O594" s="110" t="str">
        <f t="shared" si="124"/>
        <v>#DIV/0!</v>
      </c>
      <c r="P594" s="110">
        <f t="shared" si="124"/>
        <v>0</v>
      </c>
      <c r="Q594" s="110" t="str">
        <f t="shared" si="124"/>
        <v>#DIV/0!</v>
      </c>
      <c r="R594" s="110" t="str">
        <f t="shared" si="124"/>
        <v>#DIV/0!</v>
      </c>
      <c r="S594" s="110">
        <f t="shared" si="124"/>
        <v>0</v>
      </c>
      <c r="T594" s="110" t="str">
        <f t="shared" si="124"/>
        <v>#DIV/0!</v>
      </c>
      <c r="U594" s="110">
        <f t="shared" si="124"/>
        <v>0</v>
      </c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82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</row>
    <row r="597">
      <c r="A597" s="23"/>
      <c r="B597" s="23"/>
      <c r="C597" s="23"/>
      <c r="D597" s="23"/>
      <c r="E597" s="23"/>
      <c r="F597" s="23"/>
      <c r="G597" s="82"/>
      <c r="H597" s="23"/>
      <c r="I597" s="23"/>
      <c r="J597" s="82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</row>
    <row r="598">
      <c r="A598" s="23"/>
      <c r="B598" s="23"/>
      <c r="C598" s="23"/>
      <c r="D598" s="23"/>
      <c r="E598" s="23"/>
      <c r="F598" s="23"/>
      <c r="G598" s="82"/>
      <c r="H598" s="23"/>
      <c r="I598" s="23"/>
      <c r="J598" s="82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</row>
    <row r="599">
      <c r="A599" s="23"/>
      <c r="B599" s="23"/>
      <c r="C599" s="23"/>
      <c r="D599" s="23"/>
      <c r="E599" s="23"/>
      <c r="F599" s="23"/>
      <c r="G599" s="82"/>
      <c r="H599" s="23"/>
      <c r="I599" s="23"/>
      <c r="J599" s="82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</row>
    <row r="600">
      <c r="A600" s="23"/>
      <c r="B600" s="23"/>
      <c r="C600" s="23"/>
      <c r="D600" s="23"/>
      <c r="E600" s="23"/>
      <c r="F600" s="23"/>
      <c r="G600" s="82"/>
      <c r="H600" s="23"/>
      <c r="I600" s="23"/>
      <c r="J600" s="82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</row>
    <row r="601">
      <c r="A601" s="23"/>
      <c r="B601" s="23"/>
      <c r="C601" s="23"/>
      <c r="D601" s="23"/>
      <c r="E601" s="23"/>
      <c r="F601" s="23"/>
      <c r="G601" s="82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</row>
    <row r="602">
      <c r="A602" s="23"/>
      <c r="B602" s="23"/>
      <c r="C602" s="23"/>
      <c r="D602" s="23"/>
      <c r="E602" s="23"/>
      <c r="F602" s="23"/>
      <c r="G602" s="82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</row>
    <row r="603">
      <c r="A603" s="23"/>
      <c r="B603" s="23"/>
      <c r="C603" s="23"/>
      <c r="D603" s="23"/>
      <c r="E603" s="23"/>
      <c r="F603" s="23"/>
      <c r="G603" s="82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</row>
    <row r="604">
      <c r="A604" s="23"/>
      <c r="B604" s="23"/>
      <c r="C604" s="23"/>
      <c r="D604" s="23"/>
      <c r="E604" s="23"/>
      <c r="F604" s="23"/>
      <c r="G604" s="82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</row>
    <row r="605">
      <c r="A605" s="23"/>
      <c r="B605" s="23"/>
      <c r="C605" s="23"/>
      <c r="D605" s="23"/>
      <c r="E605" s="23"/>
      <c r="F605" s="23"/>
      <c r="G605" s="82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</row>
    <row r="995">
      <c r="A995" s="23"/>
      <c r="B995" s="23"/>
      <c r="C995" s="23"/>
      <c r="D995" s="23"/>
      <c r="E995" s="23"/>
      <c r="F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</row>
    <row r="996">
      <c r="A996" s="23"/>
      <c r="B996" s="23"/>
      <c r="C996" s="23"/>
      <c r="D996" s="23"/>
      <c r="E996" s="23"/>
      <c r="F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</row>
    <row r="997">
      <c r="A997" s="23"/>
      <c r="B997" s="23"/>
      <c r="C997" s="23"/>
      <c r="D997" s="23"/>
      <c r="E997" s="23"/>
      <c r="F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</row>
    <row r="998">
      <c r="A998" s="23"/>
      <c r="B998" s="23"/>
      <c r="C998" s="23"/>
      <c r="D998" s="23"/>
      <c r="E998" s="23"/>
      <c r="F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</row>
  </sheetData>
  <mergeCells count="61">
    <mergeCell ref="A541:A550"/>
    <mergeCell ref="A552:A561"/>
    <mergeCell ref="A563:A572"/>
    <mergeCell ref="A574:A583"/>
    <mergeCell ref="A585:A594"/>
    <mergeCell ref="A467:A475"/>
    <mergeCell ref="A477:A485"/>
    <mergeCell ref="A487:A495"/>
    <mergeCell ref="A497:A505"/>
    <mergeCell ref="A507:A516"/>
    <mergeCell ref="A519:A528"/>
    <mergeCell ref="A530:A539"/>
    <mergeCell ref="A1:A3"/>
    <mergeCell ref="B2:B3"/>
    <mergeCell ref="A5:A12"/>
    <mergeCell ref="A13:A23"/>
    <mergeCell ref="A24:A32"/>
    <mergeCell ref="A33:A41"/>
    <mergeCell ref="A42:A50"/>
    <mergeCell ref="A51:A59"/>
    <mergeCell ref="A61:A69"/>
    <mergeCell ref="A70:A78"/>
    <mergeCell ref="A79:A87"/>
    <mergeCell ref="A89:A97"/>
    <mergeCell ref="A98:A106"/>
    <mergeCell ref="A107:A115"/>
    <mergeCell ref="A117:A125"/>
    <mergeCell ref="A127:A135"/>
    <mergeCell ref="A137:A145"/>
    <mergeCell ref="A147:A155"/>
    <mergeCell ref="A157:A165"/>
    <mergeCell ref="A166:A174"/>
    <mergeCell ref="A176:A184"/>
    <mergeCell ref="A186:A194"/>
    <mergeCell ref="A197:A205"/>
    <mergeCell ref="A207:A215"/>
    <mergeCell ref="A217:A225"/>
    <mergeCell ref="A227:A235"/>
    <mergeCell ref="A237:A245"/>
    <mergeCell ref="A247:A255"/>
    <mergeCell ref="A257:A265"/>
    <mergeCell ref="A267:A275"/>
    <mergeCell ref="A277:A285"/>
    <mergeCell ref="A287:A295"/>
    <mergeCell ref="A297:A305"/>
    <mergeCell ref="A307:A315"/>
    <mergeCell ref="A317:A325"/>
    <mergeCell ref="A327:A335"/>
    <mergeCell ref="A337:A345"/>
    <mergeCell ref="A347:A355"/>
    <mergeCell ref="A357:A365"/>
    <mergeCell ref="A367:A375"/>
    <mergeCell ref="A377:A385"/>
    <mergeCell ref="A387:A395"/>
    <mergeCell ref="A397:A405"/>
    <mergeCell ref="A407:A415"/>
    <mergeCell ref="A417:A425"/>
    <mergeCell ref="A427:A435"/>
    <mergeCell ref="A437:A445"/>
    <mergeCell ref="A447:A455"/>
    <mergeCell ref="A457:A465"/>
  </mergeCells>
  <hyperlinks>
    <hyperlink r:id="rId2" ref="U34"/>
    <hyperlink r:id="rId3" ref="U35"/>
    <hyperlink r:id="rId4" ref="M60"/>
    <hyperlink r:id="rId5" ref="P60"/>
    <hyperlink r:id="rId6" ref="S60"/>
    <hyperlink r:id="rId7" ref="U60"/>
    <hyperlink r:id="rId8" ref="D88"/>
    <hyperlink r:id="rId9" ref="J88"/>
    <hyperlink r:id="rId10" ref="M88"/>
    <hyperlink r:id="rId11" ref="P88"/>
    <hyperlink r:id="rId12" ref="S88"/>
    <hyperlink r:id="rId13" ref="U88"/>
    <hyperlink r:id="rId14" ref="D116"/>
    <hyperlink r:id="rId15" ref="G116"/>
    <hyperlink r:id="rId16" ref="J116"/>
    <hyperlink r:id="rId17" ref="M116"/>
    <hyperlink r:id="rId18" ref="P116"/>
    <hyperlink r:id="rId19" ref="S116"/>
    <hyperlink r:id="rId20" ref="U116"/>
    <hyperlink r:id="rId21" ref="D126"/>
    <hyperlink r:id="rId22" ref="G126"/>
    <hyperlink r:id="rId23" ref="J126"/>
    <hyperlink r:id="rId24" ref="M126"/>
    <hyperlink r:id="rId25" ref="P126"/>
    <hyperlink r:id="rId26" ref="S126"/>
    <hyperlink r:id="rId27" ref="U126"/>
    <hyperlink r:id="rId28" ref="D136"/>
    <hyperlink r:id="rId29" ref="G136"/>
    <hyperlink r:id="rId30" ref="J136"/>
    <hyperlink r:id="rId31" ref="M136"/>
    <hyperlink r:id="rId32" ref="P136"/>
    <hyperlink r:id="rId33" ref="S136"/>
    <hyperlink r:id="rId34" ref="U136"/>
    <hyperlink r:id="rId35" ref="D146"/>
    <hyperlink r:id="rId36" ref="G146"/>
    <hyperlink r:id="rId37" ref="J146"/>
    <hyperlink r:id="rId38" ref="S146"/>
    <hyperlink r:id="rId39" ref="D156"/>
    <hyperlink r:id="rId40" ref="G156"/>
    <hyperlink r:id="rId41" ref="J156"/>
    <hyperlink r:id="rId42" ref="M156"/>
    <hyperlink r:id="rId43" ref="P156"/>
    <hyperlink r:id="rId44" ref="S156"/>
    <hyperlink r:id="rId45" ref="D175"/>
    <hyperlink r:id="rId46" ref="J175"/>
    <hyperlink r:id="rId47" ref="M175"/>
    <hyperlink r:id="rId48" ref="P175"/>
    <hyperlink r:id="rId49" ref="S175"/>
    <hyperlink r:id="rId50" ref="U175"/>
    <hyperlink r:id="rId51" ref="D185"/>
    <hyperlink r:id="rId52" ref="J185"/>
    <hyperlink r:id="rId53" ref="M185"/>
    <hyperlink r:id="rId54" ref="P185"/>
    <hyperlink r:id="rId55" ref="S185"/>
    <hyperlink r:id="rId56" ref="U185"/>
    <hyperlink r:id="rId57" ref="D195"/>
    <hyperlink r:id="rId58" ref="G195"/>
    <hyperlink r:id="rId59" ref="J195"/>
    <hyperlink r:id="rId60" ref="M195"/>
    <hyperlink r:id="rId61" ref="P195"/>
    <hyperlink r:id="rId62" ref="S195"/>
    <hyperlink r:id="rId63" ref="U195"/>
    <hyperlink r:id="rId64" ref="D206"/>
    <hyperlink r:id="rId65" ref="G206"/>
    <hyperlink r:id="rId66" ref="J206"/>
    <hyperlink r:id="rId67" ref="M206"/>
    <hyperlink r:id="rId68" ref="P206"/>
    <hyperlink r:id="rId69" ref="S206"/>
    <hyperlink r:id="rId70" ref="U206"/>
    <hyperlink r:id="rId71" ref="D216"/>
    <hyperlink r:id="rId72" ref="M216"/>
    <hyperlink r:id="rId73" ref="P216"/>
    <hyperlink r:id="rId74" ref="S216"/>
    <hyperlink r:id="rId75" ref="U216"/>
    <hyperlink r:id="rId76" ref="D226"/>
    <hyperlink r:id="rId77" ref="J226"/>
    <hyperlink r:id="rId78" ref="M226"/>
    <hyperlink r:id="rId79" ref="P226"/>
    <hyperlink r:id="rId80" ref="S226"/>
    <hyperlink r:id="rId81" ref="U226"/>
    <hyperlink r:id="rId82" ref="J236"/>
    <hyperlink r:id="rId83" ref="M236"/>
    <hyperlink r:id="rId84" ref="P236"/>
    <hyperlink r:id="rId85" ref="S236"/>
    <hyperlink r:id="rId86" ref="U236"/>
    <hyperlink r:id="rId87" ref="D246"/>
    <hyperlink r:id="rId88" ref="J246"/>
    <hyperlink r:id="rId89" ref="M246"/>
    <hyperlink r:id="rId90" ref="P246"/>
    <hyperlink r:id="rId91" ref="S246"/>
    <hyperlink r:id="rId92" ref="U246"/>
    <hyperlink r:id="rId93" ref="G256"/>
    <hyperlink r:id="rId94" ref="J256"/>
    <hyperlink r:id="rId95" ref="P256"/>
    <hyperlink r:id="rId96" ref="S256"/>
    <hyperlink r:id="rId97" ref="D266"/>
    <hyperlink r:id="rId98" ref="G266"/>
    <hyperlink r:id="rId99" ref="J266"/>
    <hyperlink r:id="rId100" ref="M266"/>
    <hyperlink r:id="rId101" ref="P266"/>
    <hyperlink r:id="rId102" ref="J276"/>
    <hyperlink r:id="rId103" ref="M276"/>
    <hyperlink r:id="rId104" ref="P276"/>
    <hyperlink r:id="rId105" ref="S276"/>
    <hyperlink r:id="rId106" ref="U276"/>
    <hyperlink r:id="rId107" ref="J286"/>
    <hyperlink r:id="rId108" ref="M286"/>
    <hyperlink r:id="rId109" ref="P286"/>
    <hyperlink r:id="rId110" ref="S286"/>
    <hyperlink r:id="rId111" ref="G296"/>
    <hyperlink r:id="rId112" ref="J296"/>
    <hyperlink r:id="rId113" ref="M296"/>
    <hyperlink r:id="rId114" ref="P296"/>
    <hyperlink r:id="rId115" ref="S296"/>
    <hyperlink r:id="rId116" ref="U296"/>
    <hyperlink r:id="rId117" ref="G306"/>
    <hyperlink r:id="rId118" ref="J306"/>
    <hyperlink r:id="rId119" ref="M306"/>
    <hyperlink r:id="rId120" ref="P306"/>
    <hyperlink r:id="rId121" ref="S306"/>
    <hyperlink r:id="rId122" ref="U306"/>
    <hyperlink r:id="rId123" ref="J316"/>
    <hyperlink r:id="rId124" ref="M316"/>
    <hyperlink r:id="rId125" ref="P316"/>
    <hyperlink r:id="rId126" ref="S316"/>
    <hyperlink r:id="rId127" ref="U316"/>
    <hyperlink r:id="rId128" ref="D326"/>
    <hyperlink r:id="rId129" ref="J326"/>
    <hyperlink r:id="rId130" ref="M326"/>
    <hyperlink r:id="rId131" ref="S326"/>
    <hyperlink r:id="rId132" ref="G336"/>
    <hyperlink r:id="rId133" ref="M336"/>
    <hyperlink r:id="rId134" ref="P336"/>
    <hyperlink r:id="rId135" ref="S336"/>
    <hyperlink r:id="rId136" ref="U336"/>
    <hyperlink r:id="rId137" ref="G346"/>
    <hyperlink r:id="rId138" ref="J346"/>
    <hyperlink r:id="rId139" ref="M346"/>
    <hyperlink r:id="rId140" ref="P346"/>
    <hyperlink r:id="rId141" ref="S346"/>
    <hyperlink r:id="rId142" ref="U346"/>
    <hyperlink r:id="rId143" ref="J356"/>
    <hyperlink r:id="rId144" ref="M356"/>
    <hyperlink r:id="rId145" ref="P356"/>
    <hyperlink r:id="rId146" ref="S356"/>
    <hyperlink r:id="rId147" ref="U356"/>
    <hyperlink r:id="rId148" ref="J366"/>
    <hyperlink r:id="rId149" ref="M366"/>
    <hyperlink r:id="rId150" ref="P366"/>
    <hyperlink r:id="rId151" ref="S366"/>
    <hyperlink r:id="rId152" ref="U366"/>
    <hyperlink r:id="rId153" ref="J376"/>
    <hyperlink r:id="rId154" ref="M376"/>
    <hyperlink r:id="rId155" ref="P376"/>
    <hyperlink r:id="rId156" ref="S376"/>
    <hyperlink r:id="rId157" ref="U376"/>
    <hyperlink r:id="rId158" ref="J386"/>
    <hyperlink r:id="rId159" ref="M386"/>
    <hyperlink r:id="rId160" ref="P386"/>
    <hyperlink r:id="rId161" ref="S386"/>
    <hyperlink r:id="rId162" ref="U386"/>
    <hyperlink r:id="rId163" ref="G396"/>
    <hyperlink r:id="rId164" ref="J396"/>
    <hyperlink r:id="rId165" ref="M396"/>
  </hyperlinks>
  <drawing r:id="rId166"/>
  <legacyDrawing r:id="rId16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3.43"/>
    <col customWidth="1" min="2" max="2" width="35.14"/>
    <col customWidth="1" hidden="1" min="3" max="3" width="5.29"/>
    <col customWidth="1" min="4" max="4" width="9.29"/>
    <col customWidth="1" hidden="1" min="5" max="5" width="6.29"/>
    <col customWidth="1" hidden="1" min="6" max="6" width="5.29"/>
    <col customWidth="1" min="7" max="7" width="9.14"/>
    <col customWidth="1" hidden="1" min="8" max="8" width="6.86"/>
    <col customWidth="1" hidden="1" min="9" max="9" width="5.29"/>
    <col customWidth="1" min="10" max="10" width="9.43"/>
    <col customWidth="1" hidden="1" min="11" max="11" width="6.71"/>
    <col customWidth="1" hidden="1" min="12" max="12" width="5.29"/>
    <col customWidth="1" min="13" max="13" width="9.0"/>
    <col customWidth="1" hidden="1" min="14" max="14" width="6.86"/>
    <col customWidth="1" hidden="1" min="15" max="15" width="9.14"/>
    <col customWidth="1" min="16" max="16" width="8.86"/>
    <col customWidth="1" hidden="1" min="17" max="18" width="6.86"/>
    <col customWidth="1" min="19" max="19" width="9.29"/>
    <col customWidth="1" hidden="1" min="20" max="20" width="7.71"/>
    <col customWidth="1" hidden="1" min="21" max="21" width="5.86"/>
    <col customWidth="1" min="22" max="22" width="9.71"/>
    <col customWidth="1" min="23" max="23" width="31.0"/>
  </cols>
  <sheetData>
    <row r="1">
      <c r="A1" s="72" t="s">
        <v>126</v>
      </c>
      <c r="B1" s="77"/>
      <c r="C1" s="18"/>
      <c r="D1" s="20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</row>
    <row r="2">
      <c r="A2" s="81" t="s">
        <v>143</v>
      </c>
      <c r="B2" s="83"/>
      <c r="C2" s="33" t="s">
        <v>54</v>
      </c>
      <c r="D2" s="38" t="s">
        <v>81</v>
      </c>
      <c r="E2" s="84" t="s">
        <v>154</v>
      </c>
      <c r="F2" s="84" t="s">
        <v>54</v>
      </c>
      <c r="G2" s="38" t="s">
        <v>156</v>
      </c>
      <c r="H2" s="84" t="s">
        <v>154</v>
      </c>
      <c r="I2" s="84" t="s">
        <v>54</v>
      </c>
      <c r="J2" s="38" t="s">
        <v>156</v>
      </c>
      <c r="K2" s="84" t="s">
        <v>154</v>
      </c>
      <c r="L2" s="84" t="s">
        <v>54</v>
      </c>
      <c r="M2" s="38" t="s">
        <v>156</v>
      </c>
      <c r="N2" s="84" t="s">
        <v>154</v>
      </c>
      <c r="O2" s="84" t="s">
        <v>54</v>
      </c>
      <c r="P2" s="38" t="s">
        <v>156</v>
      </c>
      <c r="Q2" s="84" t="s">
        <v>154</v>
      </c>
      <c r="R2" s="84" t="s">
        <v>54</v>
      </c>
      <c r="S2" s="38" t="s">
        <v>81</v>
      </c>
      <c r="T2" s="33" t="s">
        <v>157</v>
      </c>
      <c r="U2" s="86" t="s">
        <v>67</v>
      </c>
      <c r="V2" s="71" t="s">
        <v>156</v>
      </c>
      <c r="W2" s="26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</row>
    <row r="3" ht="38.25" customHeight="1">
      <c r="A3" s="89"/>
      <c r="B3" s="77"/>
      <c r="C3" s="54" t="s">
        <v>28</v>
      </c>
      <c r="D3" s="91" t="s">
        <v>83</v>
      </c>
      <c r="E3" s="93" t="s">
        <v>165</v>
      </c>
      <c r="F3" s="95" t="s">
        <v>57</v>
      </c>
      <c r="G3" s="91" t="s">
        <v>166</v>
      </c>
      <c r="H3" s="97" t="s">
        <v>167</v>
      </c>
      <c r="I3" s="95" t="s">
        <v>39</v>
      </c>
      <c r="J3" s="91" t="s">
        <v>116</v>
      </c>
      <c r="K3" s="97" t="s">
        <v>172</v>
      </c>
      <c r="L3" s="95" t="s">
        <v>85</v>
      </c>
      <c r="M3" s="91" t="s">
        <v>43</v>
      </c>
      <c r="N3" s="97" t="s">
        <v>173</v>
      </c>
      <c r="O3" s="95" t="s">
        <v>105</v>
      </c>
      <c r="P3" s="91" t="s">
        <v>174</v>
      </c>
      <c r="Q3" s="97" t="s">
        <v>110</v>
      </c>
      <c r="R3" s="95" t="s">
        <v>61</v>
      </c>
      <c r="S3" s="91" t="s">
        <v>175</v>
      </c>
      <c r="T3" s="93" t="s">
        <v>176</v>
      </c>
      <c r="U3" s="101" t="s">
        <v>52</v>
      </c>
      <c r="V3" s="71" t="s">
        <v>114</v>
      </c>
      <c r="W3" s="26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</row>
    <row r="4" hidden="1">
      <c r="A4" s="85">
        <v>43726.0</v>
      </c>
      <c r="B4" s="75" t="s">
        <v>134</v>
      </c>
      <c r="C4" s="76"/>
      <c r="D4" s="104" t="s">
        <v>182</v>
      </c>
      <c r="E4" s="76"/>
      <c r="F4" s="76"/>
      <c r="G4" s="104" t="s">
        <v>38</v>
      </c>
      <c r="H4" s="76"/>
      <c r="I4" s="76"/>
      <c r="J4" s="104" t="s">
        <v>116</v>
      </c>
      <c r="K4" s="76"/>
      <c r="L4" s="76"/>
      <c r="M4" s="104" t="s">
        <v>189</v>
      </c>
      <c r="N4" s="76"/>
      <c r="O4" s="76"/>
      <c r="P4" s="104" t="s">
        <v>191</v>
      </c>
      <c r="Q4" s="76"/>
      <c r="R4" s="76"/>
      <c r="S4" s="104" t="s">
        <v>194</v>
      </c>
      <c r="T4" s="76"/>
      <c r="U4" s="23"/>
      <c r="V4" s="92" t="s">
        <v>195</v>
      </c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</row>
    <row r="5" hidden="1">
      <c r="A5" s="27"/>
      <c r="B5" s="88" t="s">
        <v>159</v>
      </c>
      <c r="C5" s="90"/>
      <c r="D5" s="92">
        <v>43.0</v>
      </c>
      <c r="E5" s="90"/>
      <c r="F5" s="90"/>
      <c r="G5" s="92">
        <v>5.0</v>
      </c>
      <c r="H5" s="90"/>
      <c r="I5" s="90"/>
      <c r="J5" s="92">
        <v>36.0</v>
      </c>
      <c r="K5" s="90"/>
      <c r="L5" s="90"/>
      <c r="M5" s="92">
        <v>6.0</v>
      </c>
      <c r="N5" s="90"/>
      <c r="O5" s="90"/>
      <c r="P5" s="92">
        <v>44.0</v>
      </c>
      <c r="Q5" s="90"/>
      <c r="R5" s="90"/>
      <c r="S5" s="92">
        <v>114.0</v>
      </c>
      <c r="T5" s="90"/>
      <c r="U5" s="23"/>
      <c r="V5" s="92">
        <v>48.0</v>
      </c>
      <c r="W5" s="99">
        <f>SUM(D5:V5)</f>
        <v>296</v>
      </c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</row>
    <row r="6" hidden="1">
      <c r="A6" s="27"/>
      <c r="B6" s="88" t="s">
        <v>178</v>
      </c>
      <c r="C6" s="90"/>
      <c r="D6" s="92">
        <v>40.0</v>
      </c>
      <c r="E6" s="90"/>
      <c r="F6" s="90"/>
      <c r="G6" s="92">
        <v>5.0</v>
      </c>
      <c r="H6" s="90"/>
      <c r="I6" s="90"/>
      <c r="J6" s="92">
        <v>34.0</v>
      </c>
      <c r="K6" s="90"/>
      <c r="L6" s="90"/>
      <c r="M6" s="92">
        <v>6.0</v>
      </c>
      <c r="N6" s="90"/>
      <c r="O6" s="90"/>
      <c r="P6" s="92">
        <v>42.0</v>
      </c>
      <c r="Q6" s="90"/>
      <c r="R6" s="90"/>
      <c r="S6" s="92">
        <v>113.0</v>
      </c>
      <c r="T6" s="90"/>
      <c r="U6" s="23"/>
      <c r="V6" s="92">
        <v>34.0</v>
      </c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</row>
    <row r="7" hidden="1">
      <c r="A7" s="27"/>
      <c r="B7" s="88" t="s">
        <v>190</v>
      </c>
      <c r="C7" s="90"/>
      <c r="D7" s="92">
        <v>14.0</v>
      </c>
      <c r="E7" s="90"/>
      <c r="F7" s="90"/>
      <c r="G7" s="92">
        <v>3.0</v>
      </c>
      <c r="H7" s="90"/>
      <c r="I7" s="90"/>
      <c r="J7" s="92">
        <v>26.0</v>
      </c>
      <c r="K7" s="90"/>
      <c r="L7" s="90"/>
      <c r="M7" s="92">
        <v>4.0</v>
      </c>
      <c r="N7" s="90"/>
      <c r="O7" s="90"/>
      <c r="P7" s="92">
        <v>32.0</v>
      </c>
      <c r="Q7" s="90"/>
      <c r="R7" s="90"/>
      <c r="S7" s="92">
        <v>87.0</v>
      </c>
      <c r="T7" s="90"/>
      <c r="U7" s="23"/>
      <c r="V7" s="92">
        <v>13.0</v>
      </c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</row>
    <row r="8" hidden="1">
      <c r="A8" s="27"/>
      <c r="B8" s="88" t="s">
        <v>207</v>
      </c>
      <c r="C8" s="90"/>
      <c r="D8" s="92">
        <v>16.0</v>
      </c>
      <c r="E8" s="90"/>
      <c r="F8" s="90"/>
      <c r="G8" s="92">
        <v>2.0</v>
      </c>
      <c r="H8" s="90"/>
      <c r="I8" s="90"/>
      <c r="J8" s="92">
        <v>7.0</v>
      </c>
      <c r="K8" s="90"/>
      <c r="L8" s="90"/>
      <c r="M8" s="90"/>
      <c r="N8" s="90"/>
      <c r="O8" s="90"/>
      <c r="P8" s="90"/>
      <c r="Q8" s="90"/>
      <c r="R8" s="90"/>
      <c r="S8" s="90"/>
      <c r="T8" s="90"/>
      <c r="U8" s="23"/>
      <c r="V8" s="90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</row>
    <row r="9" hidden="1">
      <c r="A9" s="27"/>
      <c r="B9" s="88" t="s">
        <v>214</v>
      </c>
      <c r="C9" s="90"/>
      <c r="D9" s="92">
        <v>8.0</v>
      </c>
      <c r="E9" s="90"/>
      <c r="F9" s="90"/>
      <c r="G9" s="90"/>
      <c r="H9" s="90"/>
      <c r="I9" s="90"/>
      <c r="J9" s="92">
        <v>1.0</v>
      </c>
      <c r="K9" s="90"/>
      <c r="L9" s="90"/>
      <c r="M9" s="92">
        <v>1.0</v>
      </c>
      <c r="N9" s="90"/>
      <c r="O9" s="90"/>
      <c r="P9" s="92">
        <v>10.0</v>
      </c>
      <c r="Q9" s="90"/>
      <c r="R9" s="90"/>
      <c r="S9" s="92">
        <v>22.0</v>
      </c>
      <c r="T9" s="90"/>
      <c r="U9" s="23"/>
      <c r="V9" s="90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</row>
    <row r="10" hidden="1">
      <c r="A10" s="27"/>
      <c r="B10" s="88" t="s">
        <v>221</v>
      </c>
      <c r="C10" s="90"/>
      <c r="D10" s="92">
        <v>2.0</v>
      </c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2">
        <v>2.0</v>
      </c>
      <c r="T10" s="90"/>
      <c r="U10" s="23"/>
      <c r="V10" s="90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</row>
    <row r="11" hidden="1">
      <c r="A11" s="27"/>
      <c r="B11" s="88" t="s">
        <v>233</v>
      </c>
      <c r="C11" s="90"/>
      <c r="D11" s="92">
        <v>4.0</v>
      </c>
      <c r="E11" s="90"/>
      <c r="F11" s="90"/>
      <c r="G11" s="90"/>
      <c r="H11" s="90"/>
      <c r="I11" s="90"/>
      <c r="J11" s="92">
        <v>2.0</v>
      </c>
      <c r="K11" s="90"/>
      <c r="L11" s="90"/>
      <c r="M11" s="92"/>
      <c r="N11" s="90"/>
      <c r="O11" s="90"/>
      <c r="P11" s="92">
        <v>2.0</v>
      </c>
      <c r="Q11" s="90"/>
      <c r="R11" s="90"/>
      <c r="S11" s="92">
        <v>3.0</v>
      </c>
      <c r="T11" s="90"/>
      <c r="U11" s="23"/>
      <c r="V11" s="92">
        <v>1.0</v>
      </c>
      <c r="W11" s="82" t="s">
        <v>260</v>
      </c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</row>
    <row r="12" hidden="1">
      <c r="A12" s="35"/>
      <c r="B12" s="109" t="s">
        <v>239</v>
      </c>
      <c r="C12" s="110" t="str">
        <f t="shared" ref="C12:V12" si="1">C6/C5</f>
        <v>#DIV/0!</v>
      </c>
      <c r="D12" s="110">
        <f t="shared" si="1"/>
        <v>0.9302325581</v>
      </c>
      <c r="E12" s="110" t="str">
        <f t="shared" si="1"/>
        <v>#DIV/0!</v>
      </c>
      <c r="F12" s="110" t="str">
        <f t="shared" si="1"/>
        <v>#DIV/0!</v>
      </c>
      <c r="G12" s="110">
        <f t="shared" si="1"/>
        <v>1</v>
      </c>
      <c r="H12" s="110" t="str">
        <f t="shared" si="1"/>
        <v>#DIV/0!</v>
      </c>
      <c r="I12" s="110" t="str">
        <f t="shared" si="1"/>
        <v>#DIV/0!</v>
      </c>
      <c r="J12" s="110">
        <f t="shared" si="1"/>
        <v>0.9444444444</v>
      </c>
      <c r="K12" s="110" t="str">
        <f t="shared" si="1"/>
        <v>#DIV/0!</v>
      </c>
      <c r="L12" s="110" t="str">
        <f t="shared" si="1"/>
        <v>#DIV/0!</v>
      </c>
      <c r="M12" s="110">
        <f t="shared" si="1"/>
        <v>1</v>
      </c>
      <c r="N12" s="110" t="str">
        <f t="shared" si="1"/>
        <v>#DIV/0!</v>
      </c>
      <c r="O12" s="110" t="str">
        <f t="shared" si="1"/>
        <v>#DIV/0!</v>
      </c>
      <c r="P12" s="110">
        <f t="shared" si="1"/>
        <v>0.9545454545</v>
      </c>
      <c r="Q12" s="110" t="str">
        <f t="shared" si="1"/>
        <v>#DIV/0!</v>
      </c>
      <c r="R12" s="110" t="str">
        <f t="shared" si="1"/>
        <v>#DIV/0!</v>
      </c>
      <c r="S12" s="110">
        <f t="shared" si="1"/>
        <v>0.9912280702</v>
      </c>
      <c r="T12" s="110" t="str">
        <f t="shared" si="1"/>
        <v>#DIV/0!</v>
      </c>
      <c r="U12" s="110" t="str">
        <f t="shared" si="1"/>
        <v>#DIV/0!</v>
      </c>
      <c r="V12" s="117">
        <f t="shared" si="1"/>
        <v>0.7083333333</v>
      </c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</row>
    <row r="13" hidden="1">
      <c r="A13" s="85">
        <v>43727.0</v>
      </c>
      <c r="B13" s="112" t="s">
        <v>134</v>
      </c>
      <c r="C13" s="113"/>
      <c r="D13" s="115" t="s">
        <v>290</v>
      </c>
      <c r="E13" s="113"/>
      <c r="F13" s="113"/>
      <c r="G13" s="115" t="s">
        <v>166</v>
      </c>
      <c r="H13" s="113"/>
      <c r="I13" s="113"/>
      <c r="J13" s="115" t="s">
        <v>293</v>
      </c>
      <c r="K13" s="113"/>
      <c r="L13" s="115"/>
      <c r="M13" s="115" t="s">
        <v>294</v>
      </c>
      <c r="N13" s="115"/>
      <c r="O13" s="113"/>
      <c r="P13" s="115" t="s">
        <v>174</v>
      </c>
      <c r="Q13" s="113"/>
      <c r="R13" s="113"/>
      <c r="S13" s="115" t="s">
        <v>111</v>
      </c>
      <c r="V13" s="115" t="s">
        <v>296</v>
      </c>
    </row>
    <row r="14" hidden="1">
      <c r="A14" s="27"/>
      <c r="B14" s="88" t="s">
        <v>159</v>
      </c>
      <c r="C14" s="90"/>
      <c r="D14" s="92">
        <f>72+18</f>
        <v>90</v>
      </c>
      <c r="E14" s="90"/>
      <c r="F14" s="90"/>
      <c r="G14" s="92">
        <v>9.0</v>
      </c>
      <c r="H14" s="90"/>
      <c r="I14" s="90"/>
      <c r="J14" s="92">
        <v>27.0</v>
      </c>
      <c r="K14" s="90"/>
      <c r="L14" s="92"/>
      <c r="M14" s="92">
        <v>27.0</v>
      </c>
      <c r="N14" s="92"/>
      <c r="O14" s="90"/>
      <c r="P14" s="92">
        <f>17+23+24+21</f>
        <v>85</v>
      </c>
      <c r="Q14" s="90"/>
      <c r="R14" s="90"/>
      <c r="S14" s="92">
        <v>116.0</v>
      </c>
      <c r="V14" s="92">
        <f>29+18+6</f>
        <v>53</v>
      </c>
      <c r="W14" s="122">
        <f>sum(D14:V14)</f>
        <v>407</v>
      </c>
    </row>
    <row r="15" hidden="1">
      <c r="A15" s="27"/>
      <c r="B15" s="88" t="s">
        <v>178</v>
      </c>
      <c r="C15" s="90"/>
      <c r="D15" s="92">
        <f>sum(D16:D21)</f>
        <v>86</v>
      </c>
      <c r="E15" s="90"/>
      <c r="F15" s="90"/>
      <c r="G15" s="92">
        <v>9.0</v>
      </c>
      <c r="H15" s="90"/>
      <c r="I15" s="90"/>
      <c r="J15" s="92">
        <v>27.0</v>
      </c>
      <c r="K15" s="90"/>
      <c r="L15" s="92"/>
      <c r="M15" s="92">
        <v>20.0</v>
      </c>
      <c r="N15" s="92"/>
      <c r="O15" s="90"/>
      <c r="P15" s="92">
        <v>41.0</v>
      </c>
      <c r="Q15" s="90"/>
      <c r="R15" s="90"/>
      <c r="S15" s="92">
        <v>88.0</v>
      </c>
      <c r="V15" s="92">
        <v>41.0</v>
      </c>
    </row>
    <row r="16" hidden="1">
      <c r="A16" s="27"/>
      <c r="B16" s="88" t="s">
        <v>287</v>
      </c>
      <c r="C16" s="90"/>
      <c r="D16" s="92">
        <v>55.0</v>
      </c>
      <c r="E16" s="90"/>
      <c r="F16" s="90"/>
      <c r="G16" s="92">
        <v>5.0</v>
      </c>
      <c r="H16" s="90"/>
      <c r="I16" s="90"/>
      <c r="J16" s="92">
        <v>9.0</v>
      </c>
      <c r="K16" s="90"/>
      <c r="L16" s="92"/>
      <c r="M16" s="92">
        <v>2.0</v>
      </c>
      <c r="N16" s="92"/>
      <c r="O16" s="90"/>
      <c r="P16" s="92"/>
      <c r="Q16" s="90"/>
      <c r="R16" s="90"/>
      <c r="S16" s="92"/>
      <c r="V16" s="92"/>
    </row>
    <row r="17" hidden="1">
      <c r="A17" s="27"/>
      <c r="B17" s="88" t="s">
        <v>295</v>
      </c>
      <c r="C17" s="90"/>
      <c r="D17" s="92">
        <v>24.0</v>
      </c>
      <c r="E17" s="90"/>
      <c r="F17" s="90"/>
      <c r="G17" s="92">
        <v>2.0</v>
      </c>
      <c r="H17" s="90"/>
      <c r="I17" s="90"/>
      <c r="J17" s="92"/>
      <c r="K17" s="90"/>
      <c r="L17" s="92"/>
      <c r="M17" s="90"/>
      <c r="N17" s="92"/>
      <c r="O17" s="90"/>
      <c r="P17" s="92"/>
      <c r="Q17" s="90"/>
      <c r="R17" s="90"/>
      <c r="S17" s="92"/>
      <c r="V17" s="92"/>
    </row>
    <row r="18" hidden="1">
      <c r="A18" s="27"/>
      <c r="B18" s="88" t="s">
        <v>301</v>
      </c>
      <c r="C18" s="90"/>
      <c r="D18" s="92"/>
      <c r="E18" s="90"/>
      <c r="F18" s="90"/>
      <c r="G18" s="92"/>
      <c r="H18" s="90"/>
      <c r="I18" s="90"/>
      <c r="J18" s="92"/>
      <c r="K18" s="90"/>
      <c r="L18" s="90"/>
      <c r="M18" s="92"/>
      <c r="N18" s="90"/>
      <c r="O18" s="90"/>
      <c r="P18" s="92"/>
      <c r="Q18" s="90"/>
      <c r="R18" s="90"/>
      <c r="S18" s="92"/>
      <c r="V18" s="92"/>
    </row>
    <row r="19" hidden="1">
      <c r="A19" s="27"/>
      <c r="B19" s="88" t="s">
        <v>207</v>
      </c>
      <c r="C19" s="90"/>
      <c r="D19" s="92">
        <v>2.0</v>
      </c>
      <c r="E19" s="90"/>
      <c r="F19" s="90"/>
      <c r="G19" s="92">
        <v>0.0</v>
      </c>
      <c r="H19" s="90"/>
      <c r="I19" s="90"/>
      <c r="J19" s="92">
        <f>27-J16</f>
        <v>18</v>
      </c>
      <c r="K19" s="90"/>
      <c r="L19" s="90"/>
      <c r="M19" s="92">
        <v>18.0</v>
      </c>
      <c r="N19" s="90"/>
      <c r="O19" s="90"/>
      <c r="P19" s="92">
        <v>41.0</v>
      </c>
      <c r="Q19" s="90"/>
      <c r="R19" s="90"/>
      <c r="S19" s="92"/>
      <c r="V19" s="92">
        <v>41.0</v>
      </c>
    </row>
    <row r="20" hidden="1">
      <c r="A20" s="27"/>
      <c r="B20" s="88" t="s">
        <v>214</v>
      </c>
      <c r="C20" s="90"/>
      <c r="D20" s="92">
        <v>5.0</v>
      </c>
      <c r="E20" s="90"/>
      <c r="F20" s="90"/>
      <c r="G20" s="92">
        <v>1.0</v>
      </c>
      <c r="H20" s="90"/>
      <c r="I20" s="90"/>
      <c r="J20" s="92">
        <v>1.0</v>
      </c>
      <c r="K20" s="90"/>
      <c r="L20" s="92"/>
      <c r="M20" s="90"/>
      <c r="N20" s="92"/>
      <c r="O20" s="90"/>
      <c r="P20" s="92"/>
      <c r="Q20" s="90"/>
      <c r="R20" s="90"/>
      <c r="S20" s="92"/>
      <c r="V20" s="92"/>
    </row>
    <row r="21" hidden="1">
      <c r="A21" s="27"/>
      <c r="B21" s="88" t="s">
        <v>221</v>
      </c>
      <c r="C21" s="90"/>
      <c r="D21" s="92"/>
      <c r="E21" s="90"/>
      <c r="F21" s="90"/>
      <c r="G21" s="92">
        <v>1.0</v>
      </c>
      <c r="H21" s="90"/>
      <c r="I21" s="90"/>
      <c r="J21" s="90"/>
      <c r="K21" s="90"/>
      <c r="L21" s="92"/>
      <c r="M21" s="90"/>
      <c r="N21" s="92"/>
      <c r="O21" s="90"/>
      <c r="P21" s="90"/>
      <c r="Q21" s="90"/>
      <c r="R21" s="90"/>
      <c r="S21" s="92"/>
      <c r="V21" s="92"/>
    </row>
    <row r="22" hidden="1">
      <c r="A22" s="27"/>
      <c r="B22" s="88" t="s">
        <v>233</v>
      </c>
      <c r="C22" s="90"/>
      <c r="D22" s="92">
        <v>1.0</v>
      </c>
      <c r="E22" s="90"/>
      <c r="F22" s="90"/>
      <c r="G22" s="92">
        <v>0.0</v>
      </c>
      <c r="H22" s="90"/>
      <c r="I22" s="90"/>
      <c r="J22" s="90">
        <f>J14-J15</f>
        <v>0</v>
      </c>
      <c r="K22" s="90"/>
      <c r="L22" s="92"/>
      <c r="M22" s="92"/>
      <c r="N22" s="90"/>
      <c r="O22" s="90"/>
      <c r="P22" s="92"/>
      <c r="Q22" s="90"/>
      <c r="R22" s="90"/>
      <c r="S22" s="90">
        <f>S14-S15</f>
        <v>28</v>
      </c>
      <c r="V22" s="90"/>
    </row>
    <row r="23" hidden="1">
      <c r="A23" s="35"/>
      <c r="B23" s="88" t="s">
        <v>338</v>
      </c>
      <c r="C23" s="110" t="str">
        <f t="shared" ref="C23:S23" si="2">C15/C14</f>
        <v>#DIV/0!</v>
      </c>
      <c r="D23" s="110">
        <f t="shared" si="2"/>
        <v>0.9555555556</v>
      </c>
      <c r="E23" s="110" t="str">
        <f t="shared" si="2"/>
        <v>#DIV/0!</v>
      </c>
      <c r="F23" s="110" t="str">
        <f t="shared" si="2"/>
        <v>#DIV/0!</v>
      </c>
      <c r="G23" s="110">
        <f t="shared" si="2"/>
        <v>1</v>
      </c>
      <c r="H23" s="110" t="str">
        <f t="shared" si="2"/>
        <v>#DIV/0!</v>
      </c>
      <c r="I23" s="110" t="str">
        <f t="shared" si="2"/>
        <v>#DIV/0!</v>
      </c>
      <c r="J23" s="110">
        <f t="shared" si="2"/>
        <v>1</v>
      </c>
      <c r="K23" s="110" t="str">
        <f t="shared" si="2"/>
        <v>#DIV/0!</v>
      </c>
      <c r="L23" s="110" t="str">
        <f t="shared" si="2"/>
        <v>#DIV/0!</v>
      </c>
      <c r="M23" s="110">
        <f t="shared" si="2"/>
        <v>0.7407407407</v>
      </c>
      <c r="N23" s="110" t="str">
        <f t="shared" si="2"/>
        <v>#DIV/0!</v>
      </c>
      <c r="O23" s="110" t="str">
        <f t="shared" si="2"/>
        <v>#DIV/0!</v>
      </c>
      <c r="P23" s="110">
        <f t="shared" si="2"/>
        <v>0.4823529412</v>
      </c>
      <c r="Q23" s="110" t="str">
        <f t="shared" si="2"/>
        <v>#DIV/0!</v>
      </c>
      <c r="R23" s="110" t="str">
        <f t="shared" si="2"/>
        <v>#DIV/0!</v>
      </c>
      <c r="S23" s="110">
        <f t="shared" si="2"/>
        <v>0.7586206897</v>
      </c>
      <c r="V23" s="110">
        <f>V15/V14</f>
        <v>0.7735849057</v>
      </c>
    </row>
    <row r="24" hidden="1">
      <c r="A24" s="85">
        <v>43728.0</v>
      </c>
      <c r="B24" s="112" t="s">
        <v>134</v>
      </c>
      <c r="C24" s="113"/>
      <c r="D24" s="115" t="s">
        <v>382</v>
      </c>
      <c r="E24" s="113"/>
      <c r="F24" s="113"/>
      <c r="G24" s="115" t="s">
        <v>383</v>
      </c>
      <c r="H24" s="113"/>
      <c r="I24" s="113"/>
      <c r="J24" s="115" t="s">
        <v>116</v>
      </c>
      <c r="K24" s="113"/>
      <c r="L24" s="115"/>
      <c r="M24" s="115" t="s">
        <v>59</v>
      </c>
      <c r="N24" s="115"/>
      <c r="O24" s="113"/>
      <c r="P24" s="115" t="s">
        <v>385</v>
      </c>
      <c r="Q24" s="113"/>
      <c r="R24" s="113"/>
      <c r="S24" s="115" t="s">
        <v>61</v>
      </c>
      <c r="V24" s="115" t="s">
        <v>389</v>
      </c>
    </row>
    <row r="25" hidden="1">
      <c r="A25" s="27"/>
      <c r="B25" s="88" t="s">
        <v>159</v>
      </c>
      <c r="C25" s="90"/>
      <c r="D25" s="92">
        <v>21.0</v>
      </c>
      <c r="E25" s="90"/>
      <c r="F25" s="90"/>
      <c r="G25" s="92">
        <v>10.0</v>
      </c>
      <c r="H25" s="90"/>
      <c r="I25" s="90"/>
      <c r="J25" s="92">
        <v>20.0</v>
      </c>
      <c r="K25" s="90"/>
      <c r="L25" s="92"/>
      <c r="M25" s="92">
        <v>14.0</v>
      </c>
      <c r="N25" s="92"/>
      <c r="O25" s="90"/>
      <c r="P25" s="92">
        <v>29.0</v>
      </c>
      <c r="Q25" s="90"/>
      <c r="R25" s="90"/>
      <c r="S25" s="92">
        <f>7+27+33+26+19+5+8</f>
        <v>125</v>
      </c>
      <c r="V25" s="92">
        <f>13+28</f>
        <v>41</v>
      </c>
      <c r="W25" s="122">
        <f>sum(D25:V25)</f>
        <v>260</v>
      </c>
    </row>
    <row r="26" hidden="1">
      <c r="A26" s="27"/>
      <c r="B26" s="88" t="s">
        <v>178</v>
      </c>
      <c r="C26" s="90"/>
      <c r="D26" s="92">
        <v>20.0</v>
      </c>
      <c r="E26" s="90"/>
      <c r="F26" s="90"/>
      <c r="G26" s="92">
        <v>10.0</v>
      </c>
      <c r="H26" s="90"/>
      <c r="I26" s="90"/>
      <c r="J26" s="92">
        <v>20.0</v>
      </c>
      <c r="K26" s="90"/>
      <c r="L26" s="92"/>
      <c r="M26" s="92">
        <v>14.0</v>
      </c>
      <c r="N26" s="92"/>
      <c r="O26" s="90"/>
      <c r="P26" s="92">
        <v>26.0</v>
      </c>
      <c r="Q26" s="90"/>
      <c r="R26" s="90"/>
      <c r="S26" s="92">
        <v>108.0</v>
      </c>
      <c r="V26" s="92">
        <v>40.0</v>
      </c>
    </row>
    <row r="27" hidden="1">
      <c r="A27" s="27"/>
      <c r="B27" s="88" t="s">
        <v>287</v>
      </c>
      <c r="C27" s="90"/>
      <c r="D27" s="92">
        <v>14.0</v>
      </c>
      <c r="E27" s="90"/>
      <c r="F27" s="90"/>
      <c r="G27" s="92">
        <v>6.0</v>
      </c>
      <c r="H27" s="90"/>
      <c r="I27" s="90"/>
      <c r="J27" s="92">
        <v>16.0</v>
      </c>
      <c r="K27" s="90"/>
      <c r="L27" s="92"/>
      <c r="M27" s="92">
        <v>6.0</v>
      </c>
      <c r="N27" s="92"/>
      <c r="O27" s="90"/>
      <c r="P27" s="92"/>
      <c r="Q27" s="90"/>
      <c r="R27" s="90"/>
      <c r="S27" s="92"/>
      <c r="V27" s="92"/>
    </row>
    <row r="28" hidden="1">
      <c r="A28" s="27"/>
      <c r="B28" s="88" t="s">
        <v>295</v>
      </c>
      <c r="C28" s="90"/>
      <c r="D28" s="92"/>
      <c r="E28" s="90"/>
      <c r="F28" s="90"/>
      <c r="G28" s="92"/>
      <c r="H28" s="90"/>
      <c r="I28" s="90"/>
      <c r="J28" s="92"/>
      <c r="K28" s="90"/>
      <c r="L28" s="92"/>
      <c r="M28" s="90"/>
      <c r="N28" s="92"/>
      <c r="O28" s="90"/>
      <c r="P28" s="92">
        <v>8.0</v>
      </c>
      <c r="Q28" s="90"/>
      <c r="R28" s="90"/>
      <c r="S28" s="92"/>
      <c r="V28" s="92">
        <v>26.0</v>
      </c>
    </row>
    <row r="29" hidden="1">
      <c r="A29" s="27"/>
      <c r="B29" s="88" t="s">
        <v>301</v>
      </c>
      <c r="C29" s="90"/>
      <c r="D29" s="92"/>
      <c r="E29" s="90"/>
      <c r="F29" s="90"/>
      <c r="G29" s="92"/>
      <c r="H29" s="90"/>
      <c r="I29" s="90"/>
      <c r="J29" s="92"/>
      <c r="K29" s="90"/>
      <c r="L29" s="90"/>
      <c r="M29" s="92"/>
      <c r="N29" s="90"/>
      <c r="O29" s="90"/>
      <c r="P29" s="92"/>
      <c r="Q29" s="90"/>
      <c r="R29" s="90"/>
      <c r="S29" s="92"/>
      <c r="V29" s="92"/>
    </row>
    <row r="30" hidden="1">
      <c r="A30" s="27"/>
      <c r="B30" s="88" t="s">
        <v>207</v>
      </c>
      <c r="C30" s="90"/>
      <c r="D30" s="92">
        <v>3.0</v>
      </c>
      <c r="E30" s="90"/>
      <c r="F30" s="90"/>
      <c r="G30" s="92">
        <v>2.0</v>
      </c>
      <c r="H30" s="90"/>
      <c r="I30" s="90"/>
      <c r="J30" s="92">
        <v>1.0</v>
      </c>
      <c r="K30" s="90"/>
      <c r="L30" s="90"/>
      <c r="M30" s="92">
        <v>8.0</v>
      </c>
      <c r="N30" s="90"/>
      <c r="O30" s="90"/>
      <c r="P30" s="92">
        <v>25.0</v>
      </c>
      <c r="Q30" s="90"/>
      <c r="R30" s="90"/>
      <c r="S30" s="92"/>
      <c r="V30" s="92"/>
    </row>
    <row r="31" hidden="1">
      <c r="A31" s="27"/>
      <c r="B31" s="88" t="s">
        <v>214</v>
      </c>
      <c r="C31" s="90"/>
      <c r="D31" s="92">
        <v>3.0</v>
      </c>
      <c r="E31" s="90"/>
      <c r="F31" s="90"/>
      <c r="G31" s="92">
        <v>2.0</v>
      </c>
      <c r="H31" s="90"/>
      <c r="I31" s="90"/>
      <c r="J31" s="92">
        <v>3.0</v>
      </c>
      <c r="K31" s="90"/>
      <c r="L31" s="92"/>
      <c r="M31" s="92"/>
      <c r="N31" s="92"/>
      <c r="O31" s="90"/>
      <c r="P31" s="92"/>
      <c r="Q31" s="90"/>
      <c r="R31" s="90"/>
      <c r="S31" s="92"/>
      <c r="V31" s="92">
        <v>4.0</v>
      </c>
    </row>
    <row r="32" hidden="1">
      <c r="A32" s="27"/>
      <c r="B32" s="88" t="s">
        <v>221</v>
      </c>
      <c r="C32" s="90"/>
      <c r="D32" s="92"/>
      <c r="E32" s="90"/>
      <c r="F32" s="90"/>
      <c r="G32" s="92"/>
      <c r="H32" s="90"/>
      <c r="I32" s="90"/>
      <c r="J32" s="90"/>
      <c r="K32" s="90"/>
      <c r="L32" s="92"/>
      <c r="M32" s="90"/>
      <c r="N32" s="92"/>
      <c r="O32" s="90"/>
      <c r="P32" s="90"/>
      <c r="Q32" s="90"/>
      <c r="R32" s="90"/>
      <c r="S32" s="92"/>
      <c r="V32" s="92"/>
    </row>
    <row r="33" hidden="1">
      <c r="A33" s="27"/>
      <c r="B33" s="88" t="s">
        <v>233</v>
      </c>
      <c r="C33" s="90"/>
      <c r="D33" s="92">
        <v>1.0</v>
      </c>
      <c r="E33" s="90"/>
      <c r="F33" s="90"/>
      <c r="G33" s="92">
        <v>0.0</v>
      </c>
      <c r="H33" s="90"/>
      <c r="I33" s="90"/>
      <c r="J33" s="90"/>
      <c r="K33" s="90"/>
      <c r="L33" s="92"/>
      <c r="M33" s="92"/>
      <c r="N33" s="90"/>
      <c r="O33" s="90"/>
      <c r="P33" s="92"/>
      <c r="Q33" s="90"/>
      <c r="R33" s="90"/>
      <c r="S33" s="90"/>
      <c r="V33" s="90"/>
      <c r="W33" s="5" t="s">
        <v>442</v>
      </c>
    </row>
    <row r="34" hidden="1">
      <c r="A34" s="35"/>
      <c r="B34" s="88" t="s">
        <v>338</v>
      </c>
      <c r="C34" s="110" t="str">
        <f t="shared" ref="C34:S34" si="3">C26/C25</f>
        <v>#DIV/0!</v>
      </c>
      <c r="D34" s="110">
        <f t="shared" si="3"/>
        <v>0.9523809524</v>
      </c>
      <c r="E34" s="110" t="str">
        <f t="shared" si="3"/>
        <v>#DIV/0!</v>
      </c>
      <c r="F34" s="110" t="str">
        <f t="shared" si="3"/>
        <v>#DIV/0!</v>
      </c>
      <c r="G34" s="110">
        <f t="shared" si="3"/>
        <v>1</v>
      </c>
      <c r="H34" s="110" t="str">
        <f t="shared" si="3"/>
        <v>#DIV/0!</v>
      </c>
      <c r="I34" s="110" t="str">
        <f t="shared" si="3"/>
        <v>#DIV/0!</v>
      </c>
      <c r="J34" s="110">
        <f t="shared" si="3"/>
        <v>1</v>
      </c>
      <c r="K34" s="110" t="str">
        <f t="shared" si="3"/>
        <v>#DIV/0!</v>
      </c>
      <c r="L34" s="110" t="str">
        <f t="shared" si="3"/>
        <v>#DIV/0!</v>
      </c>
      <c r="M34" s="110">
        <f t="shared" si="3"/>
        <v>1</v>
      </c>
      <c r="N34" s="110" t="str">
        <f t="shared" si="3"/>
        <v>#DIV/0!</v>
      </c>
      <c r="O34" s="110" t="str">
        <f t="shared" si="3"/>
        <v>#DIV/0!</v>
      </c>
      <c r="P34" s="110">
        <f t="shared" si="3"/>
        <v>0.8965517241</v>
      </c>
      <c r="Q34" s="110" t="str">
        <f t="shared" si="3"/>
        <v>#DIV/0!</v>
      </c>
      <c r="R34" s="110" t="str">
        <f t="shared" si="3"/>
        <v>#DIV/0!</v>
      </c>
      <c r="S34" s="110">
        <f t="shared" si="3"/>
        <v>0.864</v>
      </c>
      <c r="V34" s="110">
        <f>V26/V25</f>
        <v>0.9756097561</v>
      </c>
    </row>
    <row r="35" hidden="1">
      <c r="A35" s="85">
        <v>43729.0</v>
      </c>
      <c r="B35" s="112" t="s">
        <v>134</v>
      </c>
      <c r="C35" s="113"/>
      <c r="D35" s="115" t="s">
        <v>382</v>
      </c>
      <c r="E35" s="113"/>
      <c r="F35" s="113"/>
      <c r="G35" s="115"/>
      <c r="H35" s="113"/>
      <c r="I35" s="113"/>
      <c r="J35" s="115" t="s">
        <v>116</v>
      </c>
      <c r="K35" s="113"/>
      <c r="L35" s="115"/>
      <c r="M35" s="115" t="s">
        <v>59</v>
      </c>
      <c r="N35" s="115"/>
      <c r="O35" s="113"/>
      <c r="P35" s="115" t="s">
        <v>456</v>
      </c>
      <c r="Q35" s="113"/>
      <c r="R35" s="113"/>
      <c r="S35" s="115" t="s">
        <v>457</v>
      </c>
      <c r="V35" s="115" t="s">
        <v>296</v>
      </c>
    </row>
    <row r="36" hidden="1">
      <c r="A36" s="27"/>
      <c r="B36" s="88" t="s">
        <v>159</v>
      </c>
      <c r="C36" s="90"/>
      <c r="D36" s="92">
        <v>24.0</v>
      </c>
      <c r="E36" s="90"/>
      <c r="F36" s="90"/>
      <c r="G36" s="92"/>
      <c r="H36" s="90"/>
      <c r="I36" s="90"/>
      <c r="J36" s="92">
        <v>20.0</v>
      </c>
      <c r="K36" s="90"/>
      <c r="L36" s="92"/>
      <c r="M36" s="92">
        <v>16.0</v>
      </c>
      <c r="N36" s="92"/>
      <c r="O36" s="90"/>
      <c r="P36" s="92">
        <v>38.0</v>
      </c>
      <c r="Q36" s="90"/>
      <c r="R36" s="90"/>
      <c r="S36" s="92">
        <v>77.0</v>
      </c>
      <c r="V36" s="92">
        <v>50.0</v>
      </c>
      <c r="W36" s="122">
        <f>sum(D36:V36)</f>
        <v>225</v>
      </c>
    </row>
    <row r="37" hidden="1">
      <c r="A37" s="27"/>
      <c r="B37" s="88" t="s">
        <v>178</v>
      </c>
      <c r="C37" s="90"/>
      <c r="D37" s="92">
        <v>24.0</v>
      </c>
      <c r="E37" s="90"/>
      <c r="F37" s="90"/>
      <c r="G37" s="92"/>
      <c r="H37" s="90"/>
      <c r="I37" s="90"/>
      <c r="J37" s="92">
        <v>19.0</v>
      </c>
      <c r="K37" s="90"/>
      <c r="L37" s="92"/>
      <c r="M37" s="92">
        <v>16.0</v>
      </c>
      <c r="N37" s="92"/>
      <c r="O37" s="90"/>
      <c r="P37" s="92">
        <f>25+13</f>
        <v>38</v>
      </c>
      <c r="Q37" s="90"/>
      <c r="R37" s="90"/>
      <c r="S37" s="92">
        <v>77.0</v>
      </c>
      <c r="V37" s="92">
        <v>50.0</v>
      </c>
    </row>
    <row r="38" hidden="1">
      <c r="A38" s="27"/>
      <c r="B38" s="88" t="s">
        <v>287</v>
      </c>
      <c r="C38" s="90"/>
      <c r="D38" s="92">
        <v>18.0</v>
      </c>
      <c r="E38" s="90"/>
      <c r="F38" s="90"/>
      <c r="G38" s="92"/>
      <c r="H38" s="90"/>
      <c r="I38" s="90"/>
      <c r="J38" s="92">
        <v>16.0</v>
      </c>
      <c r="K38" s="90"/>
      <c r="L38" s="92"/>
      <c r="M38" s="92">
        <v>9.0</v>
      </c>
      <c r="N38" s="92"/>
      <c r="O38" s="90"/>
      <c r="P38" s="92"/>
      <c r="Q38" s="90"/>
      <c r="R38" s="90"/>
      <c r="S38" s="92"/>
      <c r="V38" s="92"/>
    </row>
    <row r="39" hidden="1">
      <c r="A39" s="27"/>
      <c r="B39" s="88" t="s">
        <v>295</v>
      </c>
      <c r="C39" s="90"/>
      <c r="D39" s="92">
        <v>1.0</v>
      </c>
      <c r="E39" s="90"/>
      <c r="F39" s="90"/>
      <c r="G39" s="92"/>
      <c r="H39" s="90"/>
      <c r="I39" s="90"/>
      <c r="J39" s="92">
        <v>2.0</v>
      </c>
      <c r="K39" s="90"/>
      <c r="L39" s="92"/>
      <c r="M39" s="92">
        <v>3.0</v>
      </c>
      <c r="N39" s="92"/>
      <c r="O39" s="90"/>
      <c r="P39" s="92">
        <f>13+9</f>
        <v>22</v>
      </c>
      <c r="Q39" s="90"/>
      <c r="R39" s="90"/>
      <c r="S39" s="92">
        <f>25+19</f>
        <v>44</v>
      </c>
      <c r="V39" s="92">
        <v>18.0</v>
      </c>
    </row>
    <row r="40" hidden="1">
      <c r="A40" s="27"/>
      <c r="B40" s="88" t="s">
        <v>301</v>
      </c>
      <c r="C40" s="90"/>
      <c r="D40" s="92"/>
      <c r="E40" s="90"/>
      <c r="F40" s="90"/>
      <c r="G40" s="92"/>
      <c r="H40" s="90"/>
      <c r="I40" s="90"/>
      <c r="J40" s="92"/>
      <c r="K40" s="90"/>
      <c r="L40" s="90"/>
      <c r="M40" s="92"/>
      <c r="N40" s="90"/>
      <c r="O40" s="90"/>
      <c r="P40" s="92"/>
      <c r="Q40" s="90"/>
      <c r="R40" s="90"/>
      <c r="S40" s="92"/>
      <c r="V40" s="92"/>
    </row>
    <row r="41" hidden="1">
      <c r="A41" s="27"/>
      <c r="B41" s="88" t="s">
        <v>207</v>
      </c>
      <c r="C41" s="90"/>
      <c r="D41" s="92"/>
      <c r="E41" s="90"/>
      <c r="F41" s="90"/>
      <c r="G41" s="92"/>
      <c r="H41" s="90"/>
      <c r="I41" s="90"/>
      <c r="J41" s="92"/>
      <c r="K41" s="90"/>
      <c r="L41" s="90"/>
      <c r="M41" s="92"/>
      <c r="N41" s="90"/>
      <c r="O41" s="90"/>
      <c r="P41" s="92"/>
      <c r="Q41" s="90"/>
      <c r="R41" s="90"/>
      <c r="S41" s="92"/>
      <c r="V41" s="92"/>
    </row>
    <row r="42" hidden="1">
      <c r="A42" s="27"/>
      <c r="B42" s="88" t="s">
        <v>214</v>
      </c>
      <c r="C42" s="90"/>
      <c r="D42" s="92">
        <v>5.0</v>
      </c>
      <c r="E42" s="90"/>
      <c r="F42" s="90"/>
      <c r="G42" s="92"/>
      <c r="H42" s="90"/>
      <c r="I42" s="90"/>
      <c r="J42" s="92">
        <v>1.0</v>
      </c>
      <c r="K42" s="90"/>
      <c r="L42" s="92"/>
      <c r="M42" s="92">
        <v>4.0</v>
      </c>
      <c r="N42" s="92"/>
      <c r="O42" s="90"/>
      <c r="P42" s="92">
        <v>14.0</v>
      </c>
      <c r="Q42" s="90"/>
      <c r="R42" s="90"/>
      <c r="S42" s="92">
        <v>33.0</v>
      </c>
      <c r="V42" s="92">
        <v>31.0</v>
      </c>
    </row>
    <row r="43" hidden="1">
      <c r="A43" s="27"/>
      <c r="B43" s="88" t="s">
        <v>221</v>
      </c>
      <c r="C43" s="90"/>
      <c r="D43" s="92"/>
      <c r="E43" s="90"/>
      <c r="F43" s="90"/>
      <c r="G43" s="92"/>
      <c r="H43" s="90"/>
      <c r="I43" s="90"/>
      <c r="J43" s="90"/>
      <c r="K43" s="90"/>
      <c r="L43" s="92"/>
      <c r="M43" s="90"/>
      <c r="N43" s="92"/>
      <c r="O43" s="90"/>
      <c r="P43" s="92">
        <v>1.0</v>
      </c>
      <c r="Q43" s="90"/>
      <c r="R43" s="90"/>
      <c r="S43" s="92"/>
      <c r="V43" s="92">
        <v>1.0</v>
      </c>
    </row>
    <row r="44" hidden="1">
      <c r="A44" s="27"/>
      <c r="B44" s="88" t="s">
        <v>233</v>
      </c>
      <c r="C44" s="90"/>
      <c r="D44" s="92"/>
      <c r="E44" s="90"/>
      <c r="F44" s="90"/>
      <c r="G44" s="92"/>
      <c r="H44" s="90"/>
      <c r="I44" s="90"/>
      <c r="J44" s="92">
        <v>1.0</v>
      </c>
      <c r="K44" s="90"/>
      <c r="L44" s="92"/>
      <c r="M44" s="92"/>
      <c r="N44" s="90"/>
      <c r="O44" s="90"/>
      <c r="P44" s="92">
        <v>1.0</v>
      </c>
      <c r="Q44" s="90"/>
      <c r="R44" s="90"/>
      <c r="S44" s="90"/>
      <c r="V44" s="90"/>
      <c r="W44" s="5" t="s">
        <v>508</v>
      </c>
    </row>
    <row r="45" hidden="1">
      <c r="A45" s="35"/>
      <c r="B45" s="88" t="s">
        <v>338</v>
      </c>
      <c r="C45" s="110" t="str">
        <f t="shared" ref="C45:S45" si="4">C37/C36</f>
        <v>#DIV/0!</v>
      </c>
      <c r="D45" s="110">
        <f t="shared" si="4"/>
        <v>1</v>
      </c>
      <c r="E45" s="110" t="str">
        <f t="shared" si="4"/>
        <v>#DIV/0!</v>
      </c>
      <c r="F45" s="110" t="str">
        <f t="shared" si="4"/>
        <v>#DIV/0!</v>
      </c>
      <c r="G45" s="110" t="str">
        <f t="shared" si="4"/>
        <v>#DIV/0!</v>
      </c>
      <c r="H45" s="110" t="str">
        <f t="shared" si="4"/>
        <v>#DIV/0!</v>
      </c>
      <c r="I45" s="110" t="str">
        <f t="shared" si="4"/>
        <v>#DIV/0!</v>
      </c>
      <c r="J45" s="110">
        <f t="shared" si="4"/>
        <v>0.95</v>
      </c>
      <c r="K45" s="110" t="str">
        <f t="shared" si="4"/>
        <v>#DIV/0!</v>
      </c>
      <c r="L45" s="110" t="str">
        <f t="shared" si="4"/>
        <v>#DIV/0!</v>
      </c>
      <c r="M45" s="110">
        <f t="shared" si="4"/>
        <v>1</v>
      </c>
      <c r="N45" s="110" t="str">
        <f t="shared" si="4"/>
        <v>#DIV/0!</v>
      </c>
      <c r="O45" s="110" t="str">
        <f t="shared" si="4"/>
        <v>#DIV/0!</v>
      </c>
      <c r="P45" s="110">
        <f t="shared" si="4"/>
        <v>1</v>
      </c>
      <c r="Q45" s="110" t="str">
        <f t="shared" si="4"/>
        <v>#DIV/0!</v>
      </c>
      <c r="R45" s="110" t="str">
        <f t="shared" si="4"/>
        <v>#DIV/0!</v>
      </c>
      <c r="S45" s="110">
        <f t="shared" si="4"/>
        <v>1</v>
      </c>
      <c r="V45" s="110">
        <f>V37/V36</f>
        <v>1</v>
      </c>
    </row>
    <row r="46" hidden="1">
      <c r="A46" s="85">
        <v>43731.0</v>
      </c>
      <c r="B46" s="112" t="s">
        <v>134</v>
      </c>
      <c r="C46" s="113"/>
      <c r="D46" s="115"/>
      <c r="E46" s="113"/>
      <c r="F46" s="113"/>
      <c r="G46" s="115"/>
      <c r="H46" s="113"/>
      <c r="I46" s="113"/>
      <c r="J46" s="115"/>
      <c r="K46" s="113"/>
      <c r="L46" s="115"/>
      <c r="M46" s="115"/>
      <c r="N46" s="115"/>
      <c r="O46" s="113"/>
      <c r="P46" s="115"/>
      <c r="Q46" s="113"/>
      <c r="R46" s="113"/>
      <c r="S46" s="115"/>
      <c r="V46" s="115"/>
    </row>
    <row r="47" hidden="1">
      <c r="A47" s="27"/>
      <c r="B47" s="88" t="s">
        <v>159</v>
      </c>
      <c r="C47" s="90"/>
      <c r="D47" s="92"/>
      <c r="E47" s="90"/>
      <c r="F47" s="90"/>
      <c r="G47" s="92"/>
      <c r="H47" s="90"/>
      <c r="I47" s="90"/>
      <c r="J47" s="92"/>
      <c r="K47" s="90"/>
      <c r="L47" s="92"/>
      <c r="M47" s="92"/>
      <c r="N47" s="92"/>
      <c r="O47" s="90"/>
      <c r="P47" s="92"/>
      <c r="Q47" s="90"/>
      <c r="R47" s="90"/>
      <c r="S47" s="92"/>
      <c r="V47" s="92"/>
    </row>
    <row r="48" hidden="1">
      <c r="A48" s="27"/>
      <c r="B48" s="88" t="s">
        <v>178</v>
      </c>
      <c r="C48" s="90"/>
      <c r="D48" s="92">
        <v>0.0</v>
      </c>
      <c r="E48" s="90"/>
      <c r="F48" s="90"/>
      <c r="G48" s="92">
        <v>13.0</v>
      </c>
      <c r="H48" s="90"/>
      <c r="I48" s="90"/>
      <c r="J48" s="92"/>
      <c r="K48" s="90"/>
      <c r="L48" s="92"/>
      <c r="M48" s="92"/>
      <c r="N48" s="92"/>
      <c r="O48" s="90"/>
      <c r="P48" s="92"/>
      <c r="Q48" s="90"/>
      <c r="R48" s="90"/>
      <c r="S48" s="92"/>
      <c r="V48" s="92"/>
    </row>
    <row r="49" hidden="1">
      <c r="A49" s="27"/>
      <c r="B49" s="88" t="s">
        <v>287</v>
      </c>
      <c r="C49" s="90"/>
      <c r="D49" s="92"/>
      <c r="E49" s="90"/>
      <c r="F49" s="90"/>
      <c r="G49" s="92"/>
      <c r="H49" s="90"/>
      <c r="I49" s="90"/>
      <c r="J49" s="92"/>
      <c r="K49" s="90"/>
      <c r="L49" s="92"/>
      <c r="M49" s="92"/>
      <c r="N49" s="92"/>
      <c r="O49" s="90"/>
      <c r="P49" s="92"/>
      <c r="Q49" s="90"/>
      <c r="R49" s="90"/>
      <c r="S49" s="92"/>
      <c r="V49" s="92"/>
    </row>
    <row r="50" hidden="1">
      <c r="A50" s="27"/>
      <c r="B50" s="88" t="s">
        <v>295</v>
      </c>
      <c r="C50" s="90"/>
      <c r="D50" s="92"/>
      <c r="E50" s="90"/>
      <c r="F50" s="90"/>
      <c r="G50" s="92"/>
      <c r="H50" s="90"/>
      <c r="I50" s="90"/>
      <c r="J50" s="92"/>
      <c r="K50" s="90"/>
      <c r="L50" s="92"/>
      <c r="M50" s="90"/>
      <c r="N50" s="92"/>
      <c r="O50" s="90"/>
      <c r="P50" s="92"/>
      <c r="Q50" s="90"/>
      <c r="R50" s="90"/>
      <c r="S50" s="92"/>
      <c r="V50" s="92"/>
    </row>
    <row r="51" hidden="1">
      <c r="A51" s="27"/>
      <c r="B51" s="88" t="s">
        <v>301</v>
      </c>
      <c r="C51" s="90"/>
      <c r="D51" s="92"/>
      <c r="E51" s="90"/>
      <c r="F51" s="90"/>
      <c r="G51" s="92"/>
      <c r="H51" s="90"/>
      <c r="I51" s="90"/>
      <c r="J51" s="92"/>
      <c r="K51" s="90"/>
      <c r="L51" s="90"/>
      <c r="M51" s="92"/>
      <c r="N51" s="90"/>
      <c r="O51" s="90"/>
      <c r="P51" s="92"/>
      <c r="Q51" s="90"/>
      <c r="R51" s="90"/>
      <c r="S51" s="92"/>
      <c r="V51" s="92"/>
    </row>
    <row r="52" hidden="1">
      <c r="A52" s="27"/>
      <c r="B52" s="88" t="s">
        <v>207</v>
      </c>
      <c r="C52" s="90"/>
      <c r="D52" s="92"/>
      <c r="E52" s="90"/>
      <c r="F52" s="90"/>
      <c r="G52" s="92"/>
      <c r="H52" s="90"/>
      <c r="I52" s="90"/>
      <c r="J52" s="92"/>
      <c r="K52" s="90"/>
      <c r="L52" s="90"/>
      <c r="M52" s="92"/>
      <c r="N52" s="90"/>
      <c r="O52" s="90"/>
      <c r="P52" s="92"/>
      <c r="Q52" s="90"/>
      <c r="R52" s="90"/>
      <c r="S52" s="92"/>
      <c r="V52" s="92"/>
    </row>
    <row r="53" hidden="1">
      <c r="A53" s="27"/>
      <c r="B53" s="88" t="s">
        <v>214</v>
      </c>
      <c r="C53" s="90"/>
      <c r="D53" s="92"/>
      <c r="E53" s="90"/>
      <c r="F53" s="90"/>
      <c r="G53" s="92"/>
      <c r="H53" s="90"/>
      <c r="I53" s="90"/>
      <c r="J53" s="92"/>
      <c r="K53" s="90"/>
      <c r="L53" s="92"/>
      <c r="M53" s="92"/>
      <c r="N53" s="92"/>
      <c r="O53" s="90"/>
      <c r="P53" s="92"/>
      <c r="Q53" s="90"/>
      <c r="R53" s="90"/>
      <c r="S53" s="92"/>
      <c r="V53" s="92"/>
    </row>
    <row r="54" hidden="1">
      <c r="A54" s="27"/>
      <c r="B54" s="88" t="s">
        <v>221</v>
      </c>
      <c r="C54" s="90"/>
      <c r="D54" s="92"/>
      <c r="E54" s="90"/>
      <c r="F54" s="90"/>
      <c r="G54" s="92"/>
      <c r="H54" s="90"/>
      <c r="I54" s="90"/>
      <c r="J54" s="90"/>
      <c r="K54" s="90"/>
      <c r="L54" s="92"/>
      <c r="M54" s="90"/>
      <c r="N54" s="92"/>
      <c r="O54" s="90"/>
      <c r="P54" s="90"/>
      <c r="Q54" s="90"/>
      <c r="R54" s="90"/>
      <c r="S54" s="92"/>
      <c r="V54" s="92"/>
    </row>
    <row r="55" hidden="1">
      <c r="A55" s="27"/>
      <c r="B55" s="88" t="s">
        <v>233</v>
      </c>
      <c r="C55" s="90"/>
      <c r="D55" s="92"/>
      <c r="E55" s="90"/>
      <c r="F55" s="90"/>
      <c r="G55" s="92"/>
      <c r="H55" s="90"/>
      <c r="I55" s="90"/>
      <c r="J55" s="90"/>
      <c r="K55" s="90"/>
      <c r="L55" s="92"/>
      <c r="M55" s="92"/>
      <c r="N55" s="90"/>
      <c r="O55" s="90"/>
      <c r="P55" s="92"/>
      <c r="Q55" s="90"/>
      <c r="R55" s="90"/>
      <c r="S55" s="90"/>
      <c r="V55" s="90"/>
    </row>
    <row r="56" hidden="1">
      <c r="A56" s="35"/>
      <c r="B56" s="88" t="s">
        <v>338</v>
      </c>
      <c r="C56" s="110" t="str">
        <f t="shared" ref="C56:S56" si="5">C48/C47</f>
        <v>#DIV/0!</v>
      </c>
      <c r="D56" s="110" t="str">
        <f t="shared" si="5"/>
        <v>#DIV/0!</v>
      </c>
      <c r="E56" s="110" t="str">
        <f t="shared" si="5"/>
        <v>#DIV/0!</v>
      </c>
      <c r="F56" s="110" t="str">
        <f t="shared" si="5"/>
        <v>#DIV/0!</v>
      </c>
      <c r="G56" s="110" t="str">
        <f t="shared" si="5"/>
        <v>#DIV/0!</v>
      </c>
      <c r="H56" s="110" t="str">
        <f t="shared" si="5"/>
        <v>#DIV/0!</v>
      </c>
      <c r="I56" s="110" t="str">
        <f t="shared" si="5"/>
        <v>#DIV/0!</v>
      </c>
      <c r="J56" s="110" t="str">
        <f t="shared" si="5"/>
        <v>#DIV/0!</v>
      </c>
      <c r="K56" s="110" t="str">
        <f t="shared" si="5"/>
        <v>#DIV/0!</v>
      </c>
      <c r="L56" s="110" t="str">
        <f t="shared" si="5"/>
        <v>#DIV/0!</v>
      </c>
      <c r="M56" s="110" t="str">
        <f t="shared" si="5"/>
        <v>#DIV/0!</v>
      </c>
      <c r="N56" s="110" t="str">
        <f t="shared" si="5"/>
        <v>#DIV/0!</v>
      </c>
      <c r="O56" s="110" t="str">
        <f t="shared" si="5"/>
        <v>#DIV/0!</v>
      </c>
      <c r="P56" s="110" t="str">
        <f t="shared" si="5"/>
        <v>#DIV/0!</v>
      </c>
      <c r="Q56" s="110" t="str">
        <f t="shared" si="5"/>
        <v>#DIV/0!</v>
      </c>
      <c r="R56" s="110" t="str">
        <f t="shared" si="5"/>
        <v>#DIV/0!</v>
      </c>
      <c r="S56" s="110" t="str">
        <f t="shared" si="5"/>
        <v>#DIV/0!</v>
      </c>
      <c r="V56" s="110" t="str">
        <f>V48/V47</f>
        <v>#DIV/0!</v>
      </c>
    </row>
    <row r="57" hidden="1">
      <c r="D57" s="7" t="s">
        <v>566</v>
      </c>
      <c r="G57" s="7" t="s">
        <v>571</v>
      </c>
      <c r="J57" s="5" t="s">
        <v>7</v>
      </c>
    </row>
    <row r="58" hidden="1">
      <c r="A58" s="85">
        <v>43731.0</v>
      </c>
      <c r="B58" s="112" t="s">
        <v>134</v>
      </c>
      <c r="C58" s="113"/>
      <c r="D58" s="115" t="s">
        <v>589</v>
      </c>
      <c r="E58" s="113"/>
      <c r="F58" s="113"/>
      <c r="G58" s="115" t="s">
        <v>590</v>
      </c>
      <c r="H58" s="113"/>
      <c r="I58" s="113"/>
      <c r="J58" s="115" t="s">
        <v>593</v>
      </c>
      <c r="K58" s="113"/>
      <c r="L58" s="115"/>
      <c r="M58" s="115"/>
      <c r="N58" s="115"/>
      <c r="O58" s="113"/>
      <c r="P58" s="115" t="s">
        <v>598</v>
      </c>
      <c r="Q58" s="115"/>
      <c r="R58" s="113"/>
      <c r="S58" s="115" t="s">
        <v>599</v>
      </c>
      <c r="T58" s="113"/>
      <c r="U58" s="113"/>
      <c r="V58" s="115" t="s">
        <v>601</v>
      </c>
      <c r="W58" s="156"/>
    </row>
    <row r="59" hidden="1">
      <c r="A59" s="27"/>
      <c r="B59" s="88" t="s">
        <v>159</v>
      </c>
      <c r="C59" s="90"/>
      <c r="D59" s="92">
        <v>26.0</v>
      </c>
      <c r="E59" s="90"/>
      <c r="F59" s="90"/>
      <c r="G59" s="92">
        <v>43.0</v>
      </c>
      <c r="H59" s="90"/>
      <c r="I59" s="90"/>
      <c r="J59" s="92">
        <v>18.0</v>
      </c>
      <c r="K59" s="90"/>
      <c r="L59" s="92"/>
      <c r="M59" s="92"/>
      <c r="N59" s="92"/>
      <c r="O59" s="90"/>
      <c r="P59" s="92">
        <f>29+27+24</f>
        <v>80</v>
      </c>
      <c r="Q59" s="92"/>
      <c r="R59" s="90"/>
      <c r="S59" s="92">
        <f>29+37+1+20</f>
        <v>87</v>
      </c>
      <c r="T59" s="90"/>
      <c r="U59" s="90"/>
      <c r="V59" s="92">
        <f>56+18+40</f>
        <v>114</v>
      </c>
      <c r="W59" s="122">
        <f>sum(D59:V59)</f>
        <v>368</v>
      </c>
    </row>
    <row r="60" hidden="1">
      <c r="A60" s="27"/>
      <c r="B60" s="88" t="s">
        <v>178</v>
      </c>
      <c r="C60" s="90"/>
      <c r="D60" s="92">
        <v>26.0</v>
      </c>
      <c r="E60" s="90"/>
      <c r="F60" s="90"/>
      <c r="G60" s="92">
        <v>42.0</v>
      </c>
      <c r="H60" s="90"/>
      <c r="I60" s="90"/>
      <c r="J60" s="92">
        <v>17.0</v>
      </c>
      <c r="K60" s="90"/>
      <c r="L60" s="92"/>
      <c r="M60" s="92"/>
      <c r="N60" s="92"/>
      <c r="O60" s="90"/>
      <c r="P60" s="92">
        <v>74.0</v>
      </c>
      <c r="Q60" s="92"/>
      <c r="R60" s="90"/>
      <c r="S60" s="92">
        <v>82.0</v>
      </c>
      <c r="T60" s="90"/>
      <c r="U60" s="90"/>
      <c r="V60" s="92">
        <v>109.0</v>
      </c>
    </row>
    <row r="61" hidden="1">
      <c r="A61" s="27"/>
      <c r="B61" s="88" t="s">
        <v>287</v>
      </c>
      <c r="C61" s="90"/>
      <c r="D61" s="92">
        <v>15.0</v>
      </c>
      <c r="E61" s="90"/>
      <c r="F61" s="90"/>
      <c r="G61" s="92">
        <v>11.0</v>
      </c>
      <c r="H61" s="90"/>
      <c r="I61" s="90"/>
      <c r="J61" s="92">
        <v>14.0</v>
      </c>
      <c r="K61" s="90"/>
      <c r="L61" s="92"/>
      <c r="M61" s="92"/>
      <c r="N61" s="92"/>
      <c r="O61" s="90"/>
      <c r="P61" s="92"/>
      <c r="Q61" s="92"/>
      <c r="R61" s="90"/>
      <c r="S61" s="92"/>
      <c r="T61" s="90"/>
      <c r="U61" s="90"/>
      <c r="V61" s="92"/>
    </row>
    <row r="62" hidden="1">
      <c r="A62" s="27"/>
      <c r="B62" s="88" t="s">
        <v>295</v>
      </c>
      <c r="C62" s="90"/>
      <c r="D62" s="92">
        <v>9.0</v>
      </c>
      <c r="E62" s="90"/>
      <c r="F62" s="90"/>
      <c r="G62" s="92">
        <f>33-G61</f>
        <v>22</v>
      </c>
      <c r="H62" s="90"/>
      <c r="I62" s="90"/>
      <c r="J62" s="92"/>
      <c r="K62" s="90"/>
      <c r="L62" s="92"/>
      <c r="M62" s="92"/>
      <c r="N62" s="92"/>
      <c r="O62" s="90"/>
      <c r="P62" s="92"/>
      <c r="Q62" s="92"/>
      <c r="R62" s="90"/>
      <c r="S62" s="92"/>
      <c r="T62" s="90"/>
      <c r="U62" s="90"/>
      <c r="V62" s="92">
        <v>17.0</v>
      </c>
    </row>
    <row r="63" hidden="1">
      <c r="A63" s="27"/>
      <c r="B63" s="88" t="s">
        <v>301</v>
      </c>
      <c r="C63" s="90"/>
      <c r="D63" s="92"/>
      <c r="E63" s="90"/>
      <c r="F63" s="90"/>
      <c r="G63" s="92"/>
      <c r="H63" s="90"/>
      <c r="I63" s="90"/>
      <c r="J63" s="92"/>
      <c r="K63" s="90"/>
      <c r="L63" s="90"/>
      <c r="M63" s="92"/>
      <c r="N63" s="90"/>
      <c r="O63" s="90"/>
      <c r="P63" s="92"/>
      <c r="Q63" s="90"/>
      <c r="R63" s="90"/>
      <c r="S63" s="92"/>
      <c r="T63" s="90"/>
      <c r="U63" s="90"/>
      <c r="V63" s="92"/>
    </row>
    <row r="64" hidden="1">
      <c r="A64" s="27"/>
      <c r="B64" s="88" t="s">
        <v>207</v>
      </c>
      <c r="C64" s="90"/>
      <c r="D64" s="92"/>
      <c r="E64" s="90"/>
      <c r="F64" s="90"/>
      <c r="G64" s="92"/>
      <c r="H64" s="90"/>
      <c r="I64" s="90"/>
      <c r="J64" s="92"/>
      <c r="K64" s="90"/>
      <c r="L64" s="90"/>
      <c r="M64" s="92"/>
      <c r="N64" s="90"/>
      <c r="O64" s="90"/>
      <c r="P64" s="92"/>
      <c r="Q64" s="90"/>
      <c r="R64" s="90"/>
      <c r="S64" s="92"/>
      <c r="T64" s="90"/>
      <c r="U64" s="90"/>
      <c r="V64" s="92">
        <f>V60-V62-V65-V66</f>
        <v>88</v>
      </c>
    </row>
    <row r="65" hidden="1">
      <c r="A65" s="27"/>
      <c r="B65" s="88" t="s">
        <v>214</v>
      </c>
      <c r="C65" s="90"/>
      <c r="D65" s="92">
        <v>2.0</v>
      </c>
      <c r="E65" s="90"/>
      <c r="F65" s="90"/>
      <c r="G65" s="92">
        <v>9.0</v>
      </c>
      <c r="H65" s="90"/>
      <c r="I65" s="90"/>
      <c r="J65" s="92">
        <v>2.0</v>
      </c>
      <c r="K65" s="90"/>
      <c r="L65" s="92"/>
      <c r="M65" s="92"/>
      <c r="N65" s="92"/>
      <c r="O65" s="90"/>
      <c r="P65" s="92"/>
      <c r="Q65" s="92"/>
      <c r="R65" s="90"/>
      <c r="S65" s="92"/>
      <c r="T65" s="90"/>
      <c r="U65" s="90"/>
      <c r="V65" s="92">
        <v>3.0</v>
      </c>
    </row>
    <row r="66" hidden="1">
      <c r="A66" s="27"/>
      <c r="B66" s="88" t="s">
        <v>221</v>
      </c>
      <c r="C66" s="90"/>
      <c r="D66" s="92"/>
      <c r="E66" s="90"/>
      <c r="F66" s="90"/>
      <c r="G66" s="92"/>
      <c r="H66" s="90"/>
      <c r="I66" s="90"/>
      <c r="J66" s="92">
        <v>1.0</v>
      </c>
      <c r="K66" s="90"/>
      <c r="L66" s="92"/>
      <c r="M66" s="90"/>
      <c r="N66" s="92"/>
      <c r="O66" s="90"/>
      <c r="P66" s="90"/>
      <c r="Q66" s="92"/>
      <c r="R66" s="90"/>
      <c r="S66" s="92"/>
      <c r="T66" s="90"/>
      <c r="U66" s="90"/>
      <c r="V66" s="92">
        <v>1.0</v>
      </c>
    </row>
    <row r="67" hidden="1">
      <c r="A67" s="27"/>
      <c r="B67" s="88" t="s">
        <v>233</v>
      </c>
      <c r="C67" s="90"/>
      <c r="D67" s="92"/>
      <c r="E67" s="90"/>
      <c r="F67" s="90"/>
      <c r="G67" s="92">
        <v>1.0</v>
      </c>
      <c r="H67" s="90"/>
      <c r="I67" s="90"/>
      <c r="J67" s="92">
        <v>1.0</v>
      </c>
      <c r="K67" s="90"/>
      <c r="L67" s="92"/>
      <c r="M67" s="92"/>
      <c r="N67" s="90"/>
      <c r="O67" s="90"/>
      <c r="P67" s="92">
        <v>4.0</v>
      </c>
      <c r="Q67" s="90"/>
      <c r="R67" s="90"/>
      <c r="S67" s="92">
        <v>5.0</v>
      </c>
      <c r="T67" s="90"/>
      <c r="U67" s="90"/>
      <c r="V67" s="92">
        <v>5.0</v>
      </c>
      <c r="W67" s="5" t="s">
        <v>664</v>
      </c>
    </row>
    <row r="68" hidden="1">
      <c r="A68" s="35"/>
      <c r="B68" s="88" t="s">
        <v>338</v>
      </c>
      <c r="C68" s="110" t="str">
        <f t="shared" ref="C68:S68" si="6">C60/C59</f>
        <v>#DIV/0!</v>
      </c>
      <c r="D68" s="110">
        <f t="shared" si="6"/>
        <v>1</v>
      </c>
      <c r="E68" s="110" t="str">
        <f t="shared" si="6"/>
        <v>#DIV/0!</v>
      </c>
      <c r="F68" s="110" t="str">
        <f t="shared" si="6"/>
        <v>#DIV/0!</v>
      </c>
      <c r="G68" s="110">
        <f t="shared" si="6"/>
        <v>0.976744186</v>
      </c>
      <c r="H68" s="110" t="str">
        <f t="shared" si="6"/>
        <v>#DIV/0!</v>
      </c>
      <c r="I68" s="110" t="str">
        <f t="shared" si="6"/>
        <v>#DIV/0!</v>
      </c>
      <c r="J68" s="110">
        <f t="shared" si="6"/>
        <v>0.9444444444</v>
      </c>
      <c r="K68" s="110" t="str">
        <f t="shared" si="6"/>
        <v>#DIV/0!</v>
      </c>
      <c r="L68" s="110" t="str">
        <f t="shared" si="6"/>
        <v>#DIV/0!</v>
      </c>
      <c r="M68" s="110" t="str">
        <f t="shared" si="6"/>
        <v>#DIV/0!</v>
      </c>
      <c r="N68" s="110" t="str">
        <f t="shared" si="6"/>
        <v>#DIV/0!</v>
      </c>
      <c r="O68" s="110" t="str">
        <f t="shared" si="6"/>
        <v>#DIV/0!</v>
      </c>
      <c r="P68" s="110">
        <f t="shared" si="6"/>
        <v>0.925</v>
      </c>
      <c r="Q68" s="110" t="str">
        <f t="shared" si="6"/>
        <v>#DIV/0!</v>
      </c>
      <c r="R68" s="110" t="str">
        <f t="shared" si="6"/>
        <v>#DIV/0!</v>
      </c>
      <c r="S68" s="110">
        <f t="shared" si="6"/>
        <v>0.9425287356</v>
      </c>
      <c r="V68" s="110">
        <f>V60/V59</f>
        <v>0.9561403509</v>
      </c>
    </row>
    <row r="69" hidden="1">
      <c r="A69" s="85">
        <v>43732.0</v>
      </c>
      <c r="B69" s="112" t="s">
        <v>134</v>
      </c>
      <c r="C69" s="113"/>
      <c r="D69" s="115" t="s">
        <v>687</v>
      </c>
      <c r="E69" s="113"/>
      <c r="F69" s="113"/>
      <c r="G69" s="115" t="s">
        <v>688</v>
      </c>
      <c r="H69" s="113"/>
      <c r="I69" s="113"/>
      <c r="J69" s="115" t="s">
        <v>42</v>
      </c>
      <c r="K69" s="113"/>
      <c r="L69" s="115"/>
      <c r="M69" s="115" t="s">
        <v>85</v>
      </c>
      <c r="N69" s="115"/>
      <c r="O69" s="113"/>
      <c r="P69" s="115" t="s">
        <v>174</v>
      </c>
      <c r="Q69" s="115"/>
      <c r="R69" s="113"/>
      <c r="S69" s="115" t="s">
        <v>61</v>
      </c>
      <c r="T69" s="113"/>
      <c r="U69" s="113"/>
      <c r="V69" s="115" t="s">
        <v>695</v>
      </c>
      <c r="W69" s="156"/>
    </row>
    <row r="70" hidden="1">
      <c r="A70" s="27"/>
      <c r="B70" s="88" t="s">
        <v>159</v>
      </c>
      <c r="C70" s="90"/>
      <c r="D70" s="92">
        <v>43.0</v>
      </c>
      <c r="E70" s="90"/>
      <c r="F70" s="90"/>
      <c r="G70" s="92">
        <v>24.0</v>
      </c>
      <c r="H70" s="90"/>
      <c r="I70" s="90"/>
      <c r="J70" s="92">
        <f>34+21+17</f>
        <v>72</v>
      </c>
      <c r="K70" s="90"/>
      <c r="L70" s="92"/>
      <c r="M70" s="92">
        <v>15.0</v>
      </c>
      <c r="N70" s="92"/>
      <c r="O70" s="90"/>
      <c r="P70" s="92">
        <f>21+11+25</f>
        <v>57</v>
      </c>
      <c r="Q70" s="92"/>
      <c r="R70" s="90"/>
      <c r="S70" s="92">
        <f>38+22+26+8</f>
        <v>94</v>
      </c>
      <c r="T70" s="90"/>
      <c r="U70" s="90"/>
      <c r="V70" s="92">
        <v>52.0</v>
      </c>
      <c r="W70" s="122">
        <f>sum(D70:V70)</f>
        <v>357</v>
      </c>
    </row>
    <row r="71" hidden="1">
      <c r="A71" s="27"/>
      <c r="B71" s="88" t="s">
        <v>178</v>
      </c>
      <c r="C71" s="90"/>
      <c r="D71" s="92">
        <v>42.0</v>
      </c>
      <c r="E71" s="90"/>
      <c r="F71" s="90"/>
      <c r="G71" s="92">
        <v>23.0</v>
      </c>
      <c r="H71" s="90"/>
      <c r="I71" s="90"/>
      <c r="J71" s="92">
        <v>36.0</v>
      </c>
      <c r="K71" s="90"/>
      <c r="L71" s="92"/>
      <c r="M71" s="92">
        <v>13.0</v>
      </c>
      <c r="N71" s="92"/>
      <c r="O71" s="90"/>
      <c r="P71" s="92"/>
      <c r="Q71" s="92"/>
      <c r="R71" s="90"/>
      <c r="S71" s="92">
        <f>S70-S78</f>
        <v>90</v>
      </c>
      <c r="T71" s="90"/>
      <c r="U71" s="90"/>
      <c r="V71" s="92">
        <v>50.0</v>
      </c>
      <c r="W71" s="5" t="s">
        <v>713</v>
      </c>
    </row>
    <row r="72" hidden="1">
      <c r="A72" s="27"/>
      <c r="B72" s="88" t="s">
        <v>287</v>
      </c>
      <c r="C72" s="90"/>
      <c r="D72" s="92"/>
      <c r="E72" s="90"/>
      <c r="F72" s="90"/>
      <c r="G72" s="92">
        <v>5.0</v>
      </c>
      <c r="H72" s="90"/>
      <c r="I72" s="90"/>
      <c r="J72" s="92">
        <v>5.0</v>
      </c>
      <c r="K72" s="90"/>
      <c r="L72" s="92"/>
      <c r="M72" s="92">
        <v>6.0</v>
      </c>
      <c r="N72" s="92"/>
      <c r="O72" s="90"/>
      <c r="P72" s="92"/>
      <c r="Q72" s="92"/>
      <c r="R72" s="90"/>
      <c r="S72" s="92"/>
      <c r="T72" s="90"/>
      <c r="U72" s="90"/>
      <c r="V72" s="92"/>
    </row>
    <row r="73" hidden="1">
      <c r="A73" s="27"/>
      <c r="B73" s="88" t="s">
        <v>295</v>
      </c>
      <c r="C73" s="90"/>
      <c r="D73" s="92"/>
      <c r="E73" s="90"/>
      <c r="F73" s="90"/>
      <c r="G73" s="92"/>
      <c r="H73" s="90"/>
      <c r="I73" s="90"/>
      <c r="J73" s="92"/>
      <c r="K73" s="90"/>
      <c r="L73" s="92"/>
      <c r="M73" s="92"/>
      <c r="N73" s="92"/>
      <c r="O73" s="90"/>
      <c r="P73" s="92">
        <v>48.0</v>
      </c>
      <c r="Q73" s="92"/>
      <c r="R73" s="90"/>
      <c r="S73" s="92">
        <v>50.0</v>
      </c>
      <c r="T73" s="90"/>
      <c r="U73" s="90"/>
      <c r="V73" s="92">
        <v>26.0</v>
      </c>
    </row>
    <row r="74" hidden="1">
      <c r="A74" s="27"/>
      <c r="B74" s="88" t="s">
        <v>301</v>
      </c>
      <c r="C74" s="90"/>
      <c r="D74" s="92"/>
      <c r="E74" s="90"/>
      <c r="F74" s="90"/>
      <c r="G74" s="92"/>
      <c r="H74" s="90"/>
      <c r="I74" s="90"/>
      <c r="J74" s="92"/>
      <c r="K74" s="90"/>
      <c r="L74" s="90"/>
      <c r="M74" s="92"/>
      <c r="N74" s="90"/>
      <c r="O74" s="90"/>
      <c r="P74" s="92"/>
      <c r="Q74" s="90"/>
      <c r="R74" s="90"/>
      <c r="S74" s="92"/>
      <c r="T74" s="90"/>
      <c r="U74" s="90"/>
      <c r="V74" s="92"/>
    </row>
    <row r="75" hidden="1">
      <c r="A75" s="27"/>
      <c r="B75" s="88" t="s">
        <v>207</v>
      </c>
      <c r="C75" s="90"/>
      <c r="D75" s="92">
        <v>41.0</v>
      </c>
      <c r="E75" s="90"/>
      <c r="F75" s="90"/>
      <c r="G75" s="92">
        <v>18.0</v>
      </c>
      <c r="H75" s="90"/>
      <c r="I75" s="90"/>
      <c r="J75" s="92">
        <v>27.0</v>
      </c>
      <c r="K75" s="90"/>
      <c r="L75" s="90"/>
      <c r="M75" s="92">
        <v>6.0</v>
      </c>
      <c r="N75" s="90"/>
      <c r="O75" s="90"/>
      <c r="P75" s="92">
        <v>1.0</v>
      </c>
      <c r="Q75" s="90"/>
      <c r="R75" s="90"/>
      <c r="S75" s="92">
        <v>29.0</v>
      </c>
      <c r="T75" s="90"/>
      <c r="U75" s="90"/>
      <c r="V75" s="92">
        <v>23.0</v>
      </c>
    </row>
    <row r="76" hidden="1">
      <c r="A76" s="27"/>
      <c r="B76" s="88" t="s">
        <v>214</v>
      </c>
      <c r="C76" s="90"/>
      <c r="D76" s="92">
        <v>1.0</v>
      </c>
      <c r="E76" s="90"/>
      <c r="F76" s="90"/>
      <c r="G76" s="92"/>
      <c r="H76" s="90"/>
      <c r="I76" s="90"/>
      <c r="J76" s="92">
        <v>4.0</v>
      </c>
      <c r="K76" s="90"/>
      <c r="L76" s="92"/>
      <c r="M76" s="92">
        <v>1.0</v>
      </c>
      <c r="N76" s="92"/>
      <c r="O76" s="90"/>
      <c r="P76" s="92">
        <v>7.0</v>
      </c>
      <c r="Q76" s="92"/>
      <c r="R76" s="90"/>
      <c r="S76" s="92">
        <v>10.0</v>
      </c>
      <c r="T76" s="90"/>
      <c r="U76" s="90"/>
      <c r="V76" s="92">
        <v>1.0</v>
      </c>
    </row>
    <row r="77" hidden="1">
      <c r="A77" s="27"/>
      <c r="B77" s="88" t="s">
        <v>221</v>
      </c>
      <c r="C77" s="90"/>
      <c r="D77" s="92"/>
      <c r="E77" s="90"/>
      <c r="F77" s="90"/>
      <c r="G77" s="92"/>
      <c r="H77" s="90"/>
      <c r="I77" s="90"/>
      <c r="J77" s="92"/>
      <c r="K77" s="90"/>
      <c r="L77" s="92"/>
      <c r="M77" s="90"/>
      <c r="N77" s="92"/>
      <c r="O77" s="90"/>
      <c r="P77" s="90"/>
      <c r="Q77" s="92"/>
      <c r="R77" s="90"/>
      <c r="S77" s="92">
        <v>1.0</v>
      </c>
      <c r="T77" s="90"/>
      <c r="U77" s="90"/>
      <c r="V77" s="92"/>
    </row>
    <row r="78" hidden="1">
      <c r="A78" s="27"/>
      <c r="B78" s="88" t="s">
        <v>233</v>
      </c>
      <c r="C78" s="90"/>
      <c r="D78" s="92">
        <v>1.0</v>
      </c>
      <c r="E78" s="90"/>
      <c r="F78" s="90"/>
      <c r="G78" s="92">
        <v>1.0</v>
      </c>
      <c r="H78" s="90"/>
      <c r="I78" s="90"/>
      <c r="J78" s="92">
        <v>2.0</v>
      </c>
      <c r="K78" s="90"/>
      <c r="L78" s="92"/>
      <c r="M78" s="92">
        <v>2.0</v>
      </c>
      <c r="N78" s="90"/>
      <c r="O78" s="90"/>
      <c r="P78" s="92">
        <v>1.0</v>
      </c>
      <c r="Q78" s="90"/>
      <c r="R78" s="90"/>
      <c r="S78" s="92">
        <v>4.0</v>
      </c>
      <c r="T78" s="90"/>
      <c r="U78" s="90"/>
      <c r="V78" s="92">
        <v>2.0</v>
      </c>
      <c r="W78" s="5" t="s">
        <v>754</v>
      </c>
    </row>
    <row r="79" hidden="1">
      <c r="A79" s="35"/>
      <c r="B79" s="88" t="s">
        <v>338</v>
      </c>
      <c r="C79" s="110" t="str">
        <f t="shared" ref="C79:S79" si="7">C71/C70</f>
        <v>#DIV/0!</v>
      </c>
      <c r="D79" s="110">
        <f t="shared" si="7"/>
        <v>0.976744186</v>
      </c>
      <c r="E79" s="110" t="str">
        <f t="shared" si="7"/>
        <v>#DIV/0!</v>
      </c>
      <c r="F79" s="110" t="str">
        <f t="shared" si="7"/>
        <v>#DIV/0!</v>
      </c>
      <c r="G79" s="110">
        <f t="shared" si="7"/>
        <v>0.9583333333</v>
      </c>
      <c r="H79" s="110" t="str">
        <f t="shared" si="7"/>
        <v>#DIV/0!</v>
      </c>
      <c r="I79" s="110" t="str">
        <f t="shared" si="7"/>
        <v>#DIV/0!</v>
      </c>
      <c r="J79" s="110">
        <f t="shared" si="7"/>
        <v>0.5</v>
      </c>
      <c r="K79" s="110" t="str">
        <f t="shared" si="7"/>
        <v>#DIV/0!</v>
      </c>
      <c r="L79" s="110" t="str">
        <f t="shared" si="7"/>
        <v>#DIV/0!</v>
      </c>
      <c r="M79" s="110">
        <f t="shared" si="7"/>
        <v>0.8666666667</v>
      </c>
      <c r="N79" s="110" t="str">
        <f t="shared" si="7"/>
        <v>#DIV/0!</v>
      </c>
      <c r="O79" s="110" t="str">
        <f t="shared" si="7"/>
        <v>#DIV/0!</v>
      </c>
      <c r="P79" s="110">
        <f t="shared" si="7"/>
        <v>0</v>
      </c>
      <c r="Q79" s="110" t="str">
        <f t="shared" si="7"/>
        <v>#DIV/0!</v>
      </c>
      <c r="R79" s="110" t="str">
        <f t="shared" si="7"/>
        <v>#DIV/0!</v>
      </c>
      <c r="S79" s="110">
        <f t="shared" si="7"/>
        <v>0.9574468085</v>
      </c>
      <c r="V79" s="110">
        <f>V71/V70</f>
        <v>0.9615384615</v>
      </c>
    </row>
    <row r="80" hidden="1">
      <c r="V80" s="7" t="s">
        <v>762</v>
      </c>
      <c r="W80" s="5" t="s">
        <v>7</v>
      </c>
    </row>
    <row r="81" hidden="1">
      <c r="A81" s="85">
        <v>43733.0</v>
      </c>
      <c r="B81" s="112" t="s">
        <v>134</v>
      </c>
      <c r="C81" s="113"/>
      <c r="D81" s="115" t="s">
        <v>290</v>
      </c>
      <c r="E81" s="113"/>
      <c r="F81" s="113"/>
      <c r="G81" s="115" t="s">
        <v>100</v>
      </c>
      <c r="H81" s="113"/>
      <c r="I81" s="113"/>
      <c r="J81" s="115" t="s">
        <v>778</v>
      </c>
      <c r="K81" s="113"/>
      <c r="L81" s="115"/>
      <c r="M81" s="115" t="s">
        <v>779</v>
      </c>
      <c r="N81" s="115"/>
      <c r="O81" s="113"/>
      <c r="P81" s="115"/>
      <c r="Q81" s="115"/>
      <c r="R81" s="113"/>
      <c r="S81" s="115"/>
      <c r="T81" s="113"/>
      <c r="U81" s="113"/>
      <c r="V81" s="115"/>
      <c r="W81" s="156"/>
    </row>
    <row r="82" hidden="1">
      <c r="A82" s="27"/>
      <c r="B82" s="88" t="s">
        <v>159</v>
      </c>
      <c r="C82" s="90"/>
      <c r="D82" s="92">
        <v>18.0</v>
      </c>
      <c r="E82" s="90"/>
      <c r="F82" s="90"/>
      <c r="G82" s="92">
        <v>11.0</v>
      </c>
      <c r="H82" s="90"/>
      <c r="I82" s="90"/>
      <c r="J82" s="92">
        <v>20.0</v>
      </c>
      <c r="K82" s="90"/>
      <c r="L82" s="92"/>
      <c r="M82" s="92">
        <v>13.0</v>
      </c>
      <c r="N82" s="92"/>
      <c r="O82" s="90"/>
      <c r="P82" s="92">
        <v>70.0</v>
      </c>
      <c r="Q82" s="92"/>
      <c r="R82" s="90"/>
      <c r="S82" s="92"/>
      <c r="T82" s="90"/>
      <c r="U82" s="90"/>
      <c r="V82" s="92"/>
      <c r="W82" s="122">
        <f>sum(D82:V82)</f>
        <v>132</v>
      </c>
    </row>
    <row r="83" hidden="1">
      <c r="A83" s="27"/>
      <c r="B83" s="88" t="s">
        <v>178</v>
      </c>
      <c r="C83" s="90"/>
      <c r="D83" s="92">
        <v>14.0</v>
      </c>
      <c r="E83" s="90"/>
      <c r="F83" s="90"/>
      <c r="G83" s="92">
        <v>8.0</v>
      </c>
      <c r="H83" s="90"/>
      <c r="I83" s="90"/>
      <c r="J83" s="92"/>
      <c r="K83" s="90"/>
      <c r="L83" s="92"/>
      <c r="M83" s="92"/>
      <c r="N83" s="92"/>
      <c r="O83" s="90"/>
      <c r="P83" s="92"/>
      <c r="Q83" s="92"/>
      <c r="R83" s="90"/>
      <c r="S83" s="92"/>
      <c r="T83" s="90"/>
      <c r="U83" s="90"/>
      <c r="V83" s="92"/>
    </row>
    <row r="84" hidden="1">
      <c r="A84" s="27"/>
      <c r="B84" s="88" t="s">
        <v>287</v>
      </c>
      <c r="C84" s="90"/>
      <c r="D84" s="92"/>
      <c r="E84" s="90"/>
      <c r="F84" s="90"/>
      <c r="G84" s="92"/>
      <c r="H84" s="90"/>
      <c r="I84" s="90"/>
      <c r="J84" s="92"/>
      <c r="K84" s="90"/>
      <c r="L84" s="92"/>
      <c r="M84" s="92"/>
      <c r="N84" s="92"/>
      <c r="O84" s="90"/>
      <c r="P84" s="92"/>
      <c r="Q84" s="92"/>
      <c r="R84" s="90"/>
      <c r="S84" s="92"/>
      <c r="T84" s="90"/>
      <c r="U84" s="90"/>
      <c r="V84" s="92"/>
    </row>
    <row r="85" hidden="1">
      <c r="A85" s="27"/>
      <c r="B85" s="88" t="s">
        <v>295</v>
      </c>
      <c r="C85" s="90"/>
      <c r="D85" s="92"/>
      <c r="E85" s="90"/>
      <c r="F85" s="90"/>
      <c r="G85" s="92"/>
      <c r="H85" s="90"/>
      <c r="I85" s="90"/>
      <c r="J85" s="92"/>
      <c r="K85" s="90"/>
      <c r="L85" s="92"/>
      <c r="M85" s="92"/>
      <c r="N85" s="92"/>
      <c r="O85" s="90"/>
      <c r="P85" s="92"/>
      <c r="Q85" s="92"/>
      <c r="R85" s="90"/>
      <c r="S85" s="92"/>
      <c r="T85" s="90"/>
      <c r="U85" s="90"/>
      <c r="V85" s="92"/>
    </row>
    <row r="86" hidden="1">
      <c r="A86" s="27"/>
      <c r="B86" s="88" t="s">
        <v>301</v>
      </c>
      <c r="C86" s="90"/>
      <c r="D86" s="92"/>
      <c r="E86" s="90"/>
      <c r="F86" s="90"/>
      <c r="G86" s="92"/>
      <c r="H86" s="90"/>
      <c r="I86" s="90"/>
      <c r="J86" s="92"/>
      <c r="K86" s="90"/>
      <c r="L86" s="90"/>
      <c r="M86" s="92"/>
      <c r="N86" s="90"/>
      <c r="O86" s="90"/>
      <c r="P86" s="92"/>
      <c r="Q86" s="90"/>
      <c r="R86" s="90"/>
      <c r="S86" s="92"/>
      <c r="T86" s="90"/>
      <c r="U86" s="90"/>
      <c r="V86" s="92"/>
    </row>
    <row r="87" hidden="1">
      <c r="A87" s="27"/>
      <c r="B87" s="88" t="s">
        <v>207</v>
      </c>
      <c r="C87" s="90"/>
      <c r="D87" s="92"/>
      <c r="E87" s="90"/>
      <c r="F87" s="90"/>
      <c r="G87" s="92">
        <v>8.0</v>
      </c>
      <c r="H87" s="90"/>
      <c r="I87" s="90"/>
      <c r="J87" s="92"/>
      <c r="K87" s="90"/>
      <c r="L87" s="90"/>
      <c r="M87" s="92">
        <v>8.0</v>
      </c>
      <c r="N87" s="90"/>
      <c r="O87" s="90"/>
      <c r="P87" s="92"/>
      <c r="Q87" s="90"/>
      <c r="R87" s="90"/>
      <c r="S87" s="92"/>
      <c r="T87" s="90"/>
      <c r="U87" s="90"/>
      <c r="V87" s="92"/>
    </row>
    <row r="88" hidden="1">
      <c r="A88" s="27"/>
      <c r="B88" s="88" t="s">
        <v>214</v>
      </c>
      <c r="C88" s="90"/>
      <c r="D88" s="92"/>
      <c r="E88" s="90"/>
      <c r="F88" s="90"/>
      <c r="G88" s="92"/>
      <c r="H88" s="90"/>
      <c r="I88" s="90"/>
      <c r="J88" s="92"/>
      <c r="K88" s="90"/>
      <c r="L88" s="92"/>
      <c r="M88" s="92"/>
      <c r="N88" s="92"/>
      <c r="O88" s="90"/>
      <c r="P88" s="92"/>
      <c r="Q88" s="92"/>
      <c r="R88" s="90"/>
      <c r="S88" s="92"/>
      <c r="T88" s="90"/>
      <c r="U88" s="90"/>
      <c r="V88" s="92"/>
    </row>
    <row r="89" hidden="1">
      <c r="A89" s="27"/>
      <c r="B89" s="88" t="s">
        <v>221</v>
      </c>
      <c r="C89" s="90"/>
      <c r="D89" s="92"/>
      <c r="E89" s="90"/>
      <c r="F89" s="90"/>
      <c r="G89" s="92"/>
      <c r="H89" s="90"/>
      <c r="I89" s="90"/>
      <c r="J89" s="92"/>
      <c r="K89" s="90"/>
      <c r="L89" s="92"/>
      <c r="M89" s="90"/>
      <c r="N89" s="92"/>
      <c r="O89" s="90"/>
      <c r="P89" s="90"/>
      <c r="Q89" s="92"/>
      <c r="R89" s="90"/>
      <c r="S89" s="92"/>
      <c r="T89" s="90"/>
      <c r="U89" s="90"/>
      <c r="V89" s="92"/>
    </row>
    <row r="90" hidden="1">
      <c r="A90" s="27"/>
      <c r="B90" s="88" t="s">
        <v>233</v>
      </c>
      <c r="C90" s="90"/>
      <c r="D90" s="92">
        <v>4.0</v>
      </c>
      <c r="E90" s="90"/>
      <c r="F90" s="90"/>
      <c r="G90" s="92"/>
      <c r="H90" s="90"/>
      <c r="I90" s="90"/>
      <c r="J90" s="92"/>
      <c r="K90" s="90"/>
      <c r="L90" s="92"/>
      <c r="M90" s="92"/>
      <c r="N90" s="90"/>
      <c r="O90" s="90"/>
      <c r="P90" s="92"/>
      <c r="Q90" s="90"/>
      <c r="R90" s="90"/>
      <c r="S90" s="92"/>
      <c r="T90" s="90"/>
      <c r="U90" s="90"/>
      <c r="V90" s="92"/>
    </row>
    <row r="91" hidden="1">
      <c r="A91" s="35"/>
      <c r="B91" s="88" t="s">
        <v>338</v>
      </c>
      <c r="C91" s="110" t="str">
        <f t="shared" ref="C91:S91" si="8">C83/C82</f>
        <v>#DIV/0!</v>
      </c>
      <c r="D91" s="110">
        <f t="shared" si="8"/>
        <v>0.7777777778</v>
      </c>
      <c r="E91" s="110" t="str">
        <f t="shared" si="8"/>
        <v>#DIV/0!</v>
      </c>
      <c r="F91" s="110" t="str">
        <f t="shared" si="8"/>
        <v>#DIV/0!</v>
      </c>
      <c r="G91" s="110">
        <f t="shared" si="8"/>
        <v>0.7272727273</v>
      </c>
      <c r="H91" s="110" t="str">
        <f t="shared" si="8"/>
        <v>#DIV/0!</v>
      </c>
      <c r="I91" s="110" t="str">
        <f t="shared" si="8"/>
        <v>#DIV/0!</v>
      </c>
      <c r="J91" s="110">
        <f t="shared" si="8"/>
        <v>0</v>
      </c>
      <c r="K91" s="110" t="str">
        <f t="shared" si="8"/>
        <v>#DIV/0!</v>
      </c>
      <c r="L91" s="110" t="str">
        <f t="shared" si="8"/>
        <v>#DIV/0!</v>
      </c>
      <c r="M91" s="110">
        <f t="shared" si="8"/>
        <v>0</v>
      </c>
      <c r="N91" s="110" t="str">
        <f t="shared" si="8"/>
        <v>#DIV/0!</v>
      </c>
      <c r="O91" s="110" t="str">
        <f t="shared" si="8"/>
        <v>#DIV/0!</v>
      </c>
      <c r="P91" s="110">
        <f t="shared" si="8"/>
        <v>0</v>
      </c>
      <c r="Q91" s="110" t="str">
        <f t="shared" si="8"/>
        <v>#DIV/0!</v>
      </c>
      <c r="R91" s="110" t="str">
        <f t="shared" si="8"/>
        <v>#DIV/0!</v>
      </c>
      <c r="S91" s="110" t="str">
        <f t="shared" si="8"/>
        <v>#DIV/0!</v>
      </c>
      <c r="V91" s="110" t="str">
        <f>V83/V82</f>
        <v>#DIV/0!</v>
      </c>
    </row>
    <row r="92" hidden="1">
      <c r="D92" s="7" t="s">
        <v>827</v>
      </c>
      <c r="G92" s="7" t="s">
        <v>837</v>
      </c>
    </row>
    <row r="93" hidden="1">
      <c r="A93" s="85">
        <v>43734.0</v>
      </c>
      <c r="B93" s="112" t="s">
        <v>134</v>
      </c>
      <c r="C93" s="113"/>
      <c r="D93" s="115" t="s">
        <v>589</v>
      </c>
      <c r="E93" s="113"/>
      <c r="F93" s="113"/>
      <c r="G93" s="115" t="s">
        <v>100</v>
      </c>
      <c r="H93" s="113"/>
      <c r="I93" s="113"/>
      <c r="J93" s="115" t="s">
        <v>778</v>
      </c>
      <c r="K93" s="113"/>
      <c r="L93" s="115"/>
      <c r="M93" s="115" t="s">
        <v>43</v>
      </c>
      <c r="N93" s="115"/>
      <c r="O93" s="113"/>
      <c r="P93" s="115" t="s">
        <v>845</v>
      </c>
      <c r="Q93" s="115"/>
      <c r="R93" s="113"/>
      <c r="S93" s="115" t="s">
        <v>46</v>
      </c>
      <c r="T93" s="113"/>
      <c r="U93" s="113"/>
      <c r="V93" s="115" t="s">
        <v>846</v>
      </c>
      <c r="W93" s="156"/>
    </row>
    <row r="94" hidden="1">
      <c r="A94" s="27"/>
      <c r="B94" s="88" t="s">
        <v>159</v>
      </c>
      <c r="C94" s="90"/>
      <c r="D94" s="92">
        <v>7.0</v>
      </c>
      <c r="E94" s="90"/>
      <c r="F94" s="90"/>
      <c r="G94" s="92">
        <v>3.0</v>
      </c>
      <c r="H94" s="90"/>
      <c r="I94" s="90"/>
      <c r="J94" s="92">
        <v>33.0</v>
      </c>
      <c r="K94" s="90"/>
      <c r="L94" s="92"/>
      <c r="M94" s="92">
        <v>4.0</v>
      </c>
      <c r="N94" s="92"/>
      <c r="O94" s="90"/>
      <c r="P94" s="92">
        <v>27.0</v>
      </c>
      <c r="Q94" s="92"/>
      <c r="R94" s="90"/>
      <c r="S94" s="92">
        <f>36+43</f>
        <v>79</v>
      </c>
      <c r="T94" s="90"/>
      <c r="U94" s="90"/>
      <c r="V94" s="92">
        <v>77.0</v>
      </c>
      <c r="W94" s="122">
        <f>sum(D94:V94)</f>
        <v>230</v>
      </c>
    </row>
    <row r="95" hidden="1">
      <c r="A95" s="27"/>
      <c r="B95" s="88" t="s">
        <v>178</v>
      </c>
      <c r="C95" s="90"/>
      <c r="D95" s="92">
        <v>6.0</v>
      </c>
      <c r="E95" s="90"/>
      <c r="F95" s="90"/>
      <c r="G95" s="92">
        <v>3.0</v>
      </c>
      <c r="H95" s="90"/>
      <c r="I95" s="90"/>
      <c r="J95" s="92">
        <f>J94-J102</f>
        <v>29</v>
      </c>
      <c r="K95" s="90"/>
      <c r="L95" s="92"/>
      <c r="M95" s="92">
        <v>4.0</v>
      </c>
      <c r="N95" s="92"/>
      <c r="O95" s="90"/>
      <c r="P95" s="92">
        <v>27.0</v>
      </c>
      <c r="Q95" s="92"/>
      <c r="R95" s="90"/>
      <c r="S95" s="92">
        <v>76.0</v>
      </c>
      <c r="T95" s="90"/>
      <c r="U95" s="90"/>
      <c r="V95" s="92">
        <v>75.0</v>
      </c>
    </row>
    <row r="96" hidden="1">
      <c r="A96" s="27"/>
      <c r="B96" s="88" t="s">
        <v>287</v>
      </c>
      <c r="C96" s="90"/>
      <c r="D96" s="92">
        <v>3.0</v>
      </c>
      <c r="E96" s="90"/>
      <c r="F96" s="90"/>
      <c r="G96" s="92">
        <v>3.0</v>
      </c>
      <c r="H96" s="90"/>
      <c r="I96" s="90"/>
      <c r="J96" s="92">
        <v>25.0</v>
      </c>
      <c r="K96" s="90"/>
      <c r="L96" s="92"/>
      <c r="M96" s="92"/>
      <c r="N96" s="92"/>
      <c r="O96" s="90"/>
      <c r="P96" s="92"/>
      <c r="Q96" s="92"/>
      <c r="R96" s="90"/>
      <c r="S96" s="92"/>
      <c r="T96" s="90"/>
      <c r="U96" s="90"/>
      <c r="V96" s="92"/>
    </row>
    <row r="97" hidden="1">
      <c r="A97" s="27"/>
      <c r="B97" s="88" t="s">
        <v>295</v>
      </c>
      <c r="C97" s="90"/>
      <c r="D97" s="92"/>
      <c r="E97" s="90"/>
      <c r="F97" s="90"/>
      <c r="G97" s="92"/>
      <c r="H97" s="90"/>
      <c r="I97" s="90"/>
      <c r="J97" s="92"/>
      <c r="K97" s="90"/>
      <c r="L97" s="92"/>
      <c r="M97" s="92"/>
      <c r="N97" s="92"/>
      <c r="O97" s="90"/>
      <c r="P97" s="92">
        <v>4.0</v>
      </c>
      <c r="Q97" s="92"/>
      <c r="R97" s="90"/>
      <c r="S97" s="92">
        <v>2.0</v>
      </c>
      <c r="T97" s="90"/>
      <c r="U97" s="90"/>
      <c r="V97" s="92">
        <v>3.0</v>
      </c>
    </row>
    <row r="98" hidden="1">
      <c r="A98" s="27"/>
      <c r="B98" s="88" t="s">
        <v>301</v>
      </c>
      <c r="C98" s="90"/>
      <c r="D98" s="92"/>
      <c r="E98" s="90"/>
      <c r="F98" s="90"/>
      <c r="G98" s="92"/>
      <c r="H98" s="90"/>
      <c r="I98" s="90"/>
      <c r="J98" s="92"/>
      <c r="K98" s="90"/>
      <c r="L98" s="90"/>
      <c r="M98" s="92"/>
      <c r="N98" s="90"/>
      <c r="O98" s="90"/>
      <c r="P98" s="92"/>
      <c r="Q98" s="90"/>
      <c r="R98" s="90"/>
      <c r="S98" s="92"/>
      <c r="T98" s="90"/>
      <c r="U98" s="90"/>
      <c r="V98" s="92"/>
    </row>
    <row r="99" hidden="1">
      <c r="A99" s="27"/>
      <c r="B99" s="88" t="s">
        <v>207</v>
      </c>
      <c r="C99" s="90"/>
      <c r="D99" s="92">
        <v>1.0</v>
      </c>
      <c r="E99" s="90"/>
      <c r="F99" s="90"/>
      <c r="G99" s="92"/>
      <c r="H99" s="90"/>
      <c r="I99" s="90"/>
      <c r="J99" s="92"/>
      <c r="K99" s="90"/>
      <c r="L99" s="90"/>
      <c r="M99" s="92">
        <v>3.0</v>
      </c>
      <c r="N99" s="90"/>
      <c r="O99" s="90"/>
      <c r="P99" s="92">
        <v>22.0</v>
      </c>
      <c r="Q99" s="90"/>
      <c r="R99" s="90"/>
      <c r="S99" s="92">
        <v>74.0</v>
      </c>
      <c r="T99" s="90"/>
      <c r="U99" s="90"/>
      <c r="V99" s="92">
        <v>72.0</v>
      </c>
    </row>
    <row r="100" hidden="1">
      <c r="A100" s="27"/>
      <c r="B100" s="88" t="s">
        <v>214</v>
      </c>
      <c r="C100" s="90"/>
      <c r="D100" s="92">
        <v>2.0</v>
      </c>
      <c r="E100" s="90"/>
      <c r="F100" s="90"/>
      <c r="G100" s="92"/>
      <c r="H100" s="90"/>
      <c r="I100" s="90"/>
      <c r="J100" s="92">
        <v>4.0</v>
      </c>
      <c r="K100" s="90"/>
      <c r="L100" s="92"/>
      <c r="M100" s="92">
        <v>1.0</v>
      </c>
      <c r="N100" s="92"/>
      <c r="O100" s="90"/>
      <c r="P100" s="92">
        <v>1.0</v>
      </c>
      <c r="Q100" s="92"/>
      <c r="R100" s="90"/>
      <c r="S100" s="92"/>
      <c r="T100" s="90"/>
      <c r="U100" s="90"/>
      <c r="V100" s="92"/>
    </row>
    <row r="101" hidden="1">
      <c r="A101" s="27"/>
      <c r="B101" s="88" t="s">
        <v>221</v>
      </c>
      <c r="C101" s="90"/>
      <c r="D101" s="92"/>
      <c r="E101" s="90"/>
      <c r="F101" s="90"/>
      <c r="G101" s="92"/>
      <c r="H101" s="90"/>
      <c r="I101" s="90"/>
      <c r="J101" s="92"/>
      <c r="K101" s="90"/>
      <c r="L101" s="92"/>
      <c r="M101" s="90"/>
      <c r="N101" s="92"/>
      <c r="O101" s="90"/>
      <c r="P101" s="90"/>
      <c r="Q101" s="92"/>
      <c r="R101" s="90"/>
      <c r="S101" s="92"/>
      <c r="T101" s="90"/>
      <c r="U101" s="90"/>
      <c r="V101" s="92"/>
    </row>
    <row r="102" hidden="1">
      <c r="A102" s="27"/>
      <c r="B102" s="88" t="s">
        <v>233</v>
      </c>
      <c r="C102" s="90"/>
      <c r="D102" s="92">
        <v>1.0</v>
      </c>
      <c r="E102" s="90"/>
      <c r="F102" s="90"/>
      <c r="G102" s="92"/>
      <c r="H102" s="90"/>
      <c r="I102" s="90"/>
      <c r="J102" s="92">
        <v>4.0</v>
      </c>
      <c r="K102" s="90"/>
      <c r="L102" s="92"/>
      <c r="M102" s="92">
        <v>2.0</v>
      </c>
      <c r="N102" s="90"/>
      <c r="O102" s="90"/>
      <c r="P102" s="92"/>
      <c r="Q102" s="90"/>
      <c r="R102" s="90"/>
      <c r="S102" s="92">
        <v>3.0</v>
      </c>
      <c r="T102" s="90"/>
      <c r="U102" s="90"/>
      <c r="V102" s="92">
        <v>2.0</v>
      </c>
      <c r="W102" s="5" t="s">
        <v>888</v>
      </c>
    </row>
    <row r="103" hidden="1">
      <c r="A103" s="35"/>
      <c r="B103" s="88" t="s">
        <v>338</v>
      </c>
      <c r="C103" s="110" t="str">
        <f t="shared" ref="C103:S103" si="9">C95/C94</f>
        <v>#DIV/0!</v>
      </c>
      <c r="D103" s="110">
        <f t="shared" si="9"/>
        <v>0.8571428571</v>
      </c>
      <c r="E103" s="110" t="str">
        <f t="shared" si="9"/>
        <v>#DIV/0!</v>
      </c>
      <c r="F103" s="110" t="str">
        <f t="shared" si="9"/>
        <v>#DIV/0!</v>
      </c>
      <c r="G103" s="110">
        <f t="shared" si="9"/>
        <v>1</v>
      </c>
      <c r="H103" s="110" t="str">
        <f t="shared" si="9"/>
        <v>#DIV/0!</v>
      </c>
      <c r="I103" s="110" t="str">
        <f t="shared" si="9"/>
        <v>#DIV/0!</v>
      </c>
      <c r="J103" s="110">
        <f t="shared" si="9"/>
        <v>0.8787878788</v>
      </c>
      <c r="K103" s="110" t="str">
        <f t="shared" si="9"/>
        <v>#DIV/0!</v>
      </c>
      <c r="L103" s="110" t="str">
        <f t="shared" si="9"/>
        <v>#DIV/0!</v>
      </c>
      <c r="M103" s="110">
        <f t="shared" si="9"/>
        <v>1</v>
      </c>
      <c r="N103" s="110" t="str">
        <f t="shared" si="9"/>
        <v>#DIV/0!</v>
      </c>
      <c r="O103" s="110" t="str">
        <f t="shared" si="9"/>
        <v>#DIV/0!</v>
      </c>
      <c r="P103" s="110">
        <f t="shared" si="9"/>
        <v>1</v>
      </c>
      <c r="Q103" s="110" t="str">
        <f t="shared" si="9"/>
        <v>#DIV/0!</v>
      </c>
      <c r="R103" s="110" t="str">
        <f t="shared" si="9"/>
        <v>#DIV/0!</v>
      </c>
      <c r="S103" s="110">
        <f t="shared" si="9"/>
        <v>0.9620253165</v>
      </c>
      <c r="V103" s="110">
        <f>V95/V94</f>
        <v>0.974025974</v>
      </c>
    </row>
    <row r="104" hidden="1">
      <c r="A104" s="85">
        <v>43735.0</v>
      </c>
      <c r="B104" s="112" t="s">
        <v>134</v>
      </c>
      <c r="C104" s="113"/>
      <c r="D104" s="115" t="s">
        <v>589</v>
      </c>
      <c r="E104" s="113"/>
      <c r="F104" s="113"/>
      <c r="G104" s="115"/>
      <c r="H104" s="113"/>
      <c r="I104" s="113"/>
      <c r="J104" s="115"/>
      <c r="K104" s="113"/>
      <c r="L104" s="115"/>
      <c r="M104" s="115" t="s">
        <v>898</v>
      </c>
      <c r="N104" s="115"/>
      <c r="O104" s="113"/>
      <c r="P104" s="115" t="s">
        <v>598</v>
      </c>
      <c r="Q104" s="115"/>
      <c r="R104" s="113"/>
      <c r="S104" s="115" t="s">
        <v>457</v>
      </c>
      <c r="T104" s="113"/>
      <c r="U104" s="113"/>
      <c r="V104" s="115" t="s">
        <v>296</v>
      </c>
      <c r="W104" s="156"/>
    </row>
    <row r="105" hidden="1">
      <c r="A105" s="27"/>
      <c r="B105" s="88" t="s">
        <v>159</v>
      </c>
      <c r="C105" s="90"/>
      <c r="D105" s="92">
        <v>26.0</v>
      </c>
      <c r="E105" s="90"/>
      <c r="F105" s="90"/>
      <c r="G105" s="92"/>
      <c r="H105" s="90"/>
      <c r="I105" s="90"/>
      <c r="J105" s="92"/>
      <c r="K105" s="90"/>
      <c r="L105" s="92"/>
      <c r="M105" s="92">
        <v>31.0</v>
      </c>
      <c r="N105" s="92"/>
      <c r="O105" s="90"/>
      <c r="P105" s="92">
        <f>35+24+45</f>
        <v>104</v>
      </c>
      <c r="Q105" s="92"/>
      <c r="R105" s="90"/>
      <c r="S105" s="92">
        <v>65.0</v>
      </c>
      <c r="T105" s="90"/>
      <c r="U105" s="90"/>
      <c r="V105" s="92">
        <f>15+54</f>
        <v>69</v>
      </c>
      <c r="W105" s="122">
        <f>sum(D105:V105)</f>
        <v>295</v>
      </c>
    </row>
    <row r="106" hidden="1">
      <c r="A106" s="27"/>
      <c r="B106" s="88" t="s">
        <v>178</v>
      </c>
      <c r="C106" s="90"/>
      <c r="D106" s="92">
        <v>26.0</v>
      </c>
      <c r="E106" s="90"/>
      <c r="F106" s="90"/>
      <c r="G106" s="92"/>
      <c r="H106" s="90"/>
      <c r="I106" s="90"/>
      <c r="J106" s="92"/>
      <c r="K106" s="90"/>
      <c r="L106" s="92"/>
      <c r="M106" s="92"/>
      <c r="N106" s="92"/>
      <c r="O106" s="90"/>
      <c r="P106" s="92">
        <f>sum(P107:P112)</f>
        <v>101</v>
      </c>
      <c r="Q106" s="92"/>
      <c r="R106" s="90"/>
      <c r="S106" s="92">
        <f>sum(S108:S112)</f>
        <v>60</v>
      </c>
      <c r="T106" s="90"/>
      <c r="U106" s="90"/>
      <c r="V106" s="92">
        <f>sum(V107:V112)</f>
        <v>67</v>
      </c>
    </row>
    <row r="107" hidden="1">
      <c r="A107" s="27"/>
      <c r="B107" s="88" t="s">
        <v>287</v>
      </c>
      <c r="C107" s="90"/>
      <c r="D107" s="92">
        <v>23.0</v>
      </c>
      <c r="E107" s="90"/>
      <c r="F107" s="90"/>
      <c r="G107" s="92"/>
      <c r="H107" s="90"/>
      <c r="I107" s="90"/>
      <c r="J107" s="92"/>
      <c r="K107" s="90"/>
      <c r="L107" s="92"/>
      <c r="M107" s="92">
        <v>12.0</v>
      </c>
      <c r="N107" s="92"/>
      <c r="O107" s="90"/>
      <c r="P107" s="92">
        <v>6.0</v>
      </c>
      <c r="Q107" s="92"/>
      <c r="R107" s="90"/>
      <c r="S107" s="92"/>
      <c r="T107" s="90"/>
      <c r="U107" s="90"/>
      <c r="V107" s="92"/>
    </row>
    <row r="108" hidden="1">
      <c r="A108" s="27"/>
      <c r="B108" s="88" t="s">
        <v>295</v>
      </c>
      <c r="C108" s="90"/>
      <c r="D108" s="92">
        <v>2.0</v>
      </c>
      <c r="E108" s="90"/>
      <c r="F108" s="90"/>
      <c r="G108" s="92"/>
      <c r="H108" s="90"/>
      <c r="I108" s="90"/>
      <c r="J108" s="92"/>
      <c r="K108" s="90"/>
      <c r="L108" s="92"/>
      <c r="M108" s="92"/>
      <c r="N108" s="92"/>
      <c r="O108" s="90"/>
      <c r="P108" s="92"/>
      <c r="Q108" s="92"/>
      <c r="R108" s="90"/>
      <c r="S108" s="92">
        <v>25.0</v>
      </c>
      <c r="T108" s="90"/>
      <c r="U108" s="90"/>
      <c r="V108" s="92">
        <v>19.0</v>
      </c>
    </row>
    <row r="109" hidden="1">
      <c r="A109" s="27"/>
      <c r="B109" s="88" t="s">
        <v>301</v>
      </c>
      <c r="C109" s="90"/>
      <c r="D109" s="92"/>
      <c r="E109" s="90"/>
      <c r="F109" s="90"/>
      <c r="G109" s="92"/>
      <c r="H109" s="90"/>
      <c r="I109" s="90"/>
      <c r="J109" s="92"/>
      <c r="K109" s="90"/>
      <c r="L109" s="90"/>
      <c r="M109" s="92"/>
      <c r="N109" s="90"/>
      <c r="O109" s="90"/>
      <c r="P109" s="92"/>
      <c r="Q109" s="90"/>
      <c r="R109" s="90"/>
      <c r="S109" s="92"/>
      <c r="T109" s="90"/>
      <c r="U109" s="90"/>
      <c r="V109" s="92"/>
    </row>
    <row r="110" hidden="1">
      <c r="A110" s="27"/>
      <c r="B110" s="88" t="s">
        <v>207</v>
      </c>
      <c r="C110" s="90"/>
      <c r="D110" s="92"/>
      <c r="E110" s="90"/>
      <c r="F110" s="90"/>
      <c r="G110" s="92"/>
      <c r="H110" s="90"/>
      <c r="I110" s="90"/>
      <c r="J110" s="92"/>
      <c r="K110" s="90"/>
      <c r="L110" s="90"/>
      <c r="M110" s="92">
        <v>17.0</v>
      </c>
      <c r="N110" s="90"/>
      <c r="O110" s="90"/>
      <c r="P110" s="92">
        <v>89.0</v>
      </c>
      <c r="Q110" s="90"/>
      <c r="R110" s="90"/>
      <c r="S110" s="92">
        <v>27.0</v>
      </c>
      <c r="T110" s="90"/>
      <c r="U110" s="90"/>
      <c r="V110" s="92">
        <v>39.0</v>
      </c>
    </row>
    <row r="111" hidden="1">
      <c r="A111" s="27"/>
      <c r="B111" s="88" t="s">
        <v>214</v>
      </c>
      <c r="C111" s="90"/>
      <c r="D111" s="92">
        <v>1.0</v>
      </c>
      <c r="E111" s="90"/>
      <c r="F111" s="90"/>
      <c r="G111" s="92"/>
      <c r="H111" s="90"/>
      <c r="I111" s="90"/>
      <c r="J111" s="92"/>
      <c r="K111" s="90"/>
      <c r="L111" s="92"/>
      <c r="M111" s="92">
        <v>1.0</v>
      </c>
      <c r="N111" s="92"/>
      <c r="O111" s="90"/>
      <c r="P111" s="92">
        <v>6.0</v>
      </c>
      <c r="Q111" s="92"/>
      <c r="R111" s="90"/>
      <c r="S111" s="92">
        <v>7.0</v>
      </c>
      <c r="T111" s="90"/>
      <c r="U111" s="90"/>
      <c r="V111" s="92">
        <v>9.0</v>
      </c>
    </row>
    <row r="112" hidden="1">
      <c r="A112" s="27"/>
      <c r="B112" s="88" t="s">
        <v>221</v>
      </c>
      <c r="C112" s="90"/>
      <c r="D112" s="92"/>
      <c r="E112" s="90"/>
      <c r="F112" s="90"/>
      <c r="G112" s="92"/>
      <c r="H112" s="90"/>
      <c r="I112" s="90"/>
      <c r="J112" s="92"/>
      <c r="K112" s="90"/>
      <c r="L112" s="92"/>
      <c r="M112" s="90"/>
      <c r="N112" s="92"/>
      <c r="O112" s="90"/>
      <c r="P112" s="90"/>
      <c r="Q112" s="92"/>
      <c r="R112" s="90"/>
      <c r="S112" s="92">
        <v>1.0</v>
      </c>
      <c r="T112" s="90"/>
      <c r="U112" s="90"/>
      <c r="V112" s="92"/>
    </row>
    <row r="113" hidden="1">
      <c r="A113" s="27"/>
      <c r="B113" s="88" t="s">
        <v>233</v>
      </c>
      <c r="C113" s="90"/>
      <c r="D113" s="92"/>
      <c r="E113" s="90"/>
      <c r="F113" s="90"/>
      <c r="G113" s="92"/>
      <c r="H113" s="90"/>
      <c r="I113" s="90"/>
      <c r="J113" s="92"/>
      <c r="K113" s="90"/>
      <c r="L113" s="92"/>
      <c r="M113" s="92">
        <v>1.0</v>
      </c>
      <c r="N113" s="90"/>
      <c r="O113" s="90"/>
      <c r="P113" s="92">
        <v>3.0</v>
      </c>
      <c r="Q113" s="90"/>
      <c r="R113" s="90"/>
      <c r="S113" s="92">
        <v>2.0</v>
      </c>
      <c r="T113" s="90"/>
      <c r="U113" s="90"/>
      <c r="V113" s="92">
        <v>2.0</v>
      </c>
      <c r="W113" s="5" t="s">
        <v>929</v>
      </c>
    </row>
    <row r="114" hidden="1">
      <c r="A114" s="35"/>
      <c r="B114" s="88" t="s">
        <v>338</v>
      </c>
      <c r="C114" s="110" t="str">
        <f t="shared" ref="C114:S114" si="10">C106/C105</f>
        <v>#DIV/0!</v>
      </c>
      <c r="D114" s="110">
        <f t="shared" si="10"/>
        <v>1</v>
      </c>
      <c r="E114" s="110" t="str">
        <f t="shared" si="10"/>
        <v>#DIV/0!</v>
      </c>
      <c r="F114" s="110" t="str">
        <f t="shared" si="10"/>
        <v>#DIV/0!</v>
      </c>
      <c r="G114" s="110" t="str">
        <f t="shared" si="10"/>
        <v>#DIV/0!</v>
      </c>
      <c r="H114" s="110" t="str">
        <f t="shared" si="10"/>
        <v>#DIV/0!</v>
      </c>
      <c r="I114" s="110" t="str">
        <f t="shared" si="10"/>
        <v>#DIV/0!</v>
      </c>
      <c r="J114" s="110" t="str">
        <f t="shared" si="10"/>
        <v>#DIV/0!</v>
      </c>
      <c r="K114" s="110" t="str">
        <f t="shared" si="10"/>
        <v>#DIV/0!</v>
      </c>
      <c r="L114" s="110" t="str">
        <f t="shared" si="10"/>
        <v>#DIV/0!</v>
      </c>
      <c r="M114" s="110">
        <f t="shared" si="10"/>
        <v>0</v>
      </c>
      <c r="N114" s="110" t="str">
        <f t="shared" si="10"/>
        <v>#DIV/0!</v>
      </c>
      <c r="O114" s="110" t="str">
        <f t="shared" si="10"/>
        <v>#DIV/0!</v>
      </c>
      <c r="P114" s="110">
        <f t="shared" si="10"/>
        <v>0.9711538462</v>
      </c>
      <c r="Q114" s="110" t="str">
        <f t="shared" si="10"/>
        <v>#DIV/0!</v>
      </c>
      <c r="R114" s="110" t="str">
        <f t="shared" si="10"/>
        <v>#DIV/0!</v>
      </c>
      <c r="S114" s="110">
        <f t="shared" si="10"/>
        <v>0.9230769231</v>
      </c>
      <c r="V114" s="110">
        <f>V106/V105</f>
        <v>0.9710144928</v>
      </c>
    </row>
    <row r="115" hidden="1">
      <c r="A115" s="85">
        <v>43736.0</v>
      </c>
      <c r="B115" s="112" t="s">
        <v>134</v>
      </c>
      <c r="C115" s="113"/>
      <c r="D115" s="115"/>
      <c r="E115" s="113"/>
      <c r="F115" s="113"/>
      <c r="G115" s="115" t="s">
        <v>166</v>
      </c>
      <c r="H115" s="113"/>
      <c r="I115" s="113"/>
      <c r="J115" s="115"/>
      <c r="K115" s="113"/>
      <c r="L115" s="115"/>
      <c r="M115" s="115"/>
      <c r="N115" s="115"/>
      <c r="O115" s="113"/>
      <c r="P115" s="115"/>
      <c r="Q115" s="115"/>
      <c r="R115" s="113"/>
      <c r="S115" s="115"/>
      <c r="T115" s="113"/>
      <c r="U115" s="113"/>
      <c r="V115" s="115"/>
      <c r="W115" s="156"/>
    </row>
    <row r="116" hidden="1">
      <c r="A116" s="27"/>
      <c r="B116" s="88" t="s">
        <v>159</v>
      </c>
      <c r="C116" s="90"/>
      <c r="D116" s="92"/>
      <c r="E116" s="90"/>
      <c r="F116" s="90"/>
      <c r="G116" s="92">
        <v>3.0</v>
      </c>
      <c r="H116" s="90"/>
      <c r="I116" s="90"/>
      <c r="J116" s="92"/>
      <c r="K116" s="90"/>
      <c r="L116" s="92"/>
      <c r="M116" s="92"/>
      <c r="N116" s="92"/>
      <c r="O116" s="90"/>
      <c r="P116" s="92"/>
      <c r="Q116" s="92"/>
      <c r="R116" s="90"/>
      <c r="S116" s="92">
        <f>29+40+31</f>
        <v>100</v>
      </c>
      <c r="T116" s="90"/>
      <c r="U116" s="90"/>
      <c r="V116" s="92"/>
      <c r="W116" s="122">
        <f>sum(D116:V116)</f>
        <v>103</v>
      </c>
    </row>
    <row r="117" hidden="1">
      <c r="A117" s="27"/>
      <c r="B117" s="88" t="s">
        <v>178</v>
      </c>
      <c r="C117" s="90"/>
      <c r="D117" s="92"/>
      <c r="E117" s="90"/>
      <c r="F117" s="90"/>
      <c r="G117" s="92">
        <v>1.0</v>
      </c>
      <c r="H117" s="90"/>
      <c r="I117" s="90"/>
      <c r="J117" s="92"/>
      <c r="K117" s="90"/>
      <c r="L117" s="92"/>
      <c r="M117" s="92"/>
      <c r="N117" s="92"/>
      <c r="O117" s="90"/>
      <c r="P117" s="92"/>
      <c r="Q117" s="92"/>
      <c r="R117" s="90"/>
      <c r="S117" s="92"/>
      <c r="T117" s="90"/>
      <c r="U117" s="90"/>
      <c r="V117" s="92"/>
    </row>
    <row r="118" hidden="1">
      <c r="A118" s="27"/>
      <c r="B118" s="88" t="s">
        <v>287</v>
      </c>
      <c r="C118" s="90"/>
      <c r="D118" s="92"/>
      <c r="E118" s="90"/>
      <c r="F118" s="90"/>
      <c r="G118" s="92"/>
      <c r="H118" s="90"/>
      <c r="I118" s="90"/>
      <c r="J118" s="92"/>
      <c r="K118" s="90"/>
      <c r="L118" s="92"/>
      <c r="M118" s="92"/>
      <c r="N118" s="92"/>
      <c r="O118" s="90"/>
      <c r="P118" s="92"/>
      <c r="Q118" s="92"/>
      <c r="R118" s="90"/>
      <c r="S118" s="92"/>
      <c r="T118" s="90"/>
      <c r="U118" s="90"/>
      <c r="V118" s="92"/>
    </row>
    <row r="119" hidden="1">
      <c r="A119" s="27"/>
      <c r="B119" s="88" t="s">
        <v>295</v>
      </c>
      <c r="C119" s="90"/>
      <c r="D119" s="92"/>
      <c r="E119" s="90"/>
      <c r="F119" s="90"/>
      <c r="G119" s="92"/>
      <c r="H119" s="90"/>
      <c r="I119" s="90"/>
      <c r="J119" s="92"/>
      <c r="K119" s="90"/>
      <c r="L119" s="92"/>
      <c r="M119" s="92"/>
      <c r="N119" s="92"/>
      <c r="O119" s="90"/>
      <c r="P119" s="92"/>
      <c r="Q119" s="92"/>
      <c r="R119" s="90"/>
      <c r="S119" s="92"/>
      <c r="T119" s="90"/>
      <c r="U119" s="90"/>
      <c r="V119" s="92"/>
    </row>
    <row r="120" hidden="1">
      <c r="A120" s="27"/>
      <c r="B120" s="88" t="s">
        <v>301</v>
      </c>
      <c r="C120" s="90"/>
      <c r="D120" s="92"/>
      <c r="E120" s="90"/>
      <c r="F120" s="90"/>
      <c r="G120" s="92"/>
      <c r="H120" s="90"/>
      <c r="I120" s="90"/>
      <c r="J120" s="92"/>
      <c r="K120" s="90"/>
      <c r="L120" s="90"/>
      <c r="M120" s="92"/>
      <c r="N120" s="90"/>
      <c r="O120" s="90"/>
      <c r="P120" s="92"/>
      <c r="Q120" s="90"/>
      <c r="R120" s="90"/>
      <c r="S120" s="92"/>
      <c r="T120" s="90"/>
      <c r="U120" s="90"/>
      <c r="V120" s="92"/>
    </row>
    <row r="121" hidden="1">
      <c r="A121" s="27"/>
      <c r="B121" s="88" t="s">
        <v>207</v>
      </c>
      <c r="C121" s="90"/>
      <c r="D121" s="92"/>
      <c r="E121" s="90"/>
      <c r="F121" s="90"/>
      <c r="G121" s="92"/>
      <c r="H121" s="90"/>
      <c r="I121" s="90"/>
      <c r="J121" s="92"/>
      <c r="K121" s="90"/>
      <c r="L121" s="90"/>
      <c r="M121" s="92"/>
      <c r="N121" s="90"/>
      <c r="O121" s="90"/>
      <c r="P121" s="92"/>
      <c r="Q121" s="90"/>
      <c r="R121" s="90"/>
      <c r="S121" s="92"/>
      <c r="T121" s="90"/>
      <c r="U121" s="90"/>
      <c r="V121" s="92"/>
    </row>
    <row r="122" hidden="1">
      <c r="A122" s="27"/>
      <c r="B122" s="88" t="s">
        <v>214</v>
      </c>
      <c r="C122" s="90"/>
      <c r="D122" s="92"/>
      <c r="E122" s="90"/>
      <c r="F122" s="90"/>
      <c r="G122" s="92"/>
      <c r="H122" s="90"/>
      <c r="I122" s="90"/>
      <c r="J122" s="92"/>
      <c r="K122" s="90"/>
      <c r="L122" s="92"/>
      <c r="M122" s="92"/>
      <c r="N122" s="92"/>
      <c r="O122" s="90"/>
      <c r="P122" s="92"/>
      <c r="Q122" s="92"/>
      <c r="R122" s="90"/>
      <c r="S122" s="92"/>
      <c r="T122" s="90"/>
      <c r="U122" s="90"/>
      <c r="V122" s="92"/>
    </row>
    <row r="123" hidden="1">
      <c r="A123" s="27"/>
      <c r="B123" s="88" t="s">
        <v>221</v>
      </c>
      <c r="C123" s="90"/>
      <c r="D123" s="92"/>
      <c r="E123" s="90"/>
      <c r="F123" s="90"/>
      <c r="G123" s="92"/>
      <c r="H123" s="90"/>
      <c r="I123" s="90"/>
      <c r="J123" s="92"/>
      <c r="K123" s="90"/>
      <c r="L123" s="92"/>
      <c r="M123" s="90"/>
      <c r="N123" s="92"/>
      <c r="O123" s="90"/>
      <c r="P123" s="90"/>
      <c r="Q123" s="92"/>
      <c r="R123" s="90"/>
      <c r="S123" s="92"/>
      <c r="T123" s="90"/>
      <c r="U123" s="90"/>
      <c r="V123" s="92"/>
    </row>
    <row r="124" hidden="1">
      <c r="A124" s="27"/>
      <c r="B124" s="88" t="s">
        <v>233</v>
      </c>
      <c r="C124" s="90"/>
      <c r="D124" s="92"/>
      <c r="E124" s="90"/>
      <c r="F124" s="90"/>
      <c r="G124" s="92"/>
      <c r="H124" s="90"/>
      <c r="I124" s="90"/>
      <c r="J124" s="92"/>
      <c r="K124" s="90"/>
      <c r="L124" s="92"/>
      <c r="M124" s="92"/>
      <c r="N124" s="90"/>
      <c r="O124" s="90"/>
      <c r="P124" s="92"/>
      <c r="Q124" s="90"/>
      <c r="R124" s="90"/>
      <c r="S124" s="92"/>
      <c r="T124" s="90"/>
      <c r="U124" s="90"/>
      <c r="V124" s="92"/>
    </row>
    <row r="125" hidden="1">
      <c r="A125" s="35"/>
      <c r="B125" s="88" t="s">
        <v>338</v>
      </c>
      <c r="C125" s="110" t="str">
        <f t="shared" ref="C125:S125" si="11">C117/C116</f>
        <v>#DIV/0!</v>
      </c>
      <c r="D125" s="110" t="str">
        <f t="shared" si="11"/>
        <v>#DIV/0!</v>
      </c>
      <c r="E125" s="110" t="str">
        <f t="shared" si="11"/>
        <v>#DIV/0!</v>
      </c>
      <c r="F125" s="110" t="str">
        <f t="shared" si="11"/>
        <v>#DIV/0!</v>
      </c>
      <c r="G125" s="110">
        <f t="shared" si="11"/>
        <v>0.3333333333</v>
      </c>
      <c r="H125" s="110" t="str">
        <f t="shared" si="11"/>
        <v>#DIV/0!</v>
      </c>
      <c r="I125" s="110" t="str">
        <f t="shared" si="11"/>
        <v>#DIV/0!</v>
      </c>
      <c r="J125" s="110" t="str">
        <f t="shared" si="11"/>
        <v>#DIV/0!</v>
      </c>
      <c r="K125" s="110" t="str">
        <f t="shared" si="11"/>
        <v>#DIV/0!</v>
      </c>
      <c r="L125" s="110" t="str">
        <f t="shared" si="11"/>
        <v>#DIV/0!</v>
      </c>
      <c r="M125" s="110" t="str">
        <f t="shared" si="11"/>
        <v>#DIV/0!</v>
      </c>
      <c r="N125" s="110" t="str">
        <f t="shared" si="11"/>
        <v>#DIV/0!</v>
      </c>
      <c r="O125" s="110" t="str">
        <f t="shared" si="11"/>
        <v>#DIV/0!</v>
      </c>
      <c r="P125" s="110" t="str">
        <f t="shared" si="11"/>
        <v>#DIV/0!</v>
      </c>
      <c r="Q125" s="110" t="str">
        <f t="shared" si="11"/>
        <v>#DIV/0!</v>
      </c>
      <c r="R125" s="110" t="str">
        <f t="shared" si="11"/>
        <v>#DIV/0!</v>
      </c>
      <c r="S125" s="110">
        <f t="shared" si="11"/>
        <v>0</v>
      </c>
      <c r="V125" s="110" t="str">
        <f>V117/V116</f>
        <v>#DIV/0!</v>
      </c>
    </row>
    <row r="126" hidden="1">
      <c r="A126" s="85">
        <v>43738.0</v>
      </c>
      <c r="B126" s="112" t="s">
        <v>134</v>
      </c>
      <c r="C126" s="113"/>
      <c r="D126" s="115" t="s">
        <v>960</v>
      </c>
      <c r="E126" s="113"/>
      <c r="F126" s="113"/>
      <c r="G126" s="115"/>
      <c r="H126" s="113"/>
      <c r="I126" s="113"/>
      <c r="J126" s="115" t="s">
        <v>965</v>
      </c>
      <c r="K126" s="113"/>
      <c r="L126" s="115"/>
      <c r="M126" s="115"/>
      <c r="N126" s="115"/>
      <c r="O126" s="113"/>
      <c r="P126" s="115"/>
      <c r="Q126" s="115"/>
      <c r="R126" s="113"/>
      <c r="S126" s="115"/>
      <c r="T126" s="113"/>
      <c r="U126" s="113"/>
      <c r="V126" s="115"/>
      <c r="W126" s="156"/>
    </row>
    <row r="127" hidden="1">
      <c r="A127" s="27"/>
      <c r="B127" s="88" t="s">
        <v>159</v>
      </c>
      <c r="C127" s="90"/>
      <c r="D127" s="92">
        <v>22.0</v>
      </c>
      <c r="E127" s="90"/>
      <c r="F127" s="90"/>
      <c r="G127" s="92">
        <v>5.0</v>
      </c>
      <c r="H127" s="90"/>
      <c r="I127" s="90"/>
      <c r="J127" s="92">
        <v>30.0</v>
      </c>
      <c r="K127" s="90"/>
      <c r="L127" s="92"/>
      <c r="M127" s="92"/>
      <c r="N127" s="92"/>
      <c r="O127" s="90"/>
      <c r="P127" s="92"/>
      <c r="Q127" s="92"/>
      <c r="R127" s="90"/>
      <c r="S127" s="92"/>
      <c r="T127" s="90"/>
      <c r="U127" s="90"/>
      <c r="V127" s="92"/>
      <c r="W127" s="122">
        <f>sum(D127:V127)</f>
        <v>57</v>
      </c>
      <c r="X127" s="5">
        <v>341.0</v>
      </c>
    </row>
    <row r="128" hidden="1">
      <c r="A128" s="27"/>
      <c r="B128" s="88" t="s">
        <v>178</v>
      </c>
      <c r="C128" s="90"/>
      <c r="D128" s="92">
        <v>14.0</v>
      </c>
      <c r="E128" s="90"/>
      <c r="F128" s="90"/>
      <c r="G128" s="92">
        <v>5.0</v>
      </c>
      <c r="H128" s="90"/>
      <c r="I128" s="90"/>
      <c r="J128" s="92"/>
      <c r="K128" s="90"/>
      <c r="L128" s="92"/>
      <c r="M128" s="92"/>
      <c r="N128" s="92"/>
      <c r="O128" s="90"/>
      <c r="P128" s="92"/>
      <c r="Q128" s="92"/>
      <c r="R128" s="90"/>
      <c r="S128" s="92"/>
      <c r="T128" s="90"/>
      <c r="U128" s="90"/>
      <c r="V128" s="92"/>
    </row>
    <row r="129" hidden="1">
      <c r="A129" s="27"/>
      <c r="B129" s="88" t="s">
        <v>287</v>
      </c>
      <c r="C129" s="90"/>
      <c r="D129" s="92"/>
      <c r="E129" s="90"/>
      <c r="F129" s="90"/>
      <c r="G129" s="92"/>
      <c r="H129" s="90"/>
      <c r="I129" s="90"/>
      <c r="J129" s="92"/>
      <c r="K129" s="90"/>
      <c r="L129" s="92"/>
      <c r="M129" s="92"/>
      <c r="N129" s="92"/>
      <c r="O129" s="90"/>
      <c r="P129" s="92"/>
      <c r="Q129" s="92"/>
      <c r="R129" s="90"/>
      <c r="S129" s="92"/>
      <c r="T129" s="90"/>
      <c r="U129" s="90"/>
      <c r="V129" s="92"/>
    </row>
    <row r="130" hidden="1">
      <c r="A130" s="27"/>
      <c r="B130" s="88" t="s">
        <v>295</v>
      </c>
      <c r="C130" s="90"/>
      <c r="D130" s="92"/>
      <c r="E130" s="90"/>
      <c r="F130" s="90"/>
      <c r="G130" s="92"/>
      <c r="H130" s="90"/>
      <c r="I130" s="90"/>
      <c r="J130" s="92"/>
      <c r="K130" s="90"/>
      <c r="L130" s="92"/>
      <c r="M130" s="92"/>
      <c r="N130" s="92"/>
      <c r="O130" s="90"/>
      <c r="P130" s="92"/>
      <c r="Q130" s="92"/>
      <c r="R130" s="90"/>
      <c r="S130" s="92"/>
      <c r="T130" s="90"/>
      <c r="U130" s="90"/>
      <c r="V130" s="92"/>
    </row>
    <row r="131" hidden="1">
      <c r="A131" s="27"/>
      <c r="B131" s="88" t="s">
        <v>301</v>
      </c>
      <c r="C131" s="90"/>
      <c r="D131" s="92"/>
      <c r="E131" s="90"/>
      <c r="F131" s="90"/>
      <c r="G131" s="92"/>
      <c r="H131" s="90"/>
      <c r="I131" s="90"/>
      <c r="J131" s="92"/>
      <c r="K131" s="90"/>
      <c r="L131" s="90"/>
      <c r="M131" s="92"/>
      <c r="N131" s="90"/>
      <c r="O131" s="90"/>
      <c r="P131" s="92"/>
      <c r="Q131" s="90"/>
      <c r="R131" s="90"/>
      <c r="S131" s="92"/>
      <c r="T131" s="90"/>
      <c r="U131" s="90"/>
      <c r="V131" s="92"/>
    </row>
    <row r="132" hidden="1">
      <c r="A132" s="27"/>
      <c r="B132" s="88" t="s">
        <v>207</v>
      </c>
      <c r="C132" s="90"/>
      <c r="D132" s="92">
        <v>14.0</v>
      </c>
      <c r="E132" s="90"/>
      <c r="F132" s="90"/>
      <c r="G132" s="92"/>
      <c r="H132" s="90"/>
      <c r="I132" s="90"/>
      <c r="J132" s="92"/>
      <c r="K132" s="90"/>
      <c r="L132" s="90"/>
      <c r="M132" s="92"/>
      <c r="N132" s="90"/>
      <c r="O132" s="90"/>
      <c r="P132" s="92"/>
      <c r="Q132" s="90"/>
      <c r="R132" s="90"/>
      <c r="S132" s="92"/>
      <c r="T132" s="90"/>
      <c r="U132" s="90"/>
      <c r="V132" s="92"/>
    </row>
    <row r="133" hidden="1">
      <c r="A133" s="27"/>
      <c r="B133" s="88" t="s">
        <v>214</v>
      </c>
      <c r="C133" s="90"/>
      <c r="D133" s="92"/>
      <c r="E133" s="90"/>
      <c r="F133" s="90"/>
      <c r="G133" s="92"/>
      <c r="H133" s="90"/>
      <c r="I133" s="90"/>
      <c r="J133" s="92"/>
      <c r="K133" s="90"/>
      <c r="L133" s="92"/>
      <c r="M133" s="92"/>
      <c r="N133" s="92"/>
      <c r="O133" s="90"/>
      <c r="P133" s="92"/>
      <c r="Q133" s="92"/>
      <c r="R133" s="90"/>
      <c r="S133" s="92"/>
      <c r="T133" s="90"/>
      <c r="U133" s="90"/>
      <c r="V133" s="92"/>
    </row>
    <row r="134" hidden="1">
      <c r="A134" s="27"/>
      <c r="B134" s="88" t="s">
        <v>221</v>
      </c>
      <c r="C134" s="90"/>
      <c r="D134" s="92"/>
      <c r="E134" s="90"/>
      <c r="F134" s="90"/>
      <c r="G134" s="92"/>
      <c r="H134" s="90"/>
      <c r="I134" s="90"/>
      <c r="J134" s="92"/>
      <c r="K134" s="90"/>
      <c r="L134" s="92"/>
      <c r="M134" s="90"/>
      <c r="N134" s="92"/>
      <c r="O134" s="90"/>
      <c r="P134" s="90"/>
      <c r="Q134" s="92"/>
      <c r="R134" s="90"/>
      <c r="S134" s="92"/>
      <c r="T134" s="90"/>
      <c r="U134" s="90"/>
      <c r="V134" s="92"/>
    </row>
    <row r="135" hidden="1">
      <c r="A135" s="27"/>
      <c r="B135" s="88" t="s">
        <v>233</v>
      </c>
      <c r="C135" s="90"/>
      <c r="D135" s="92">
        <v>1.0</v>
      </c>
      <c r="E135" s="90"/>
      <c r="F135" s="90"/>
      <c r="G135" s="92"/>
      <c r="H135" s="90"/>
      <c r="I135" s="90"/>
      <c r="J135" s="92"/>
      <c r="K135" s="90"/>
      <c r="L135" s="92"/>
      <c r="M135" s="92"/>
      <c r="N135" s="90"/>
      <c r="O135" s="90"/>
      <c r="P135" s="92"/>
      <c r="Q135" s="90"/>
      <c r="R135" s="90"/>
      <c r="S135" s="92"/>
      <c r="T135" s="90"/>
      <c r="U135" s="90"/>
      <c r="V135" s="92"/>
      <c r="W135" s="5" t="s">
        <v>988</v>
      </c>
    </row>
    <row r="136" hidden="1">
      <c r="A136" s="35"/>
      <c r="B136" s="88" t="s">
        <v>338</v>
      </c>
      <c r="C136" s="110" t="str">
        <f t="shared" ref="C136:S136" si="12">C128/C127</f>
        <v>#DIV/0!</v>
      </c>
      <c r="D136" s="110">
        <f t="shared" si="12"/>
        <v>0.6363636364</v>
      </c>
      <c r="E136" s="110" t="str">
        <f t="shared" si="12"/>
        <v>#DIV/0!</v>
      </c>
      <c r="F136" s="110" t="str">
        <f t="shared" si="12"/>
        <v>#DIV/0!</v>
      </c>
      <c r="G136" s="110">
        <f t="shared" si="12"/>
        <v>1</v>
      </c>
      <c r="H136" s="110" t="str">
        <f t="shared" si="12"/>
        <v>#DIV/0!</v>
      </c>
      <c r="I136" s="110" t="str">
        <f t="shared" si="12"/>
        <v>#DIV/0!</v>
      </c>
      <c r="J136" s="110">
        <f t="shared" si="12"/>
        <v>0</v>
      </c>
      <c r="K136" s="110" t="str">
        <f t="shared" si="12"/>
        <v>#DIV/0!</v>
      </c>
      <c r="L136" s="110" t="str">
        <f t="shared" si="12"/>
        <v>#DIV/0!</v>
      </c>
      <c r="M136" s="110" t="str">
        <f t="shared" si="12"/>
        <v>#DIV/0!</v>
      </c>
      <c r="N136" s="110" t="str">
        <f t="shared" si="12"/>
        <v>#DIV/0!</v>
      </c>
      <c r="O136" s="110" t="str">
        <f t="shared" si="12"/>
        <v>#DIV/0!</v>
      </c>
      <c r="P136" s="110" t="str">
        <f t="shared" si="12"/>
        <v>#DIV/0!</v>
      </c>
      <c r="Q136" s="110" t="str">
        <f t="shared" si="12"/>
        <v>#DIV/0!</v>
      </c>
      <c r="R136" s="110" t="str">
        <f t="shared" si="12"/>
        <v>#DIV/0!</v>
      </c>
      <c r="S136" s="110" t="str">
        <f t="shared" si="12"/>
        <v>#DIV/0!</v>
      </c>
      <c r="V136" s="110" t="str">
        <f>V128/V127</f>
        <v>#DIV/0!</v>
      </c>
    </row>
    <row r="137" hidden="1">
      <c r="D137" s="7" t="s">
        <v>1001</v>
      </c>
      <c r="G137" s="7" t="s">
        <v>1010</v>
      </c>
    </row>
    <row r="138" hidden="1">
      <c r="A138" s="85">
        <v>43739.0</v>
      </c>
      <c r="B138" s="112" t="s">
        <v>134</v>
      </c>
      <c r="C138" s="113"/>
      <c r="D138" s="115" t="s">
        <v>1020</v>
      </c>
      <c r="E138" s="113"/>
      <c r="F138" s="113"/>
      <c r="G138" s="115" t="s">
        <v>1021</v>
      </c>
      <c r="H138" s="113"/>
      <c r="I138" s="113"/>
      <c r="J138" s="115" t="s">
        <v>967</v>
      </c>
      <c r="K138" s="113"/>
      <c r="L138" s="115"/>
      <c r="M138" s="115" t="s">
        <v>1026</v>
      </c>
      <c r="N138" s="115"/>
      <c r="O138" s="113"/>
      <c r="P138" s="115" t="s">
        <v>137</v>
      </c>
      <c r="Q138" s="115"/>
      <c r="R138" s="113"/>
      <c r="S138" s="115"/>
      <c r="T138" s="113"/>
      <c r="U138" s="113"/>
      <c r="V138" s="115"/>
      <c r="W138" s="156"/>
    </row>
    <row r="139" hidden="1">
      <c r="A139" s="27"/>
      <c r="B139" s="88" t="s">
        <v>159</v>
      </c>
      <c r="C139" s="90"/>
      <c r="D139" s="92">
        <v>1.0</v>
      </c>
      <c r="E139" s="90"/>
      <c r="F139" s="90"/>
      <c r="G139" s="92">
        <v>8.0</v>
      </c>
      <c r="H139" s="90"/>
      <c r="I139" s="90"/>
      <c r="J139" s="92">
        <v>50.0</v>
      </c>
      <c r="K139" s="90"/>
      <c r="L139" s="92"/>
      <c r="M139" s="92">
        <v>15.0</v>
      </c>
      <c r="N139" s="92"/>
      <c r="O139" s="90"/>
      <c r="P139" s="92">
        <v>41.0</v>
      </c>
      <c r="Q139" s="92"/>
      <c r="R139" s="90"/>
      <c r="S139" s="92">
        <v>97.0</v>
      </c>
      <c r="T139" s="90"/>
      <c r="U139" s="90"/>
      <c r="V139" s="92">
        <v>44.0</v>
      </c>
      <c r="W139" s="122">
        <f>sum(D139:V139)</f>
        <v>256</v>
      </c>
    </row>
    <row r="140" hidden="1">
      <c r="A140" s="27"/>
      <c r="B140" s="88" t="s">
        <v>178</v>
      </c>
      <c r="C140" s="90"/>
      <c r="D140" s="92">
        <v>1.0</v>
      </c>
      <c r="E140" s="90"/>
      <c r="F140" s="90"/>
      <c r="G140" s="92">
        <v>7.0</v>
      </c>
      <c r="H140" s="90"/>
      <c r="I140" s="90"/>
      <c r="J140" s="92">
        <v>46.0</v>
      </c>
      <c r="K140" s="90"/>
      <c r="L140" s="92"/>
      <c r="M140" s="92">
        <v>9.0</v>
      </c>
      <c r="N140" s="92"/>
      <c r="O140" s="90"/>
      <c r="P140" s="92"/>
      <c r="Q140" s="92"/>
      <c r="R140" s="90"/>
      <c r="S140" s="92"/>
      <c r="T140" s="90"/>
      <c r="U140" s="90"/>
      <c r="V140" s="92"/>
    </row>
    <row r="141" hidden="1">
      <c r="A141" s="27"/>
      <c r="B141" s="88" t="s">
        <v>287</v>
      </c>
      <c r="C141" s="90"/>
      <c r="D141" s="92">
        <v>1.0</v>
      </c>
      <c r="E141" s="90"/>
      <c r="F141" s="90"/>
      <c r="G141" s="92">
        <v>2.0</v>
      </c>
      <c r="H141" s="90"/>
      <c r="I141" s="90"/>
      <c r="J141" s="92"/>
      <c r="K141" s="90"/>
      <c r="L141" s="92"/>
      <c r="M141" s="92"/>
      <c r="N141" s="92"/>
      <c r="O141" s="90"/>
      <c r="P141" s="92"/>
      <c r="Q141" s="92"/>
      <c r="R141" s="90"/>
      <c r="S141" s="92"/>
      <c r="T141" s="90"/>
      <c r="U141" s="90"/>
      <c r="V141" s="92"/>
    </row>
    <row r="142" hidden="1">
      <c r="A142" s="27"/>
      <c r="B142" s="88" t="s">
        <v>295</v>
      </c>
      <c r="C142" s="90"/>
      <c r="D142" s="92"/>
      <c r="E142" s="90"/>
      <c r="F142" s="90"/>
      <c r="G142" s="92"/>
      <c r="H142" s="90"/>
      <c r="I142" s="90"/>
      <c r="J142" s="92"/>
      <c r="K142" s="90"/>
      <c r="L142" s="92"/>
      <c r="M142" s="92"/>
      <c r="N142" s="92"/>
      <c r="O142" s="90"/>
      <c r="P142" s="92"/>
      <c r="Q142" s="92"/>
      <c r="R142" s="90"/>
      <c r="S142" s="92">
        <v>19.0</v>
      </c>
      <c r="T142" s="90"/>
      <c r="U142" s="90"/>
      <c r="V142" s="92">
        <v>18.0</v>
      </c>
    </row>
    <row r="143" hidden="1">
      <c r="A143" s="27"/>
      <c r="B143" s="88" t="s">
        <v>301</v>
      </c>
      <c r="C143" s="90"/>
      <c r="D143" s="92"/>
      <c r="E143" s="90"/>
      <c r="F143" s="90"/>
      <c r="G143" s="92"/>
      <c r="H143" s="90"/>
      <c r="I143" s="90"/>
      <c r="J143" s="92"/>
      <c r="K143" s="90"/>
      <c r="L143" s="90"/>
      <c r="M143" s="92"/>
      <c r="N143" s="90"/>
      <c r="O143" s="90"/>
      <c r="P143" s="92"/>
      <c r="Q143" s="90"/>
      <c r="R143" s="90"/>
      <c r="S143" s="92"/>
      <c r="T143" s="90"/>
      <c r="U143" s="90"/>
      <c r="V143" s="92"/>
    </row>
    <row r="144" hidden="1">
      <c r="A144" s="27"/>
      <c r="B144" s="88" t="s">
        <v>207</v>
      </c>
      <c r="C144" s="90"/>
      <c r="D144" s="92"/>
      <c r="E144" s="90"/>
      <c r="F144" s="90"/>
      <c r="G144" s="92">
        <v>4.0</v>
      </c>
      <c r="H144" s="90"/>
      <c r="I144" s="90"/>
      <c r="J144" s="92">
        <v>46.0</v>
      </c>
      <c r="K144" s="90"/>
      <c r="L144" s="90"/>
      <c r="M144" s="92">
        <v>8.0</v>
      </c>
      <c r="N144" s="90"/>
      <c r="O144" s="90"/>
      <c r="P144" s="92"/>
      <c r="Q144" s="90"/>
      <c r="R144" s="90"/>
      <c r="S144" s="92"/>
      <c r="T144" s="90"/>
      <c r="U144" s="90"/>
      <c r="V144" s="92">
        <v>17.0</v>
      </c>
    </row>
    <row r="145" hidden="1">
      <c r="A145" s="27"/>
      <c r="B145" s="88" t="s">
        <v>214</v>
      </c>
      <c r="C145" s="90"/>
      <c r="D145" s="92"/>
      <c r="E145" s="90"/>
      <c r="F145" s="90"/>
      <c r="G145" s="92">
        <v>1.0</v>
      </c>
      <c r="H145" s="90"/>
      <c r="I145" s="90"/>
      <c r="J145" s="92"/>
      <c r="K145" s="90"/>
      <c r="L145" s="92"/>
      <c r="M145" s="92">
        <v>1.0</v>
      </c>
      <c r="N145" s="92"/>
      <c r="O145" s="90"/>
      <c r="P145" s="92"/>
      <c r="Q145" s="92"/>
      <c r="R145" s="90"/>
      <c r="S145" s="92">
        <v>4.0</v>
      </c>
      <c r="T145" s="90"/>
      <c r="U145" s="90"/>
      <c r="V145" s="92">
        <v>9.0</v>
      </c>
    </row>
    <row r="146" hidden="1">
      <c r="A146" s="27"/>
      <c r="B146" s="88" t="s">
        <v>221</v>
      </c>
      <c r="C146" s="90"/>
      <c r="D146" s="92"/>
      <c r="E146" s="90"/>
      <c r="F146" s="90"/>
      <c r="G146" s="92"/>
      <c r="H146" s="90"/>
      <c r="I146" s="90"/>
      <c r="J146" s="92"/>
      <c r="K146" s="90"/>
      <c r="L146" s="92"/>
      <c r="M146" s="90"/>
      <c r="N146" s="92"/>
      <c r="O146" s="90"/>
      <c r="P146" s="90"/>
      <c r="Q146" s="92"/>
      <c r="R146" s="90"/>
      <c r="S146" s="92"/>
      <c r="T146" s="90"/>
      <c r="U146" s="90"/>
      <c r="V146" s="92"/>
    </row>
    <row r="147" hidden="1">
      <c r="A147" s="27"/>
      <c r="B147" s="88" t="s">
        <v>233</v>
      </c>
      <c r="C147" s="90"/>
      <c r="D147" s="92"/>
      <c r="E147" s="90"/>
      <c r="F147" s="90"/>
      <c r="G147" s="92"/>
      <c r="H147" s="90"/>
      <c r="I147" s="90"/>
      <c r="J147" s="92">
        <v>4.0</v>
      </c>
      <c r="K147" s="90"/>
      <c r="L147" s="92"/>
      <c r="M147" s="92">
        <v>6.0</v>
      </c>
      <c r="N147" s="90"/>
      <c r="O147" s="90"/>
      <c r="P147" s="92"/>
      <c r="Q147" s="90"/>
      <c r="R147" s="90"/>
      <c r="S147" s="92"/>
      <c r="T147" s="90"/>
      <c r="U147" s="90"/>
      <c r="V147" s="92"/>
      <c r="W147" s="5" t="s">
        <v>988</v>
      </c>
    </row>
    <row r="148" hidden="1">
      <c r="A148" s="35"/>
      <c r="B148" s="88" t="s">
        <v>338</v>
      </c>
      <c r="C148" s="110" t="str">
        <f t="shared" ref="C148:S148" si="13">C140/C139</f>
        <v>#DIV/0!</v>
      </c>
      <c r="D148" s="110">
        <f t="shared" si="13"/>
        <v>1</v>
      </c>
      <c r="E148" s="110" t="str">
        <f t="shared" si="13"/>
        <v>#DIV/0!</v>
      </c>
      <c r="F148" s="110" t="str">
        <f t="shared" si="13"/>
        <v>#DIV/0!</v>
      </c>
      <c r="G148" s="110">
        <f t="shared" si="13"/>
        <v>0.875</v>
      </c>
      <c r="H148" s="110" t="str">
        <f t="shared" si="13"/>
        <v>#DIV/0!</v>
      </c>
      <c r="I148" s="110" t="str">
        <f t="shared" si="13"/>
        <v>#DIV/0!</v>
      </c>
      <c r="J148" s="110">
        <f t="shared" si="13"/>
        <v>0.92</v>
      </c>
      <c r="K148" s="110" t="str">
        <f t="shared" si="13"/>
        <v>#DIV/0!</v>
      </c>
      <c r="L148" s="110" t="str">
        <f t="shared" si="13"/>
        <v>#DIV/0!</v>
      </c>
      <c r="M148" s="110">
        <f t="shared" si="13"/>
        <v>0.6</v>
      </c>
      <c r="N148" s="110" t="str">
        <f t="shared" si="13"/>
        <v>#DIV/0!</v>
      </c>
      <c r="O148" s="110" t="str">
        <f t="shared" si="13"/>
        <v>#DIV/0!</v>
      </c>
      <c r="P148" s="110">
        <f t="shared" si="13"/>
        <v>0</v>
      </c>
      <c r="Q148" s="110" t="str">
        <f t="shared" si="13"/>
        <v>#DIV/0!</v>
      </c>
      <c r="R148" s="110" t="str">
        <f t="shared" si="13"/>
        <v>#DIV/0!</v>
      </c>
      <c r="S148" s="110">
        <f t="shared" si="13"/>
        <v>0</v>
      </c>
      <c r="V148" s="110">
        <f>V140/V139</f>
        <v>0</v>
      </c>
    </row>
    <row r="149" hidden="1">
      <c r="A149" s="85">
        <v>43740.0</v>
      </c>
      <c r="B149" s="112" t="s">
        <v>134</v>
      </c>
      <c r="C149" s="113"/>
      <c r="D149" s="188" t="s">
        <v>589</v>
      </c>
      <c r="E149" s="189"/>
      <c r="F149" s="189"/>
      <c r="G149" s="188" t="s">
        <v>521</v>
      </c>
      <c r="H149" s="189"/>
      <c r="I149" s="189"/>
      <c r="J149" s="188" t="s">
        <v>1089</v>
      </c>
      <c r="K149" s="189"/>
      <c r="L149" s="188"/>
      <c r="M149" s="188" t="s">
        <v>1090</v>
      </c>
      <c r="N149" s="188"/>
      <c r="O149" s="189"/>
      <c r="P149" s="188" t="s">
        <v>1091</v>
      </c>
      <c r="Q149" s="188"/>
      <c r="R149" s="189"/>
      <c r="S149" s="188" t="s">
        <v>599</v>
      </c>
      <c r="T149" s="189"/>
      <c r="U149" s="189"/>
      <c r="V149" s="188" t="s">
        <v>601</v>
      </c>
      <c r="W149" s="156"/>
    </row>
    <row r="150" hidden="1">
      <c r="A150" s="27"/>
      <c r="B150" s="88" t="s">
        <v>159</v>
      </c>
      <c r="C150" s="90"/>
      <c r="D150" s="92">
        <v>19.0</v>
      </c>
      <c r="E150" s="90"/>
      <c r="F150" s="90"/>
      <c r="G150" s="92">
        <v>1.0</v>
      </c>
      <c r="H150" s="90"/>
      <c r="I150" s="90"/>
      <c r="J150" s="92">
        <v>24.0</v>
      </c>
      <c r="K150" s="90"/>
      <c r="L150" s="92"/>
      <c r="M150" s="92">
        <v>20.0</v>
      </c>
      <c r="N150" s="92"/>
      <c r="O150" s="90"/>
      <c r="P150" s="92">
        <v>53.0</v>
      </c>
      <c r="Q150" s="92"/>
      <c r="R150" s="90"/>
      <c r="S150" s="92">
        <v>96.0</v>
      </c>
      <c r="T150" s="90"/>
      <c r="U150" s="90"/>
      <c r="V150" s="92">
        <v>45.0</v>
      </c>
      <c r="W150" s="122">
        <f>sum(D150:V150)</f>
        <v>258</v>
      </c>
    </row>
    <row r="151" hidden="1">
      <c r="A151" s="27"/>
      <c r="B151" s="88" t="s">
        <v>178</v>
      </c>
      <c r="C151" s="90"/>
      <c r="D151" s="92">
        <v>19.0</v>
      </c>
      <c r="E151" s="90"/>
      <c r="F151" s="90"/>
      <c r="G151" s="92">
        <v>1.0</v>
      </c>
      <c r="H151" s="90"/>
      <c r="I151" s="90"/>
      <c r="J151" s="92">
        <v>24.0</v>
      </c>
      <c r="K151" s="90"/>
      <c r="L151" s="92"/>
      <c r="M151" s="92">
        <v>20.0</v>
      </c>
      <c r="N151" s="92"/>
      <c r="O151" s="90"/>
      <c r="P151" s="92">
        <f>SUM(P152:P156)</f>
        <v>52</v>
      </c>
      <c r="Q151" s="92"/>
      <c r="R151" s="90"/>
      <c r="S151" s="92">
        <f>sum(S152:S156)</f>
        <v>91</v>
      </c>
      <c r="T151" s="90"/>
      <c r="U151" s="90"/>
      <c r="V151" s="92">
        <v>45.0</v>
      </c>
    </row>
    <row r="152" hidden="1">
      <c r="A152" s="27"/>
      <c r="B152" s="88" t="s">
        <v>287</v>
      </c>
      <c r="C152" s="90"/>
      <c r="D152" s="92">
        <v>18.0</v>
      </c>
      <c r="E152" s="90"/>
      <c r="F152" s="90"/>
      <c r="G152" s="92">
        <v>1.0</v>
      </c>
      <c r="H152" s="90"/>
      <c r="I152" s="90"/>
      <c r="J152" s="92">
        <v>22.0</v>
      </c>
      <c r="K152" s="90"/>
      <c r="L152" s="92"/>
      <c r="M152" s="92">
        <v>13.0</v>
      </c>
      <c r="N152" s="92"/>
      <c r="O152" s="90"/>
      <c r="P152" s="92"/>
      <c r="Q152" s="92"/>
      <c r="R152" s="90"/>
      <c r="S152" s="92"/>
      <c r="T152" s="90"/>
      <c r="U152" s="90"/>
      <c r="V152" s="92"/>
    </row>
    <row r="153" hidden="1">
      <c r="A153" s="27"/>
      <c r="B153" s="88" t="s">
        <v>295</v>
      </c>
      <c r="C153" s="90"/>
      <c r="D153" s="92"/>
      <c r="E153" s="90"/>
      <c r="F153" s="90"/>
      <c r="G153" s="92"/>
      <c r="H153" s="90"/>
      <c r="I153" s="90"/>
      <c r="J153" s="92">
        <v>1.0</v>
      </c>
      <c r="K153" s="90"/>
      <c r="L153" s="92"/>
      <c r="M153" s="92">
        <v>4.0</v>
      </c>
      <c r="N153" s="92"/>
      <c r="O153" s="90"/>
      <c r="P153" s="92">
        <v>37.0</v>
      </c>
      <c r="Q153" s="92"/>
      <c r="R153" s="90"/>
      <c r="S153" s="92">
        <v>69.0</v>
      </c>
      <c r="T153" s="90"/>
      <c r="U153" s="90"/>
      <c r="V153" s="92">
        <v>27.0</v>
      </c>
    </row>
    <row r="154" hidden="1">
      <c r="A154" s="27"/>
      <c r="B154" s="88" t="s">
        <v>301</v>
      </c>
      <c r="C154" s="90"/>
      <c r="D154" s="92">
        <v>18.0</v>
      </c>
      <c r="E154" s="90"/>
      <c r="F154" s="90"/>
      <c r="G154" s="92">
        <v>1.0</v>
      </c>
      <c r="H154" s="90"/>
      <c r="I154" s="90"/>
      <c r="J154" s="92">
        <v>23.0</v>
      </c>
      <c r="K154" s="90"/>
      <c r="L154" s="90"/>
      <c r="M154" s="92">
        <v>17.0</v>
      </c>
      <c r="N154" s="90"/>
      <c r="O154" s="90"/>
      <c r="P154" s="92"/>
      <c r="Q154" s="90"/>
      <c r="R154" s="90"/>
      <c r="S154" s="92"/>
      <c r="T154" s="90"/>
      <c r="U154" s="90"/>
      <c r="V154" s="92"/>
      <c r="W154" s="5">
        <v>2.0</v>
      </c>
    </row>
    <row r="155" hidden="1">
      <c r="A155" s="27"/>
      <c r="B155" s="88" t="s">
        <v>214</v>
      </c>
      <c r="C155" s="90"/>
      <c r="D155" s="92"/>
      <c r="E155" s="90"/>
      <c r="F155" s="90"/>
      <c r="G155" s="92"/>
      <c r="H155" s="90"/>
      <c r="I155" s="90"/>
      <c r="J155" s="92">
        <v>1.0</v>
      </c>
      <c r="K155" s="90"/>
      <c r="L155" s="92"/>
      <c r="M155" s="92">
        <v>3.0</v>
      </c>
      <c r="N155" s="92"/>
      <c r="O155" s="90"/>
      <c r="P155" s="92">
        <v>14.0</v>
      </c>
      <c r="Q155" s="92"/>
      <c r="R155" s="90"/>
      <c r="S155" s="92">
        <v>22.0</v>
      </c>
      <c r="T155" s="90"/>
      <c r="U155" s="90"/>
      <c r="V155" s="92">
        <v>16.0</v>
      </c>
    </row>
    <row r="156" hidden="1">
      <c r="A156" s="27"/>
      <c r="B156" s="88" t="s">
        <v>221</v>
      </c>
      <c r="C156" s="90"/>
      <c r="D156" s="92">
        <v>1.0</v>
      </c>
      <c r="E156" s="90"/>
      <c r="F156" s="90"/>
      <c r="G156" s="92"/>
      <c r="H156" s="90"/>
      <c r="I156" s="90"/>
      <c r="J156" s="92"/>
      <c r="K156" s="90"/>
      <c r="L156" s="92"/>
      <c r="M156" s="90"/>
      <c r="N156" s="92"/>
      <c r="O156" s="90"/>
      <c r="P156" s="92">
        <v>1.0</v>
      </c>
      <c r="Q156" s="92"/>
      <c r="R156" s="90"/>
      <c r="S156" s="92"/>
      <c r="T156" s="90"/>
      <c r="U156" s="90"/>
      <c r="V156" s="92"/>
    </row>
    <row r="157" hidden="1">
      <c r="A157" s="27"/>
      <c r="B157" s="88" t="s">
        <v>233</v>
      </c>
      <c r="C157" s="90"/>
      <c r="D157" s="92"/>
      <c r="E157" s="90"/>
      <c r="F157" s="90"/>
      <c r="G157" s="92"/>
      <c r="H157" s="90"/>
      <c r="I157" s="90"/>
      <c r="J157" s="92"/>
      <c r="K157" s="90"/>
      <c r="L157" s="92"/>
      <c r="M157" s="92"/>
      <c r="N157" s="90"/>
      <c r="O157" s="90"/>
      <c r="P157" s="92">
        <v>1.0</v>
      </c>
      <c r="Q157" s="90"/>
      <c r="R157" s="90"/>
      <c r="S157" s="92">
        <v>5.0</v>
      </c>
      <c r="T157" s="90"/>
      <c r="U157" s="90"/>
      <c r="V157" s="92"/>
      <c r="W157" s="5" t="s">
        <v>754</v>
      </c>
    </row>
    <row r="158" hidden="1">
      <c r="A158" s="35"/>
      <c r="B158" s="88" t="s">
        <v>338</v>
      </c>
      <c r="C158" s="110" t="str">
        <f t="shared" ref="C158:S158" si="14">C151/C150</f>
        <v>#DIV/0!</v>
      </c>
      <c r="D158" s="110">
        <f t="shared" si="14"/>
        <v>1</v>
      </c>
      <c r="E158" s="110" t="str">
        <f t="shared" si="14"/>
        <v>#DIV/0!</v>
      </c>
      <c r="F158" s="110" t="str">
        <f t="shared" si="14"/>
        <v>#DIV/0!</v>
      </c>
      <c r="G158" s="110">
        <f t="shared" si="14"/>
        <v>1</v>
      </c>
      <c r="H158" s="110" t="str">
        <f t="shared" si="14"/>
        <v>#DIV/0!</v>
      </c>
      <c r="I158" s="110" t="str">
        <f t="shared" si="14"/>
        <v>#DIV/0!</v>
      </c>
      <c r="J158" s="110">
        <f t="shared" si="14"/>
        <v>1</v>
      </c>
      <c r="K158" s="110" t="str">
        <f t="shared" si="14"/>
        <v>#DIV/0!</v>
      </c>
      <c r="L158" s="110" t="str">
        <f t="shared" si="14"/>
        <v>#DIV/0!</v>
      </c>
      <c r="M158" s="110">
        <f t="shared" si="14"/>
        <v>1</v>
      </c>
      <c r="N158" s="110" t="str">
        <f t="shared" si="14"/>
        <v>#DIV/0!</v>
      </c>
      <c r="O158" s="110" t="str">
        <f t="shared" si="14"/>
        <v>#DIV/0!</v>
      </c>
      <c r="P158" s="110">
        <f t="shared" si="14"/>
        <v>0.9811320755</v>
      </c>
      <c r="Q158" s="110" t="str">
        <f t="shared" si="14"/>
        <v>#DIV/0!</v>
      </c>
      <c r="R158" s="110" t="str">
        <f t="shared" si="14"/>
        <v>#DIV/0!</v>
      </c>
      <c r="S158" s="110">
        <f t="shared" si="14"/>
        <v>0.9479166667</v>
      </c>
      <c r="V158" s="110">
        <f>V151/V150</f>
        <v>1</v>
      </c>
    </row>
    <row r="159" hidden="1">
      <c r="V159" s="7" t="s">
        <v>1141</v>
      </c>
    </row>
    <row r="160" hidden="1">
      <c r="A160" s="85">
        <v>43741.0</v>
      </c>
      <c r="B160" s="112" t="s">
        <v>134</v>
      </c>
      <c r="C160" s="113"/>
      <c r="D160" s="188" t="s">
        <v>362</v>
      </c>
      <c r="E160" s="189"/>
      <c r="F160" s="189"/>
      <c r="G160" s="188" t="s">
        <v>1154</v>
      </c>
      <c r="H160" s="189"/>
      <c r="I160" s="189"/>
      <c r="J160" s="188" t="s">
        <v>1155</v>
      </c>
      <c r="K160" s="189"/>
      <c r="L160" s="188"/>
      <c r="M160" s="188" t="s">
        <v>1157</v>
      </c>
      <c r="N160" s="188"/>
      <c r="O160" s="189"/>
      <c r="P160" s="188" t="s">
        <v>118</v>
      </c>
      <c r="Q160" s="188"/>
      <c r="R160" s="189"/>
      <c r="S160" s="188" t="s">
        <v>194</v>
      </c>
      <c r="T160" s="189"/>
      <c r="U160" s="189"/>
      <c r="V160" s="188" t="s">
        <v>1159</v>
      </c>
      <c r="W160" s="156"/>
    </row>
    <row r="161" hidden="1">
      <c r="A161" s="27"/>
      <c r="B161" s="88" t="s">
        <v>159</v>
      </c>
      <c r="C161" s="90"/>
      <c r="D161" s="92">
        <v>10.0</v>
      </c>
      <c r="E161" s="90"/>
      <c r="F161" s="90"/>
      <c r="G161" s="92">
        <v>7.0</v>
      </c>
      <c r="H161" s="90"/>
      <c r="I161" s="90"/>
      <c r="J161" s="92">
        <v>20.0</v>
      </c>
      <c r="K161" s="90"/>
      <c r="L161" s="92"/>
      <c r="M161" s="92">
        <v>23.0</v>
      </c>
      <c r="N161" s="92"/>
      <c r="O161" s="90"/>
      <c r="P161" s="92">
        <v>18.0</v>
      </c>
      <c r="Q161" s="92"/>
      <c r="R161" s="90"/>
      <c r="S161" s="92">
        <v>138.0</v>
      </c>
      <c r="T161" s="90"/>
      <c r="U161" s="90"/>
      <c r="V161" s="92">
        <v>55.0</v>
      </c>
      <c r="W161" s="122">
        <f>sum(D161:V161)</f>
        <v>271</v>
      </c>
      <c r="X161" s="5" t="s">
        <v>1168</v>
      </c>
    </row>
    <row r="162" hidden="1">
      <c r="A162" s="27"/>
      <c r="B162" s="88" t="s">
        <v>178</v>
      </c>
      <c r="C162" s="90"/>
      <c r="D162" s="92">
        <v>10.0</v>
      </c>
      <c r="E162" s="90"/>
      <c r="F162" s="90"/>
      <c r="G162" s="92">
        <v>7.0</v>
      </c>
      <c r="H162" s="90"/>
      <c r="I162" s="90"/>
      <c r="J162" s="92">
        <v>20.0</v>
      </c>
      <c r="K162" s="90"/>
      <c r="L162" s="92"/>
      <c r="M162" s="92">
        <v>23.0</v>
      </c>
      <c r="N162" s="92"/>
      <c r="O162" s="90"/>
      <c r="P162" s="92">
        <v>12.0</v>
      </c>
      <c r="Q162" s="92"/>
      <c r="R162" s="90"/>
      <c r="S162" s="92">
        <v>134.0</v>
      </c>
      <c r="T162" s="90"/>
      <c r="U162" s="90"/>
      <c r="V162" s="92">
        <v>39.0</v>
      </c>
    </row>
    <row r="163" hidden="1">
      <c r="A163" s="27"/>
      <c r="B163" s="88" t="s">
        <v>287</v>
      </c>
      <c r="C163" s="90"/>
      <c r="D163" s="92">
        <v>7.0</v>
      </c>
      <c r="E163" s="90"/>
      <c r="F163" s="90"/>
      <c r="G163" s="92">
        <v>7.0</v>
      </c>
      <c r="H163" s="90"/>
      <c r="I163" s="90"/>
      <c r="J163" s="92">
        <v>15.0</v>
      </c>
      <c r="K163" s="90"/>
      <c r="L163" s="92"/>
      <c r="M163" s="92">
        <v>14.0</v>
      </c>
      <c r="N163" s="92"/>
      <c r="O163" s="90"/>
      <c r="P163" s="92"/>
      <c r="Q163" s="92"/>
      <c r="R163" s="90"/>
      <c r="S163" s="92"/>
      <c r="T163" s="90"/>
      <c r="U163" s="90"/>
      <c r="V163" s="92"/>
    </row>
    <row r="164" hidden="1">
      <c r="A164" s="27"/>
      <c r="B164" s="88" t="s">
        <v>295</v>
      </c>
      <c r="C164" s="90"/>
      <c r="D164" s="92"/>
      <c r="E164" s="90"/>
      <c r="F164" s="90"/>
      <c r="G164" s="92"/>
      <c r="H164" s="90"/>
      <c r="I164" s="90"/>
      <c r="J164" s="92"/>
      <c r="K164" s="90"/>
      <c r="L164" s="92"/>
      <c r="M164" s="92"/>
      <c r="N164" s="92"/>
      <c r="O164" s="90"/>
      <c r="P164" s="92"/>
      <c r="Q164" s="92"/>
      <c r="R164" s="90"/>
      <c r="S164" s="92">
        <v>108.0</v>
      </c>
      <c r="T164" s="90"/>
      <c r="U164" s="90"/>
      <c r="V164" s="92"/>
    </row>
    <row r="165" hidden="1">
      <c r="A165" s="27"/>
      <c r="B165" s="88" t="s">
        <v>301</v>
      </c>
      <c r="C165" s="90"/>
      <c r="D165" s="92"/>
      <c r="E165" s="90"/>
      <c r="F165" s="90"/>
      <c r="G165" s="92"/>
      <c r="H165" s="90"/>
      <c r="I165" s="90"/>
      <c r="J165" s="92"/>
      <c r="K165" s="90"/>
      <c r="L165" s="90"/>
      <c r="M165" s="92"/>
      <c r="N165" s="90"/>
      <c r="O165" s="90"/>
      <c r="P165" s="92"/>
      <c r="Q165" s="90"/>
      <c r="R165" s="90"/>
      <c r="S165" s="92"/>
      <c r="T165" s="90"/>
      <c r="U165" s="90"/>
      <c r="V165" s="92"/>
    </row>
    <row r="166" hidden="1">
      <c r="A166" s="27"/>
      <c r="B166" s="88" t="s">
        <v>214</v>
      </c>
      <c r="C166" s="90"/>
      <c r="D166" s="92">
        <f>D161-D163-D165-D167-D168</f>
        <v>3</v>
      </c>
      <c r="E166" s="90"/>
      <c r="F166" s="90"/>
      <c r="G166" s="92">
        <f>G161-G163-G165-G167-G168</f>
        <v>0</v>
      </c>
      <c r="H166" s="90"/>
      <c r="I166" s="90"/>
      <c r="J166" s="92">
        <f>J161-J163-J165-J167-J168</f>
        <v>5</v>
      </c>
      <c r="K166" s="90"/>
      <c r="L166" s="92"/>
      <c r="M166" s="92">
        <f>M161-M163-M165-M167-M168</f>
        <v>9</v>
      </c>
      <c r="N166" s="92"/>
      <c r="O166" s="90"/>
      <c r="P166" s="92">
        <f>P161-P163-P165-P167-P168</f>
        <v>18</v>
      </c>
      <c r="Q166" s="92"/>
      <c r="R166" s="90"/>
      <c r="S166" s="92">
        <v>15.0</v>
      </c>
      <c r="T166" s="90"/>
      <c r="U166" s="90"/>
      <c r="V166" s="92">
        <f>V161-V163-V165-V167-V168</f>
        <v>55</v>
      </c>
      <c r="W166" s="82"/>
    </row>
    <row r="167" hidden="1">
      <c r="A167" s="27"/>
      <c r="B167" s="88" t="s">
        <v>221</v>
      </c>
      <c r="C167" s="90"/>
      <c r="D167" s="92"/>
      <c r="E167" s="90"/>
      <c r="F167" s="90"/>
      <c r="G167" s="92"/>
      <c r="H167" s="90"/>
      <c r="I167" s="90"/>
      <c r="J167" s="92"/>
      <c r="K167" s="90"/>
      <c r="L167" s="92"/>
      <c r="M167" s="90"/>
      <c r="N167" s="92"/>
      <c r="O167" s="90"/>
      <c r="P167" s="92"/>
      <c r="Q167" s="92"/>
      <c r="R167" s="90"/>
      <c r="S167" s="92">
        <v>2.0</v>
      </c>
      <c r="T167" s="90"/>
      <c r="U167" s="90"/>
      <c r="V167" s="92"/>
    </row>
    <row r="168" hidden="1">
      <c r="A168" s="27"/>
      <c r="B168" s="88" t="s">
        <v>233</v>
      </c>
      <c r="C168" s="90"/>
      <c r="D168" s="92"/>
      <c r="E168" s="90"/>
      <c r="F168" s="90"/>
      <c r="G168" s="92"/>
      <c r="H168" s="90"/>
      <c r="I168" s="90"/>
      <c r="J168" s="92"/>
      <c r="K168" s="90"/>
      <c r="L168" s="92"/>
      <c r="M168" s="92"/>
      <c r="N168" s="90"/>
      <c r="O168" s="90"/>
      <c r="P168" s="92"/>
      <c r="Q168" s="90"/>
      <c r="R168" s="90"/>
      <c r="S168" s="92">
        <v>4.0</v>
      </c>
      <c r="T168" s="90"/>
      <c r="U168" s="90"/>
      <c r="V168" s="92"/>
    </row>
    <row r="169" hidden="1">
      <c r="A169" s="35"/>
      <c r="B169" s="88" t="s">
        <v>338</v>
      </c>
      <c r="C169" s="110" t="str">
        <f t="shared" ref="C169:S169" si="15">C162/C161</f>
        <v>#DIV/0!</v>
      </c>
      <c r="D169" s="110">
        <f t="shared" si="15"/>
        <v>1</v>
      </c>
      <c r="E169" s="110" t="str">
        <f t="shared" si="15"/>
        <v>#DIV/0!</v>
      </c>
      <c r="F169" s="110" t="str">
        <f t="shared" si="15"/>
        <v>#DIV/0!</v>
      </c>
      <c r="G169" s="110">
        <f t="shared" si="15"/>
        <v>1</v>
      </c>
      <c r="H169" s="110" t="str">
        <f t="shared" si="15"/>
        <v>#DIV/0!</v>
      </c>
      <c r="I169" s="110" t="str">
        <f t="shared" si="15"/>
        <v>#DIV/0!</v>
      </c>
      <c r="J169" s="110">
        <f t="shared" si="15"/>
        <v>1</v>
      </c>
      <c r="K169" s="110" t="str">
        <f t="shared" si="15"/>
        <v>#DIV/0!</v>
      </c>
      <c r="L169" s="110" t="str">
        <f t="shared" si="15"/>
        <v>#DIV/0!</v>
      </c>
      <c r="M169" s="110">
        <f t="shared" si="15"/>
        <v>1</v>
      </c>
      <c r="N169" s="110" t="str">
        <f t="shared" si="15"/>
        <v>#DIV/0!</v>
      </c>
      <c r="O169" s="110" t="str">
        <f t="shared" si="15"/>
        <v>#DIV/0!</v>
      </c>
      <c r="P169" s="110">
        <f t="shared" si="15"/>
        <v>0.6666666667</v>
      </c>
      <c r="Q169" s="110" t="str">
        <f t="shared" si="15"/>
        <v>#DIV/0!</v>
      </c>
      <c r="R169" s="110" t="str">
        <f t="shared" si="15"/>
        <v>#DIV/0!</v>
      </c>
      <c r="S169" s="110">
        <f t="shared" si="15"/>
        <v>0.9710144928</v>
      </c>
      <c r="V169" s="110">
        <f>V162/V161</f>
        <v>0.7090909091</v>
      </c>
    </row>
    <row r="170" hidden="1">
      <c r="D170" s="7" t="s">
        <v>1195</v>
      </c>
      <c r="G170" s="7" t="s">
        <v>1196</v>
      </c>
      <c r="J170" s="7" t="s">
        <v>1197</v>
      </c>
      <c r="M170" s="7" t="s">
        <v>1204</v>
      </c>
      <c r="P170" s="7" t="s">
        <v>1205</v>
      </c>
      <c r="S170" s="7" t="s">
        <v>1206</v>
      </c>
      <c r="V170" s="7" t="s">
        <v>1207</v>
      </c>
      <c r="W170" s="5" t="s">
        <v>7</v>
      </c>
    </row>
    <row r="171" hidden="1">
      <c r="A171" s="85">
        <v>43742.0</v>
      </c>
      <c r="B171" s="112" t="s">
        <v>134</v>
      </c>
      <c r="C171" s="113"/>
      <c r="D171" s="188" t="s">
        <v>1208</v>
      </c>
      <c r="E171" s="189"/>
      <c r="F171" s="189"/>
      <c r="G171" s="188"/>
      <c r="H171" s="189"/>
      <c r="I171" s="189"/>
      <c r="J171" s="188" t="s">
        <v>1209</v>
      </c>
      <c r="K171" s="189"/>
      <c r="L171" s="188"/>
      <c r="M171" s="188" t="s">
        <v>1210</v>
      </c>
      <c r="N171" s="188"/>
      <c r="O171" s="189"/>
      <c r="P171" s="188" t="s">
        <v>385</v>
      </c>
      <c r="Q171" s="188"/>
      <c r="R171" s="189"/>
      <c r="S171" s="188" t="s">
        <v>1211</v>
      </c>
      <c r="T171" s="189"/>
      <c r="U171" s="189"/>
      <c r="V171" s="188" t="s">
        <v>389</v>
      </c>
      <c r="W171" s="156"/>
    </row>
    <row r="172" hidden="1">
      <c r="A172" s="27"/>
      <c r="B172" s="88" t="s">
        <v>159</v>
      </c>
      <c r="C172" s="90"/>
      <c r="D172" s="92">
        <v>47.0</v>
      </c>
      <c r="E172" s="90"/>
      <c r="F172" s="90"/>
      <c r="G172" s="92"/>
      <c r="H172" s="90"/>
      <c r="I172" s="90"/>
      <c r="J172" s="92">
        <v>24.0</v>
      </c>
      <c r="K172" s="90"/>
      <c r="L172" s="92"/>
      <c r="M172" s="92">
        <v>17.0</v>
      </c>
      <c r="N172" s="92"/>
      <c r="O172" s="90"/>
      <c r="P172" s="190">
        <v>58.0</v>
      </c>
      <c r="Q172" s="92"/>
      <c r="R172" s="90"/>
      <c r="S172" s="190">
        <v>140.0</v>
      </c>
      <c r="T172" s="90"/>
      <c r="U172" s="90"/>
      <c r="V172" s="92">
        <v>48.0</v>
      </c>
      <c r="W172" s="122">
        <f>sum(D172:V172)</f>
        <v>334</v>
      </c>
    </row>
    <row r="173" hidden="1">
      <c r="A173" s="27"/>
      <c r="B173" s="88" t="s">
        <v>178</v>
      </c>
      <c r="C173" s="90"/>
      <c r="D173" s="92">
        <v>46.0</v>
      </c>
      <c r="E173" s="90"/>
      <c r="F173" s="90"/>
      <c r="G173" s="92"/>
      <c r="H173" s="90"/>
      <c r="I173" s="90"/>
      <c r="J173" s="92">
        <v>24.0</v>
      </c>
      <c r="K173" s="90"/>
      <c r="L173" s="92"/>
      <c r="M173" s="92">
        <v>17.0</v>
      </c>
      <c r="N173" s="92"/>
      <c r="O173" s="90"/>
      <c r="P173" s="190">
        <v>56.0</v>
      </c>
      <c r="Q173" s="92"/>
      <c r="R173" s="90"/>
      <c r="S173" s="190">
        <v>138.0</v>
      </c>
      <c r="T173" s="90"/>
      <c r="U173" s="90"/>
      <c r="V173" s="92">
        <v>47.0</v>
      </c>
    </row>
    <row r="174" hidden="1">
      <c r="A174" s="27"/>
      <c r="B174" s="88" t="s">
        <v>287</v>
      </c>
      <c r="C174" s="90"/>
      <c r="D174" s="92">
        <v>18.0</v>
      </c>
      <c r="E174" s="90"/>
      <c r="F174" s="90"/>
      <c r="G174" s="92"/>
      <c r="H174" s="90"/>
      <c r="I174" s="90"/>
      <c r="J174" s="92">
        <v>17.0</v>
      </c>
      <c r="K174" s="90"/>
      <c r="L174" s="92"/>
      <c r="M174" s="92"/>
      <c r="N174" s="92"/>
      <c r="O174" s="90"/>
      <c r="P174" s="190"/>
      <c r="Q174" s="92"/>
      <c r="R174" s="90"/>
      <c r="S174" s="190"/>
      <c r="T174" s="90"/>
      <c r="U174" s="90"/>
      <c r="V174" s="92"/>
    </row>
    <row r="175" hidden="1">
      <c r="A175" s="27"/>
      <c r="B175" s="88" t="s">
        <v>295</v>
      </c>
      <c r="C175" s="90"/>
      <c r="D175" s="92"/>
      <c r="E175" s="90"/>
      <c r="F175" s="90"/>
      <c r="G175" s="92"/>
      <c r="H175" s="90"/>
      <c r="I175" s="90"/>
      <c r="J175" s="92"/>
      <c r="K175" s="90"/>
      <c r="L175" s="92"/>
      <c r="M175" s="92"/>
      <c r="N175" s="92"/>
      <c r="O175" s="90"/>
      <c r="P175" s="190"/>
      <c r="Q175" s="92"/>
      <c r="R175" s="90"/>
      <c r="S175" s="190">
        <v>99.0</v>
      </c>
      <c r="T175" s="90"/>
      <c r="U175" s="90"/>
      <c r="V175" s="92">
        <v>36.0</v>
      </c>
    </row>
    <row r="176" hidden="1">
      <c r="A176" s="27"/>
      <c r="B176" s="88" t="s">
        <v>301</v>
      </c>
      <c r="C176" s="90"/>
      <c r="D176" s="92">
        <v>21.0</v>
      </c>
      <c r="E176" s="90"/>
      <c r="F176" s="90"/>
      <c r="G176" s="92"/>
      <c r="H176" s="90"/>
      <c r="I176" s="90"/>
      <c r="J176" s="92"/>
      <c r="K176" s="90"/>
      <c r="L176" s="90"/>
      <c r="M176" s="92"/>
      <c r="N176" s="90"/>
      <c r="O176" s="90"/>
      <c r="P176" s="190">
        <v>39.0</v>
      </c>
      <c r="Q176" s="90"/>
      <c r="R176" s="90"/>
      <c r="S176" s="190">
        <v>22.0</v>
      </c>
      <c r="T176" s="90"/>
      <c r="U176" s="90"/>
      <c r="V176" s="92"/>
      <c r="W176" s="5">
        <f>121-99</f>
        <v>22</v>
      </c>
      <c r="X176" s="5">
        <v>35.0</v>
      </c>
    </row>
    <row r="177" hidden="1">
      <c r="A177" s="27"/>
      <c r="B177" s="88" t="s">
        <v>214</v>
      </c>
      <c r="C177" s="90"/>
      <c r="D177" s="92">
        <v>6.0</v>
      </c>
      <c r="E177" s="90"/>
      <c r="F177" s="90"/>
      <c r="G177" s="92">
        <f>G172-G174-G176-G178-G179</f>
        <v>0</v>
      </c>
      <c r="H177" s="90"/>
      <c r="I177" s="90"/>
      <c r="J177" s="92">
        <f>J172-J174-J176-J178-J179</f>
        <v>7</v>
      </c>
      <c r="K177" s="90"/>
      <c r="L177" s="92"/>
      <c r="M177" s="92">
        <f>M172-M174-M176-M178-M179</f>
        <v>17</v>
      </c>
      <c r="N177" s="92"/>
      <c r="O177" s="90"/>
      <c r="P177" s="190">
        <v>15.0</v>
      </c>
      <c r="Q177" s="92"/>
      <c r="R177" s="90"/>
      <c r="S177" s="190">
        <f>S172-S175-S176-S178-S179</f>
        <v>16</v>
      </c>
      <c r="T177" s="90"/>
      <c r="U177" s="90"/>
      <c r="V177" s="92">
        <v>11.0</v>
      </c>
      <c r="W177" s="5">
        <v>8.0</v>
      </c>
      <c r="X177" s="5">
        <v>5.0</v>
      </c>
    </row>
    <row r="178" hidden="1">
      <c r="A178" s="27"/>
      <c r="B178" s="88" t="s">
        <v>221</v>
      </c>
      <c r="C178" s="90"/>
      <c r="D178" s="92">
        <v>1.0</v>
      </c>
      <c r="E178" s="90"/>
      <c r="F178" s="90"/>
      <c r="G178" s="92"/>
      <c r="H178" s="90"/>
      <c r="I178" s="90"/>
      <c r="J178" s="92"/>
      <c r="K178" s="90"/>
      <c r="L178" s="92"/>
      <c r="M178" s="90"/>
      <c r="N178" s="92"/>
      <c r="O178" s="90"/>
      <c r="P178" s="190">
        <v>2.0</v>
      </c>
      <c r="Q178" s="92"/>
      <c r="R178" s="90"/>
      <c r="S178" s="190">
        <v>1.0</v>
      </c>
      <c r="T178" s="90"/>
      <c r="U178" s="90"/>
      <c r="V178" s="92"/>
      <c r="W178" s="5">
        <v>2.0</v>
      </c>
      <c r="X178" s="5">
        <v>1.0</v>
      </c>
    </row>
    <row r="179" hidden="1">
      <c r="A179" s="27"/>
      <c r="B179" s="88" t="s">
        <v>233</v>
      </c>
      <c r="C179" s="90"/>
      <c r="D179" s="92">
        <v>1.0</v>
      </c>
      <c r="E179" s="90"/>
      <c r="F179" s="90"/>
      <c r="G179" s="92"/>
      <c r="H179" s="90"/>
      <c r="I179" s="90"/>
      <c r="J179" s="92"/>
      <c r="K179" s="90"/>
      <c r="L179" s="92"/>
      <c r="M179" s="92"/>
      <c r="N179" s="90"/>
      <c r="O179" s="90"/>
      <c r="P179" s="190">
        <v>2.0</v>
      </c>
      <c r="Q179" s="90"/>
      <c r="R179" s="90"/>
      <c r="S179" s="190">
        <v>2.0</v>
      </c>
      <c r="T179" s="90"/>
      <c r="U179" s="90"/>
      <c r="V179" s="92">
        <v>1.0</v>
      </c>
      <c r="W179" s="5" t="s">
        <v>1217</v>
      </c>
    </row>
    <row r="180" hidden="1">
      <c r="A180" s="35"/>
      <c r="B180" s="88" t="s">
        <v>338</v>
      </c>
      <c r="C180" s="110" t="str">
        <f t="shared" ref="C180:S180" si="16">C173/C172</f>
        <v>#DIV/0!</v>
      </c>
      <c r="D180" s="110">
        <f t="shared" si="16"/>
        <v>0.9787234043</v>
      </c>
      <c r="E180" s="110" t="str">
        <f t="shared" si="16"/>
        <v>#DIV/0!</v>
      </c>
      <c r="F180" s="110" t="str">
        <f t="shared" si="16"/>
        <v>#DIV/0!</v>
      </c>
      <c r="G180" s="110" t="str">
        <f t="shared" si="16"/>
        <v>#DIV/0!</v>
      </c>
      <c r="H180" s="110" t="str">
        <f t="shared" si="16"/>
        <v>#DIV/0!</v>
      </c>
      <c r="I180" s="110" t="str">
        <f t="shared" si="16"/>
        <v>#DIV/0!</v>
      </c>
      <c r="J180" s="110">
        <f t="shared" si="16"/>
        <v>1</v>
      </c>
      <c r="K180" s="110" t="str">
        <f t="shared" si="16"/>
        <v>#DIV/0!</v>
      </c>
      <c r="L180" s="110" t="str">
        <f t="shared" si="16"/>
        <v>#DIV/0!</v>
      </c>
      <c r="M180" s="110">
        <f t="shared" si="16"/>
        <v>1</v>
      </c>
      <c r="N180" s="110" t="str">
        <f t="shared" si="16"/>
        <v>#DIV/0!</v>
      </c>
      <c r="O180" s="110" t="str">
        <f t="shared" si="16"/>
        <v>#DIV/0!</v>
      </c>
      <c r="P180" s="191">
        <f t="shared" si="16"/>
        <v>0.9655172414</v>
      </c>
      <c r="Q180" s="110" t="str">
        <f t="shared" si="16"/>
        <v>#DIV/0!</v>
      </c>
      <c r="R180" s="110" t="str">
        <f t="shared" si="16"/>
        <v>#DIV/0!</v>
      </c>
      <c r="S180" s="191">
        <f t="shared" si="16"/>
        <v>0.9857142857</v>
      </c>
      <c r="V180" s="110">
        <f>V173/V172</f>
        <v>0.9791666667</v>
      </c>
    </row>
    <row r="181" hidden="1">
      <c r="D181" s="7" t="s">
        <v>1220</v>
      </c>
      <c r="J181" s="7" t="s">
        <v>1223</v>
      </c>
      <c r="P181" s="7" t="s">
        <v>1229</v>
      </c>
      <c r="S181" s="7" t="s">
        <v>1236</v>
      </c>
      <c r="W181" s="5" t="s">
        <v>7</v>
      </c>
    </row>
    <row r="182" hidden="1">
      <c r="A182" s="85">
        <v>43743.0</v>
      </c>
      <c r="B182" s="112" t="s">
        <v>134</v>
      </c>
      <c r="C182" s="113"/>
      <c r="D182" s="188" t="s">
        <v>139</v>
      </c>
      <c r="E182" s="189"/>
      <c r="F182" s="189"/>
      <c r="G182" s="188" t="s">
        <v>166</v>
      </c>
      <c r="H182" s="189"/>
      <c r="I182" s="189"/>
      <c r="J182" s="188" t="s">
        <v>1237</v>
      </c>
      <c r="K182" s="189"/>
      <c r="L182" s="188"/>
      <c r="M182" s="188" t="s">
        <v>1238</v>
      </c>
      <c r="N182" s="188"/>
      <c r="O182" s="189"/>
      <c r="P182" s="188" t="s">
        <v>1239</v>
      </c>
      <c r="Q182" s="188"/>
      <c r="R182" s="189"/>
      <c r="S182" s="188" t="s">
        <v>1240</v>
      </c>
      <c r="T182" s="189"/>
      <c r="U182" s="189"/>
      <c r="V182" s="188" t="s">
        <v>296</v>
      </c>
      <c r="W182" s="156"/>
    </row>
    <row r="183" hidden="1">
      <c r="A183" s="27"/>
      <c r="B183" s="88" t="s">
        <v>159</v>
      </c>
      <c r="C183" s="90"/>
      <c r="D183" s="92">
        <v>17.0</v>
      </c>
      <c r="E183" s="90"/>
      <c r="F183" s="90"/>
      <c r="G183" s="92">
        <v>1.0</v>
      </c>
      <c r="H183" s="90"/>
      <c r="I183" s="90"/>
      <c r="J183" s="92">
        <v>18.0</v>
      </c>
      <c r="K183" s="90"/>
      <c r="L183" s="92"/>
      <c r="M183" s="92">
        <v>23.0</v>
      </c>
      <c r="N183" s="92"/>
      <c r="O183" s="90"/>
      <c r="P183" s="190">
        <v>83.0</v>
      </c>
      <c r="Q183" s="92"/>
      <c r="R183" s="90"/>
      <c r="S183" s="190">
        <v>33.0</v>
      </c>
      <c r="T183" s="90"/>
      <c r="U183" s="90"/>
      <c r="V183" s="92">
        <v>175.0</v>
      </c>
      <c r="W183" s="122">
        <f>sum(D183:V183)</f>
        <v>350</v>
      </c>
    </row>
    <row r="184" hidden="1">
      <c r="A184" s="27"/>
      <c r="B184" s="88" t="s">
        <v>178</v>
      </c>
      <c r="C184" s="90"/>
      <c r="D184" s="92">
        <v>17.0</v>
      </c>
      <c r="E184" s="90"/>
      <c r="F184" s="90"/>
      <c r="G184" s="92">
        <v>1.0</v>
      </c>
      <c r="H184" s="90"/>
      <c r="I184" s="90"/>
      <c r="J184" s="92">
        <v>18.0</v>
      </c>
      <c r="K184" s="90"/>
      <c r="L184" s="92"/>
      <c r="M184" s="92">
        <v>19.0</v>
      </c>
      <c r="N184" s="92"/>
      <c r="O184" s="90"/>
      <c r="P184" s="190">
        <f>sum(P185:P188)</f>
        <v>80</v>
      </c>
      <c r="Q184" s="92"/>
      <c r="R184" s="90"/>
      <c r="S184" s="190">
        <v>31.0</v>
      </c>
      <c r="T184" s="90"/>
      <c r="U184" s="90"/>
      <c r="V184" s="92">
        <v>169.0</v>
      </c>
    </row>
    <row r="185" hidden="1">
      <c r="A185" s="27"/>
      <c r="B185" s="88" t="s">
        <v>287</v>
      </c>
      <c r="C185" s="90"/>
      <c r="D185" s="92">
        <v>12.0</v>
      </c>
      <c r="E185" s="90"/>
      <c r="F185" s="90"/>
      <c r="G185" s="92">
        <v>1.0</v>
      </c>
      <c r="H185" s="90"/>
      <c r="I185" s="90"/>
      <c r="J185" s="92">
        <v>8.0</v>
      </c>
      <c r="K185" s="90"/>
      <c r="L185" s="92"/>
      <c r="M185" s="92">
        <v>13.0</v>
      </c>
      <c r="N185" s="92"/>
      <c r="O185" s="90"/>
      <c r="P185" s="190"/>
      <c r="Q185" s="92"/>
      <c r="R185" s="90"/>
      <c r="S185" s="190"/>
      <c r="T185" s="90"/>
      <c r="U185" s="90"/>
      <c r="V185" s="92"/>
    </row>
    <row r="186" hidden="1">
      <c r="A186" s="27"/>
      <c r="B186" s="88" t="s">
        <v>301</v>
      </c>
      <c r="C186" s="90"/>
      <c r="D186" s="92">
        <v>2.0</v>
      </c>
      <c r="E186" s="90"/>
      <c r="F186" s="90"/>
      <c r="G186" s="92"/>
      <c r="H186" s="90"/>
      <c r="I186" s="90"/>
      <c r="J186" s="92">
        <v>4.0</v>
      </c>
      <c r="K186" s="90"/>
      <c r="L186" s="90"/>
      <c r="M186" s="92"/>
      <c r="N186" s="90"/>
      <c r="O186" s="90"/>
      <c r="P186" s="190">
        <v>58.0</v>
      </c>
      <c r="Q186" s="90"/>
      <c r="R186" s="90"/>
      <c r="S186" s="190">
        <v>24.0</v>
      </c>
      <c r="T186" s="90"/>
      <c r="U186" s="90"/>
      <c r="V186" s="92">
        <v>108.0</v>
      </c>
    </row>
    <row r="187" hidden="1">
      <c r="A187" s="27"/>
      <c r="B187" s="88" t="s">
        <v>214</v>
      </c>
      <c r="C187" s="90"/>
      <c r="D187" s="92">
        <f>D183-D185-D186-D188-D189</f>
        <v>3</v>
      </c>
      <c r="E187" s="90"/>
      <c r="F187" s="90"/>
      <c r="G187" s="92"/>
      <c r="H187" s="90"/>
      <c r="I187" s="90"/>
      <c r="J187" s="92">
        <f>J183-J185-J186-J188-J189</f>
        <v>6</v>
      </c>
      <c r="K187" s="90"/>
      <c r="L187" s="92"/>
      <c r="M187" s="92">
        <f>M183-M185-M186-M188-M189</f>
        <v>10</v>
      </c>
      <c r="N187" s="92"/>
      <c r="O187" s="90"/>
      <c r="P187" s="92">
        <f t="shared" ref="P187:S187" si="17">P183-P185-P186-P188-P189</f>
        <v>21</v>
      </c>
      <c r="Q187" s="92">
        <f t="shared" si="17"/>
        <v>0</v>
      </c>
      <c r="R187" s="92">
        <f t="shared" si="17"/>
        <v>0</v>
      </c>
      <c r="S187" s="92">
        <f t="shared" si="17"/>
        <v>9</v>
      </c>
      <c r="T187" s="90"/>
      <c r="U187" s="90"/>
      <c r="V187" s="92">
        <f>V183-V185-V186-V188-V189</f>
        <v>58</v>
      </c>
    </row>
    <row r="188" hidden="1">
      <c r="A188" s="27"/>
      <c r="B188" s="88" t="s">
        <v>221</v>
      </c>
      <c r="C188" s="90"/>
      <c r="D188" s="92"/>
      <c r="E188" s="90"/>
      <c r="F188" s="90"/>
      <c r="G188" s="92"/>
      <c r="H188" s="90"/>
      <c r="I188" s="90"/>
      <c r="J188" s="92"/>
      <c r="K188" s="90"/>
      <c r="L188" s="92"/>
      <c r="M188" s="90"/>
      <c r="N188" s="92"/>
      <c r="O188" s="90"/>
      <c r="P188" s="190">
        <v>1.0</v>
      </c>
      <c r="Q188" s="92"/>
      <c r="R188" s="90"/>
      <c r="S188" s="190"/>
      <c r="T188" s="90"/>
      <c r="U188" s="90"/>
      <c r="V188" s="92">
        <v>3.0</v>
      </c>
    </row>
    <row r="189" hidden="1">
      <c r="A189" s="27"/>
      <c r="B189" s="88" t="s">
        <v>233</v>
      </c>
      <c r="C189" s="90"/>
      <c r="D189" s="92"/>
      <c r="E189" s="90"/>
      <c r="F189" s="90"/>
      <c r="G189" s="92"/>
      <c r="H189" s="90"/>
      <c r="I189" s="90"/>
      <c r="J189" s="92"/>
      <c r="K189" s="90"/>
      <c r="L189" s="92"/>
      <c r="M189" s="92"/>
      <c r="N189" s="90"/>
      <c r="O189" s="90"/>
      <c r="P189" s="190">
        <v>3.0</v>
      </c>
      <c r="Q189" s="90"/>
      <c r="R189" s="90"/>
      <c r="T189" s="90"/>
      <c r="U189" s="90"/>
      <c r="V189" s="190">
        <v>6.0</v>
      </c>
    </row>
    <row r="190" hidden="1">
      <c r="A190" s="35"/>
      <c r="B190" s="88" t="s">
        <v>338</v>
      </c>
      <c r="C190" s="110" t="str">
        <f t="shared" ref="C190:S190" si="18">C184/C183</f>
        <v>#DIV/0!</v>
      </c>
      <c r="D190" s="110">
        <f t="shared" si="18"/>
        <v>1</v>
      </c>
      <c r="E190" s="110" t="str">
        <f t="shared" si="18"/>
        <v>#DIV/0!</v>
      </c>
      <c r="F190" s="110" t="str">
        <f t="shared" si="18"/>
        <v>#DIV/0!</v>
      </c>
      <c r="G190" s="110">
        <f t="shared" si="18"/>
        <v>1</v>
      </c>
      <c r="H190" s="110" t="str">
        <f t="shared" si="18"/>
        <v>#DIV/0!</v>
      </c>
      <c r="I190" s="110" t="str">
        <f t="shared" si="18"/>
        <v>#DIV/0!</v>
      </c>
      <c r="J190" s="110">
        <f t="shared" si="18"/>
        <v>1</v>
      </c>
      <c r="K190" s="110" t="str">
        <f t="shared" si="18"/>
        <v>#DIV/0!</v>
      </c>
      <c r="L190" s="110" t="str">
        <f t="shared" si="18"/>
        <v>#DIV/0!</v>
      </c>
      <c r="M190" s="110">
        <f t="shared" si="18"/>
        <v>0.8260869565</v>
      </c>
      <c r="N190" s="110" t="str">
        <f t="shared" si="18"/>
        <v>#DIV/0!</v>
      </c>
      <c r="O190" s="110" t="str">
        <f t="shared" si="18"/>
        <v>#DIV/0!</v>
      </c>
      <c r="P190" s="191">
        <f t="shared" si="18"/>
        <v>0.9638554217</v>
      </c>
      <c r="Q190" s="110" t="str">
        <f t="shared" si="18"/>
        <v>#DIV/0!</v>
      </c>
      <c r="R190" s="110" t="str">
        <f t="shared" si="18"/>
        <v>#DIV/0!</v>
      </c>
      <c r="S190" s="191">
        <f t="shared" si="18"/>
        <v>0.9393939394</v>
      </c>
      <c r="V190" s="110">
        <f>V184/V183</f>
        <v>0.9657142857</v>
      </c>
    </row>
    <row r="191" hidden="1">
      <c r="D191" s="7" t="s">
        <v>1250</v>
      </c>
      <c r="G191" s="7" t="s">
        <v>1251</v>
      </c>
      <c r="J191" s="7" t="s">
        <v>1252</v>
      </c>
      <c r="M191" s="7" t="s">
        <v>1257</v>
      </c>
      <c r="P191" s="7" t="s">
        <v>1258</v>
      </c>
      <c r="S191" s="7" t="s">
        <v>1261</v>
      </c>
      <c r="V191" s="7" t="s">
        <v>1264</v>
      </c>
      <c r="W191" s="5" t="s">
        <v>7</v>
      </c>
    </row>
    <row r="192" hidden="1">
      <c r="A192" s="85">
        <v>43745.0</v>
      </c>
      <c r="B192" s="112" t="s">
        <v>134</v>
      </c>
      <c r="C192" s="113"/>
      <c r="D192" s="188" t="s">
        <v>139</v>
      </c>
      <c r="E192" s="189"/>
      <c r="F192" s="189"/>
      <c r="G192" s="188" t="s">
        <v>590</v>
      </c>
      <c r="H192" s="189"/>
      <c r="I192" s="189"/>
      <c r="J192" s="188" t="s">
        <v>1200</v>
      </c>
      <c r="K192" s="189"/>
      <c r="L192" s="188"/>
      <c r="M192" s="188" t="s">
        <v>1266</v>
      </c>
      <c r="N192" s="188"/>
      <c r="O192" s="189"/>
      <c r="P192" s="188" t="s">
        <v>1267</v>
      </c>
      <c r="Q192" s="188"/>
      <c r="R192" s="189"/>
      <c r="S192" s="188" t="s">
        <v>1268</v>
      </c>
      <c r="T192" s="189"/>
      <c r="U192" s="189"/>
      <c r="V192" s="188" t="s">
        <v>296</v>
      </c>
      <c r="W192" s="156"/>
    </row>
    <row r="193" hidden="1">
      <c r="A193" s="27"/>
      <c r="B193" s="88" t="s">
        <v>159</v>
      </c>
      <c r="C193" s="90"/>
      <c r="D193" s="92">
        <v>18.0</v>
      </c>
      <c r="E193" s="90"/>
      <c r="F193" s="90"/>
      <c r="G193" s="92">
        <v>8.0</v>
      </c>
      <c r="H193" s="90"/>
      <c r="I193" s="90"/>
      <c r="J193" s="92">
        <v>57.0</v>
      </c>
      <c r="K193" s="90"/>
      <c r="L193" s="92"/>
      <c r="M193" s="92">
        <v>20.0</v>
      </c>
      <c r="N193" s="92"/>
      <c r="O193" s="90"/>
      <c r="P193" s="190">
        <v>92.0</v>
      </c>
      <c r="Q193" s="92"/>
      <c r="R193" s="90"/>
      <c r="S193" s="190">
        <v>61.0</v>
      </c>
      <c r="T193" s="90"/>
      <c r="U193" s="90"/>
      <c r="V193" s="92">
        <v>111.0</v>
      </c>
      <c r="W193" s="122">
        <f>sum(D193:V193)</f>
        <v>367</v>
      </c>
    </row>
    <row r="194" hidden="1">
      <c r="A194" s="27"/>
      <c r="B194" s="88" t="s">
        <v>178</v>
      </c>
      <c r="C194" s="90"/>
      <c r="D194" s="92">
        <v>15.0</v>
      </c>
      <c r="E194" s="90"/>
      <c r="F194" s="90"/>
      <c r="G194" s="92">
        <v>8.0</v>
      </c>
      <c r="H194" s="90"/>
      <c r="I194" s="90"/>
      <c r="J194" s="92">
        <v>48.0</v>
      </c>
      <c r="K194" s="90"/>
      <c r="L194" s="92"/>
      <c r="M194" s="92">
        <v>20.0</v>
      </c>
      <c r="N194" s="92"/>
      <c r="O194" s="90"/>
      <c r="P194" s="190">
        <v>91.0</v>
      </c>
      <c r="Q194" s="92"/>
      <c r="R194" s="90"/>
      <c r="S194" s="190">
        <v>61.0</v>
      </c>
      <c r="T194" s="90"/>
      <c r="U194" s="90"/>
      <c r="V194" s="92">
        <f>V193-V199</f>
        <v>106</v>
      </c>
    </row>
    <row r="195" hidden="1">
      <c r="A195" s="27"/>
      <c r="B195" s="88" t="s">
        <v>287</v>
      </c>
      <c r="C195" s="90"/>
      <c r="D195" s="92">
        <v>13.0</v>
      </c>
      <c r="E195" s="90"/>
      <c r="F195" s="90"/>
      <c r="G195" s="92">
        <v>5.0</v>
      </c>
      <c r="H195" s="90"/>
      <c r="I195" s="90"/>
      <c r="J195" s="92">
        <v>17.0</v>
      </c>
      <c r="K195" s="90"/>
      <c r="L195" s="92"/>
      <c r="M195" s="92">
        <v>10.0</v>
      </c>
      <c r="N195" s="92"/>
      <c r="O195" s="90"/>
      <c r="P195" s="190"/>
      <c r="Q195" s="92"/>
      <c r="R195" s="90"/>
      <c r="S195" s="190"/>
      <c r="T195" s="90"/>
      <c r="U195" s="90"/>
      <c r="V195" s="92"/>
    </row>
    <row r="196" hidden="1">
      <c r="A196" s="27"/>
      <c r="B196" s="88" t="s">
        <v>301</v>
      </c>
      <c r="C196" s="90"/>
      <c r="D196" s="92"/>
      <c r="E196" s="90"/>
      <c r="F196" s="90"/>
      <c r="G196" s="92">
        <v>1.0</v>
      </c>
      <c r="H196" s="90"/>
      <c r="I196" s="90"/>
      <c r="J196" s="92">
        <v>33.0</v>
      </c>
      <c r="K196" s="90"/>
      <c r="L196" s="90"/>
      <c r="M196" s="92">
        <v>4.0</v>
      </c>
      <c r="N196" s="90"/>
      <c r="O196" s="90"/>
      <c r="P196" s="190">
        <v>65.0</v>
      </c>
      <c r="Q196" s="90"/>
      <c r="R196" s="90"/>
      <c r="S196" s="190">
        <v>53.0</v>
      </c>
      <c r="T196" s="90"/>
      <c r="U196" s="90"/>
      <c r="V196" s="92">
        <v>73.0</v>
      </c>
    </row>
    <row r="197" hidden="1">
      <c r="A197" s="27"/>
      <c r="B197" s="88" t="s">
        <v>214</v>
      </c>
      <c r="C197" s="90"/>
      <c r="D197" s="92">
        <f>D193-D195-D196-D198-D199</f>
        <v>2</v>
      </c>
      <c r="E197" s="90"/>
      <c r="F197" s="90"/>
      <c r="G197" s="92">
        <v>2.0</v>
      </c>
      <c r="H197" s="90"/>
      <c r="I197" s="90"/>
      <c r="J197" s="92">
        <f>J193-J195-J196-J198-J199</f>
        <v>5</v>
      </c>
      <c r="K197" s="90"/>
      <c r="L197" s="92"/>
      <c r="M197" s="92">
        <f>M193-M195-M196-M198-M199</f>
        <v>3</v>
      </c>
      <c r="N197" s="92"/>
      <c r="O197" s="90"/>
      <c r="P197" s="92">
        <f t="shared" ref="P197:S197" si="19">P193-P195-P196-P198-P199</f>
        <v>26</v>
      </c>
      <c r="Q197" s="92">
        <f t="shared" si="19"/>
        <v>0</v>
      </c>
      <c r="R197" s="92">
        <f t="shared" si="19"/>
        <v>0</v>
      </c>
      <c r="S197" s="92">
        <f t="shared" si="19"/>
        <v>7</v>
      </c>
      <c r="T197" s="90"/>
      <c r="U197" s="90"/>
      <c r="V197" s="92">
        <f>V193-V195-V196-V198-V199</f>
        <v>33</v>
      </c>
    </row>
    <row r="198" hidden="1">
      <c r="A198" s="27"/>
      <c r="B198" s="88" t="s">
        <v>221</v>
      </c>
      <c r="C198" s="90"/>
      <c r="D198" s="92"/>
      <c r="E198" s="90"/>
      <c r="F198" s="90"/>
      <c r="G198" s="92"/>
      <c r="H198" s="90"/>
      <c r="I198" s="90"/>
      <c r="J198" s="92">
        <v>2.0</v>
      </c>
      <c r="K198" s="90"/>
      <c r="L198" s="92"/>
      <c r="M198" s="92">
        <v>3.0</v>
      </c>
      <c r="N198" s="92"/>
      <c r="O198" s="90"/>
      <c r="P198" s="190">
        <v>1.0</v>
      </c>
      <c r="Q198" s="92"/>
      <c r="R198" s="90"/>
      <c r="S198" s="190">
        <v>1.0</v>
      </c>
      <c r="T198" s="90"/>
      <c r="U198" s="90"/>
      <c r="V198" s="92"/>
    </row>
    <row r="199" hidden="1">
      <c r="A199" s="27"/>
      <c r="B199" s="88" t="s">
        <v>233</v>
      </c>
      <c r="C199" s="90"/>
      <c r="D199" s="92">
        <v>3.0</v>
      </c>
      <c r="E199" s="90"/>
      <c r="F199" s="90"/>
      <c r="G199" s="92"/>
      <c r="H199" s="90"/>
      <c r="I199" s="90"/>
      <c r="J199" s="92"/>
      <c r="K199" s="90"/>
      <c r="L199" s="92"/>
      <c r="M199" s="92"/>
      <c r="N199" s="90"/>
      <c r="O199" s="90"/>
      <c r="P199" s="190"/>
      <c r="Q199" s="90"/>
      <c r="R199" s="90"/>
      <c r="T199" s="90"/>
      <c r="U199" s="90"/>
      <c r="V199" s="190">
        <v>5.0</v>
      </c>
    </row>
    <row r="200" hidden="1">
      <c r="A200" s="35"/>
      <c r="B200" s="88" t="s">
        <v>338</v>
      </c>
      <c r="C200" s="110" t="str">
        <f t="shared" ref="C200:S200" si="20">C194/C193</f>
        <v>#DIV/0!</v>
      </c>
      <c r="D200" s="110">
        <f t="shared" si="20"/>
        <v>0.8333333333</v>
      </c>
      <c r="E200" s="110" t="str">
        <f t="shared" si="20"/>
        <v>#DIV/0!</v>
      </c>
      <c r="F200" s="110" t="str">
        <f t="shared" si="20"/>
        <v>#DIV/0!</v>
      </c>
      <c r="G200" s="110">
        <f t="shared" si="20"/>
        <v>1</v>
      </c>
      <c r="H200" s="110" t="str">
        <f t="shared" si="20"/>
        <v>#DIV/0!</v>
      </c>
      <c r="I200" s="110" t="str">
        <f t="shared" si="20"/>
        <v>#DIV/0!</v>
      </c>
      <c r="J200" s="110">
        <f t="shared" si="20"/>
        <v>0.8421052632</v>
      </c>
      <c r="K200" s="110" t="str">
        <f t="shared" si="20"/>
        <v>#DIV/0!</v>
      </c>
      <c r="L200" s="110" t="str">
        <f t="shared" si="20"/>
        <v>#DIV/0!</v>
      </c>
      <c r="M200" s="110">
        <f t="shared" si="20"/>
        <v>1</v>
      </c>
      <c r="N200" s="110" t="str">
        <f t="shared" si="20"/>
        <v>#DIV/0!</v>
      </c>
      <c r="O200" s="110" t="str">
        <f t="shared" si="20"/>
        <v>#DIV/0!</v>
      </c>
      <c r="P200" s="191">
        <f t="shared" si="20"/>
        <v>0.9891304348</v>
      </c>
      <c r="Q200" s="110" t="str">
        <f t="shared" si="20"/>
        <v>#DIV/0!</v>
      </c>
      <c r="R200" s="110" t="str">
        <f t="shared" si="20"/>
        <v>#DIV/0!</v>
      </c>
      <c r="S200" s="191">
        <f t="shared" si="20"/>
        <v>1</v>
      </c>
      <c r="V200" s="110">
        <f>V194/V193</f>
        <v>0.954954955</v>
      </c>
    </row>
    <row r="201" hidden="1">
      <c r="D201" s="7" t="s">
        <v>1273</v>
      </c>
      <c r="G201" s="7" t="s">
        <v>1276</v>
      </c>
      <c r="J201" s="7" t="s">
        <v>1277</v>
      </c>
      <c r="M201" s="7" t="s">
        <v>1281</v>
      </c>
      <c r="P201" s="7" t="s">
        <v>1282</v>
      </c>
      <c r="S201" s="7" t="s">
        <v>1286</v>
      </c>
      <c r="V201" s="7" t="s">
        <v>1291</v>
      </c>
      <c r="W201" s="5" t="s">
        <v>7</v>
      </c>
    </row>
    <row r="202" hidden="1">
      <c r="A202" s="85">
        <v>43746.0</v>
      </c>
      <c r="B202" s="112" t="s">
        <v>134</v>
      </c>
      <c r="C202" s="113"/>
      <c r="D202" s="188" t="s">
        <v>1292</v>
      </c>
      <c r="E202" s="189"/>
      <c r="F202" s="189"/>
      <c r="G202" s="188" t="s">
        <v>1293</v>
      </c>
      <c r="H202" s="189"/>
      <c r="I202" s="189"/>
      <c r="J202" s="188" t="s">
        <v>748</v>
      </c>
      <c r="K202" s="189"/>
      <c r="L202" s="188"/>
      <c r="M202" s="188" t="s">
        <v>1294</v>
      </c>
      <c r="N202" s="188"/>
      <c r="O202" s="189"/>
      <c r="P202" s="188" t="s">
        <v>1295</v>
      </c>
      <c r="Q202" s="188"/>
      <c r="R202" s="189"/>
      <c r="S202" s="188" t="s">
        <v>843</v>
      </c>
      <c r="T202" s="189"/>
      <c r="U202" s="189"/>
      <c r="V202" s="188" t="s">
        <v>1296</v>
      </c>
    </row>
    <row r="203" hidden="1">
      <c r="A203" s="27"/>
      <c r="B203" s="88" t="s">
        <v>159</v>
      </c>
      <c r="C203" s="90"/>
      <c r="D203" s="92">
        <v>30.0</v>
      </c>
      <c r="E203" s="90"/>
      <c r="F203" s="90"/>
      <c r="G203" s="92">
        <v>6.0</v>
      </c>
      <c r="H203" s="90"/>
      <c r="I203" s="90"/>
      <c r="J203" s="92">
        <v>19.0</v>
      </c>
      <c r="K203" s="90"/>
      <c r="L203" s="92"/>
      <c r="M203" s="92">
        <v>50.0</v>
      </c>
      <c r="N203" s="92"/>
      <c r="O203" s="90"/>
      <c r="P203" s="190">
        <v>59.0</v>
      </c>
      <c r="Q203" s="92"/>
      <c r="R203" s="90"/>
      <c r="S203" s="190">
        <v>80.0</v>
      </c>
      <c r="T203" s="90"/>
      <c r="U203" s="90"/>
      <c r="V203" s="92">
        <v>145.0</v>
      </c>
      <c r="W203" s="122">
        <f>sum(D203:V203)</f>
        <v>389</v>
      </c>
    </row>
    <row r="204" hidden="1">
      <c r="A204" s="27"/>
      <c r="B204" s="88" t="s">
        <v>178</v>
      </c>
      <c r="C204" s="90"/>
      <c r="D204" s="92"/>
      <c r="E204" s="90"/>
      <c r="F204" s="90"/>
      <c r="G204" s="92"/>
      <c r="H204" s="90"/>
      <c r="I204" s="90"/>
      <c r="J204" s="92"/>
      <c r="K204" s="90"/>
      <c r="L204" s="92"/>
      <c r="M204" s="92"/>
      <c r="N204" s="92"/>
      <c r="O204" s="90"/>
      <c r="P204" s="190"/>
      <c r="Q204" s="92"/>
      <c r="R204" s="90"/>
      <c r="S204" s="190"/>
      <c r="T204" s="90"/>
      <c r="U204" s="90"/>
      <c r="V204" s="92"/>
    </row>
    <row r="205" hidden="1">
      <c r="A205" s="27"/>
      <c r="B205" s="88" t="s">
        <v>287</v>
      </c>
      <c r="C205" s="90"/>
      <c r="D205" s="92">
        <v>22.0</v>
      </c>
      <c r="E205" s="90"/>
      <c r="F205" s="90"/>
      <c r="G205" s="92">
        <v>5.0</v>
      </c>
      <c r="H205" s="90"/>
      <c r="I205" s="90"/>
      <c r="J205" s="92">
        <v>13.0</v>
      </c>
      <c r="K205" s="90"/>
      <c r="L205" s="92"/>
      <c r="M205" s="92">
        <v>18.0</v>
      </c>
      <c r="N205" s="92"/>
      <c r="O205" s="90"/>
      <c r="P205" s="190"/>
      <c r="Q205" s="92"/>
      <c r="R205" s="90"/>
      <c r="S205" s="190"/>
      <c r="T205" s="90"/>
      <c r="U205" s="90"/>
      <c r="V205" s="92"/>
    </row>
    <row r="206" hidden="1">
      <c r="A206" s="27"/>
      <c r="B206" s="88" t="s">
        <v>301</v>
      </c>
      <c r="C206" s="90"/>
      <c r="D206" s="92">
        <v>1.0</v>
      </c>
      <c r="E206" s="90"/>
      <c r="F206" s="90"/>
      <c r="G206" s="92"/>
      <c r="H206" s="90"/>
      <c r="I206" s="90"/>
      <c r="J206" s="92">
        <v>2.0</v>
      </c>
      <c r="K206" s="90"/>
      <c r="L206" s="90"/>
      <c r="M206" s="92">
        <f>44-M205</f>
        <v>26</v>
      </c>
      <c r="N206" s="90"/>
      <c r="O206" s="90"/>
      <c r="P206" s="190">
        <v>47.0</v>
      </c>
      <c r="Q206" s="90"/>
      <c r="R206" s="90"/>
      <c r="S206" s="190">
        <v>69.0</v>
      </c>
      <c r="T206" s="90"/>
      <c r="U206" s="90"/>
      <c r="V206" s="92">
        <v>108.0</v>
      </c>
    </row>
    <row r="207" hidden="1">
      <c r="A207" s="27"/>
      <c r="B207" s="88" t="s">
        <v>214</v>
      </c>
      <c r="C207" s="90"/>
      <c r="D207" s="92">
        <f>D203-D205-D206-D208-D209</f>
        <v>6</v>
      </c>
      <c r="E207" s="90"/>
      <c r="F207" s="90"/>
      <c r="G207" s="92"/>
      <c r="H207" s="90"/>
      <c r="I207" s="90"/>
      <c r="J207" s="92">
        <f>J203-J205-J206-J208-J209</f>
        <v>3</v>
      </c>
      <c r="K207" s="90"/>
      <c r="L207" s="92"/>
      <c r="M207" s="92">
        <f>M203-M205-M206-M208-M209</f>
        <v>3</v>
      </c>
      <c r="N207" s="92"/>
      <c r="O207" s="90"/>
      <c r="P207" s="92">
        <f t="shared" ref="P207:S207" si="21">P203-P205-P206-P208-P209</f>
        <v>12</v>
      </c>
      <c r="Q207" s="92">
        <f t="shared" si="21"/>
        <v>0</v>
      </c>
      <c r="R207" s="92">
        <f t="shared" si="21"/>
        <v>0</v>
      </c>
      <c r="S207" s="92">
        <f t="shared" si="21"/>
        <v>11</v>
      </c>
      <c r="T207" s="90"/>
      <c r="U207" s="90"/>
      <c r="V207" s="92">
        <f>V203-V205-V206-V208-V209</f>
        <v>37</v>
      </c>
    </row>
    <row r="208" hidden="1">
      <c r="A208" s="27"/>
      <c r="B208" s="88" t="s">
        <v>221</v>
      </c>
      <c r="C208" s="90"/>
      <c r="D208" s="92">
        <v>1.0</v>
      </c>
      <c r="E208" s="90"/>
      <c r="F208" s="90"/>
      <c r="G208" s="92"/>
      <c r="H208" s="90"/>
      <c r="I208" s="90"/>
      <c r="J208" s="92">
        <v>1.0</v>
      </c>
      <c r="K208" s="90"/>
      <c r="L208" s="92"/>
      <c r="M208" s="92">
        <v>1.0</v>
      </c>
      <c r="N208" s="92"/>
      <c r="O208" s="90"/>
      <c r="P208" s="190"/>
      <c r="Q208" s="92"/>
      <c r="R208" s="90"/>
      <c r="S208" s="190"/>
      <c r="T208" s="90"/>
      <c r="U208" s="90"/>
      <c r="V208" s="92"/>
    </row>
    <row r="209" hidden="1">
      <c r="A209" s="27"/>
      <c r="B209" s="88" t="s">
        <v>233</v>
      </c>
      <c r="C209" s="90"/>
      <c r="D209" s="92"/>
      <c r="E209" s="90"/>
      <c r="F209" s="90"/>
      <c r="G209" s="92">
        <v>1.0</v>
      </c>
      <c r="H209" s="90"/>
      <c r="I209" s="90"/>
      <c r="J209" s="92"/>
      <c r="K209" s="90"/>
      <c r="L209" s="92"/>
      <c r="M209" s="92">
        <v>2.0</v>
      </c>
      <c r="N209" s="90"/>
      <c r="O209" s="90"/>
      <c r="P209" s="190"/>
      <c r="Q209" s="90"/>
      <c r="R209" s="90"/>
      <c r="T209" s="90"/>
      <c r="U209" s="90"/>
      <c r="V209" s="190"/>
    </row>
    <row r="210" hidden="1">
      <c r="A210" s="35"/>
      <c r="B210" s="88" t="s">
        <v>338</v>
      </c>
      <c r="C210" s="110" t="str">
        <f t="shared" ref="C210:S210" si="22">C204/C203</f>
        <v>#DIV/0!</v>
      </c>
      <c r="D210" s="110">
        <f t="shared" si="22"/>
        <v>0</v>
      </c>
      <c r="E210" s="110" t="str">
        <f t="shared" si="22"/>
        <v>#DIV/0!</v>
      </c>
      <c r="F210" s="110" t="str">
        <f t="shared" si="22"/>
        <v>#DIV/0!</v>
      </c>
      <c r="G210" s="110">
        <f t="shared" si="22"/>
        <v>0</v>
      </c>
      <c r="H210" s="110" t="str">
        <f t="shared" si="22"/>
        <v>#DIV/0!</v>
      </c>
      <c r="I210" s="110" t="str">
        <f t="shared" si="22"/>
        <v>#DIV/0!</v>
      </c>
      <c r="J210" s="110">
        <f t="shared" si="22"/>
        <v>0</v>
      </c>
      <c r="K210" s="110" t="str">
        <f t="shared" si="22"/>
        <v>#DIV/0!</v>
      </c>
      <c r="L210" s="110" t="str">
        <f t="shared" si="22"/>
        <v>#DIV/0!</v>
      </c>
      <c r="M210" s="110">
        <f t="shared" si="22"/>
        <v>0</v>
      </c>
      <c r="N210" s="110" t="str">
        <f t="shared" si="22"/>
        <v>#DIV/0!</v>
      </c>
      <c r="O210" s="110" t="str">
        <f t="shared" si="22"/>
        <v>#DIV/0!</v>
      </c>
      <c r="P210" s="191">
        <f t="shared" si="22"/>
        <v>0</v>
      </c>
      <c r="Q210" s="110" t="str">
        <f t="shared" si="22"/>
        <v>#DIV/0!</v>
      </c>
      <c r="R210" s="110" t="str">
        <f t="shared" si="22"/>
        <v>#DIV/0!</v>
      </c>
      <c r="S210" s="191">
        <f t="shared" si="22"/>
        <v>0</v>
      </c>
      <c r="V210" s="110">
        <f>V204/V203</f>
        <v>0</v>
      </c>
    </row>
    <row r="211" hidden="1">
      <c r="A211" s="85">
        <v>43747.0</v>
      </c>
      <c r="B211" s="112" t="s">
        <v>134</v>
      </c>
      <c r="C211" s="113"/>
      <c r="D211" s="188" t="s">
        <v>1253</v>
      </c>
      <c r="E211" s="189"/>
      <c r="F211" s="189"/>
      <c r="G211" s="188" t="s">
        <v>252</v>
      </c>
      <c r="H211" s="189"/>
      <c r="I211" s="189"/>
      <c r="J211" s="188" t="s">
        <v>1089</v>
      </c>
      <c r="K211" s="189"/>
      <c r="L211" s="188"/>
      <c r="M211" s="188" t="s">
        <v>1300</v>
      </c>
      <c r="N211" s="188"/>
      <c r="O211" s="189"/>
      <c r="P211" s="188" t="s">
        <v>1284</v>
      </c>
      <c r="Q211" s="188"/>
      <c r="R211" s="189"/>
      <c r="S211" s="188" t="s">
        <v>1301</v>
      </c>
      <c r="T211" s="189"/>
      <c r="U211" s="189"/>
      <c r="V211" s="188" t="s">
        <v>1302</v>
      </c>
    </row>
    <row r="212" hidden="1">
      <c r="A212" s="27"/>
      <c r="B212" s="88" t="s">
        <v>159</v>
      </c>
      <c r="C212" s="90"/>
      <c r="D212" s="92">
        <v>23.0</v>
      </c>
      <c r="E212" s="90"/>
      <c r="F212" s="90"/>
      <c r="G212" s="92"/>
      <c r="H212" s="90"/>
      <c r="I212" s="90"/>
      <c r="J212" s="92">
        <v>36.0</v>
      </c>
      <c r="K212" s="90"/>
      <c r="L212" s="92"/>
      <c r="M212" s="92">
        <v>30.0</v>
      </c>
      <c r="N212" s="92"/>
      <c r="O212" s="90"/>
      <c r="P212" s="190">
        <v>49.0</v>
      </c>
      <c r="Q212" s="92"/>
      <c r="R212" s="90"/>
      <c r="S212" s="190">
        <v>75.0</v>
      </c>
      <c r="T212" s="90"/>
      <c r="U212" s="90"/>
      <c r="V212" s="92">
        <v>92.0</v>
      </c>
      <c r="W212" s="122">
        <f>sum(D212:V212)</f>
        <v>305</v>
      </c>
    </row>
    <row r="213" hidden="1">
      <c r="A213" s="27"/>
      <c r="B213" s="88" t="s">
        <v>178</v>
      </c>
      <c r="C213" s="90"/>
      <c r="D213" s="92">
        <v>18.0</v>
      </c>
      <c r="E213" s="90"/>
      <c r="F213" s="90"/>
      <c r="G213" s="92"/>
      <c r="H213" s="90"/>
      <c r="I213" s="90"/>
      <c r="J213" s="92">
        <v>35.0</v>
      </c>
      <c r="K213" s="90"/>
      <c r="L213" s="92"/>
      <c r="M213" s="92"/>
      <c r="N213" s="92"/>
      <c r="O213" s="90"/>
      <c r="P213" s="190">
        <v>48.0</v>
      </c>
      <c r="Q213" s="92"/>
      <c r="R213" s="90"/>
      <c r="S213" s="190"/>
      <c r="T213" s="90"/>
      <c r="U213" s="90"/>
      <c r="V213" s="92">
        <v>72.0</v>
      </c>
    </row>
    <row r="214" hidden="1">
      <c r="A214" s="27"/>
      <c r="B214" s="88" t="s">
        <v>287</v>
      </c>
      <c r="C214" s="90"/>
      <c r="D214" s="92">
        <v>18.0</v>
      </c>
      <c r="E214" s="90"/>
      <c r="F214" s="90"/>
      <c r="G214" s="92"/>
      <c r="H214" s="90"/>
      <c r="I214" s="90"/>
      <c r="J214" s="92">
        <v>34.0</v>
      </c>
      <c r="K214" s="90"/>
      <c r="L214" s="92"/>
      <c r="M214" s="92">
        <v>16.0</v>
      </c>
      <c r="N214" s="92"/>
      <c r="O214" s="90"/>
      <c r="P214" s="190">
        <v>22.0</v>
      </c>
      <c r="Q214" s="92"/>
      <c r="R214" s="90"/>
      <c r="S214" s="190"/>
      <c r="T214" s="90"/>
      <c r="U214" s="90"/>
      <c r="V214" s="92"/>
    </row>
    <row r="215" hidden="1">
      <c r="A215" s="27"/>
      <c r="B215" s="88" t="s">
        <v>301</v>
      </c>
      <c r="C215" s="90"/>
      <c r="D215" s="92"/>
      <c r="E215" s="90"/>
      <c r="F215" s="90"/>
      <c r="G215" s="92"/>
      <c r="H215" s="90"/>
      <c r="I215" s="90"/>
      <c r="J215" s="92"/>
      <c r="K215" s="90"/>
      <c r="L215" s="90"/>
      <c r="M215" s="92">
        <v>6.0</v>
      </c>
      <c r="N215" s="90"/>
      <c r="O215" s="90"/>
      <c r="P215" s="190"/>
      <c r="Q215" s="90"/>
      <c r="R215" s="90"/>
      <c r="S215" s="190">
        <v>36.0</v>
      </c>
      <c r="T215" s="90"/>
      <c r="U215" s="90"/>
      <c r="V215" s="92">
        <v>61.0</v>
      </c>
    </row>
    <row r="216" hidden="1">
      <c r="A216" s="27"/>
      <c r="B216" s="88" t="s">
        <v>214</v>
      </c>
      <c r="C216" s="90"/>
      <c r="D216" s="92">
        <f>D212-D214-D215-D217-D218</f>
        <v>5</v>
      </c>
      <c r="E216" s="90"/>
      <c r="F216" s="90"/>
      <c r="G216" s="92">
        <f>G212-G214-G215-G217-G218</f>
        <v>0</v>
      </c>
      <c r="H216" s="90"/>
      <c r="I216" s="90"/>
      <c r="J216" s="92">
        <f>J212-J214-J215-J217-J218</f>
        <v>1</v>
      </c>
      <c r="K216" s="90"/>
      <c r="L216" s="92"/>
      <c r="M216" s="92">
        <f>M212-M214-M215-M217-M218</f>
        <v>8</v>
      </c>
      <c r="N216" s="92"/>
      <c r="O216" s="90"/>
      <c r="P216" s="92">
        <f t="shared" ref="P216:S216" si="23">P212-P214-P215-P217-P218</f>
        <v>26</v>
      </c>
      <c r="Q216" s="92">
        <f t="shared" si="23"/>
        <v>0</v>
      </c>
      <c r="R216" s="92">
        <f t="shared" si="23"/>
        <v>0</v>
      </c>
      <c r="S216" s="92">
        <f t="shared" si="23"/>
        <v>39</v>
      </c>
      <c r="T216" s="90"/>
      <c r="U216" s="90"/>
      <c r="V216" s="92">
        <f>V212-V214-V215-V217-V218</f>
        <v>30</v>
      </c>
    </row>
    <row r="217" hidden="1">
      <c r="A217" s="27"/>
      <c r="B217" s="88" t="s">
        <v>221</v>
      </c>
      <c r="C217" s="90"/>
      <c r="D217" s="92"/>
      <c r="E217" s="90"/>
      <c r="F217" s="90"/>
      <c r="G217" s="92"/>
      <c r="H217" s="90"/>
      <c r="I217" s="90"/>
      <c r="J217" s="92"/>
      <c r="K217" s="90"/>
      <c r="L217" s="92"/>
      <c r="M217" s="90"/>
      <c r="N217" s="92"/>
      <c r="O217" s="90"/>
      <c r="P217" s="190"/>
      <c r="Q217" s="92"/>
      <c r="R217" s="90"/>
      <c r="S217" s="190"/>
      <c r="T217" s="90"/>
      <c r="U217" s="90"/>
      <c r="V217" s="92">
        <v>1.0</v>
      </c>
    </row>
    <row r="218" hidden="1">
      <c r="A218" s="27"/>
      <c r="B218" s="88" t="s">
        <v>233</v>
      </c>
      <c r="C218" s="90"/>
      <c r="D218" s="92"/>
      <c r="E218" s="90"/>
      <c r="F218" s="90"/>
      <c r="G218" s="92"/>
      <c r="H218" s="90"/>
      <c r="I218" s="90"/>
      <c r="J218" s="92">
        <v>1.0</v>
      </c>
      <c r="K218" s="90"/>
      <c r="L218" s="92"/>
      <c r="M218" s="92"/>
      <c r="N218" s="90"/>
      <c r="O218" s="90"/>
      <c r="P218" s="190">
        <v>1.0</v>
      </c>
      <c r="Q218" s="90"/>
      <c r="R218" s="90"/>
      <c r="T218" s="90"/>
      <c r="U218" s="90"/>
      <c r="V218" s="190"/>
    </row>
    <row r="219" hidden="1">
      <c r="A219" s="35"/>
      <c r="B219" s="88" t="s">
        <v>338</v>
      </c>
      <c r="C219" s="110" t="str">
        <f t="shared" ref="C219:S219" si="24">C213/C212</f>
        <v>#DIV/0!</v>
      </c>
      <c r="D219" s="110">
        <f t="shared" si="24"/>
        <v>0.7826086957</v>
      </c>
      <c r="E219" s="110" t="str">
        <f t="shared" si="24"/>
        <v>#DIV/0!</v>
      </c>
      <c r="F219" s="110" t="str">
        <f t="shared" si="24"/>
        <v>#DIV/0!</v>
      </c>
      <c r="G219" s="110" t="str">
        <f t="shared" si="24"/>
        <v>#DIV/0!</v>
      </c>
      <c r="H219" s="110" t="str">
        <f t="shared" si="24"/>
        <v>#DIV/0!</v>
      </c>
      <c r="I219" s="110" t="str">
        <f t="shared" si="24"/>
        <v>#DIV/0!</v>
      </c>
      <c r="J219" s="110">
        <f t="shared" si="24"/>
        <v>0.9722222222</v>
      </c>
      <c r="K219" s="110" t="str">
        <f t="shared" si="24"/>
        <v>#DIV/0!</v>
      </c>
      <c r="L219" s="110" t="str">
        <f t="shared" si="24"/>
        <v>#DIV/0!</v>
      </c>
      <c r="M219" s="110">
        <f t="shared" si="24"/>
        <v>0</v>
      </c>
      <c r="N219" s="110" t="str">
        <f t="shared" si="24"/>
        <v>#DIV/0!</v>
      </c>
      <c r="O219" s="110" t="str">
        <f t="shared" si="24"/>
        <v>#DIV/0!</v>
      </c>
      <c r="P219" s="191">
        <f t="shared" si="24"/>
        <v>0.9795918367</v>
      </c>
      <c r="Q219" s="110" t="str">
        <f t="shared" si="24"/>
        <v>#DIV/0!</v>
      </c>
      <c r="R219" s="110" t="str">
        <f t="shared" si="24"/>
        <v>#DIV/0!</v>
      </c>
      <c r="S219" s="191">
        <f t="shared" si="24"/>
        <v>0</v>
      </c>
      <c r="V219" s="110">
        <f>V213/V212</f>
        <v>0.7826086957</v>
      </c>
    </row>
    <row r="220" hidden="1">
      <c r="G220" s="5" t="s">
        <v>7</v>
      </c>
      <c r="J220" s="7" t="s">
        <v>1307</v>
      </c>
      <c r="M220" s="7" t="s">
        <v>1311</v>
      </c>
      <c r="P220" s="7" t="s">
        <v>1316</v>
      </c>
      <c r="S220" s="7" t="s">
        <v>1317</v>
      </c>
      <c r="V220" s="7" t="s">
        <v>1318</v>
      </c>
      <c r="W220" s="5" t="s">
        <v>7</v>
      </c>
    </row>
    <row r="221" hidden="1">
      <c r="A221" s="85">
        <v>43748.0</v>
      </c>
      <c r="B221" s="112" t="s">
        <v>134</v>
      </c>
      <c r="C221" s="113"/>
      <c r="D221" s="188" t="s">
        <v>1322</v>
      </c>
      <c r="E221" s="189"/>
      <c r="F221" s="189"/>
      <c r="G221" s="188" t="s">
        <v>1323</v>
      </c>
      <c r="H221" s="189"/>
      <c r="I221" s="189"/>
      <c r="J221" s="188" t="s">
        <v>1324</v>
      </c>
      <c r="K221" s="189"/>
      <c r="L221" s="188"/>
      <c r="M221" s="188" t="s">
        <v>1325</v>
      </c>
      <c r="N221" s="188"/>
      <c r="O221" s="189"/>
      <c r="P221" s="188" t="s">
        <v>1326</v>
      </c>
      <c r="Q221" s="188"/>
      <c r="R221" s="189"/>
      <c r="S221" s="188" t="s">
        <v>1211</v>
      </c>
      <c r="T221" s="189"/>
      <c r="U221" s="189"/>
      <c r="V221" s="188" t="s">
        <v>1328</v>
      </c>
    </row>
    <row r="222" hidden="1">
      <c r="A222" s="27"/>
      <c r="B222" s="88" t="s">
        <v>159</v>
      </c>
      <c r="C222" s="90"/>
      <c r="D222" s="92">
        <v>3.0</v>
      </c>
      <c r="E222" s="90"/>
      <c r="F222" s="90"/>
      <c r="G222" s="92">
        <v>10.0</v>
      </c>
      <c r="H222" s="90"/>
      <c r="I222" s="90"/>
      <c r="J222" s="92">
        <v>37.0</v>
      </c>
      <c r="K222" s="90"/>
      <c r="L222" s="92"/>
      <c r="M222" s="92">
        <v>32.0</v>
      </c>
      <c r="N222" s="92"/>
      <c r="O222" s="90"/>
      <c r="P222" s="190">
        <v>56.0</v>
      </c>
      <c r="Q222" s="92"/>
      <c r="R222" s="90"/>
      <c r="S222" s="190">
        <v>96.0</v>
      </c>
      <c r="T222" s="90"/>
      <c r="U222" s="90"/>
      <c r="V222" s="92">
        <v>128.0</v>
      </c>
      <c r="W222" s="122">
        <f>sum(D222:V222)</f>
        <v>362</v>
      </c>
    </row>
    <row r="223" hidden="1">
      <c r="A223" s="27"/>
      <c r="B223" s="88" t="s">
        <v>178</v>
      </c>
      <c r="C223" s="90"/>
      <c r="D223" s="92">
        <v>3.0</v>
      </c>
      <c r="E223" s="90"/>
      <c r="F223" s="90"/>
      <c r="G223" s="92">
        <v>9.0</v>
      </c>
      <c r="H223" s="90"/>
      <c r="I223" s="90"/>
      <c r="J223" s="92">
        <v>37.0</v>
      </c>
      <c r="K223" s="90"/>
      <c r="L223" s="92"/>
      <c r="M223" s="92">
        <v>32.0</v>
      </c>
      <c r="N223" s="92"/>
      <c r="O223" s="90"/>
      <c r="P223" s="190">
        <v>55.0</v>
      </c>
      <c r="Q223" s="92"/>
      <c r="R223" s="90"/>
      <c r="S223" s="190">
        <v>94.0</v>
      </c>
      <c r="T223" s="90"/>
      <c r="U223" s="90"/>
      <c r="V223" s="92">
        <v>126.0</v>
      </c>
      <c r="W223" s="198" t="s">
        <v>1331</v>
      </c>
    </row>
    <row r="224" hidden="1">
      <c r="A224" s="27"/>
      <c r="B224" s="88" t="s">
        <v>287</v>
      </c>
      <c r="C224" s="90"/>
      <c r="D224" s="92">
        <v>2.0</v>
      </c>
      <c r="E224" s="90"/>
      <c r="F224" s="90"/>
      <c r="G224" s="92">
        <v>8.0</v>
      </c>
      <c r="H224" s="90"/>
      <c r="I224" s="90"/>
      <c r="J224" s="92">
        <v>25.0</v>
      </c>
      <c r="K224" s="90"/>
      <c r="L224" s="92"/>
      <c r="M224" s="92">
        <v>26.0</v>
      </c>
      <c r="N224" s="92"/>
      <c r="O224" s="90"/>
      <c r="P224" s="190"/>
      <c r="Q224" s="92"/>
      <c r="R224" s="90"/>
      <c r="S224" s="190"/>
      <c r="T224" s="90"/>
      <c r="U224" s="90"/>
      <c r="V224" s="92"/>
      <c r="W224" s="5" t="s">
        <v>1332</v>
      </c>
    </row>
    <row r="225" hidden="1">
      <c r="A225" s="27"/>
      <c r="B225" s="88" t="s">
        <v>301</v>
      </c>
      <c r="C225" s="90"/>
      <c r="D225" s="92">
        <v>3.0</v>
      </c>
      <c r="E225" s="90"/>
      <c r="F225" s="90"/>
      <c r="G225" s="92">
        <v>8.0</v>
      </c>
      <c r="H225" s="90"/>
      <c r="I225" s="90"/>
      <c r="J225" s="92">
        <v>30.0</v>
      </c>
      <c r="K225" s="90"/>
      <c r="L225" s="90"/>
      <c r="M225" s="92">
        <v>28.0</v>
      </c>
      <c r="N225" s="90"/>
      <c r="O225" s="90"/>
      <c r="P225" s="190">
        <v>45.0</v>
      </c>
      <c r="Q225" s="90"/>
      <c r="R225" s="90"/>
      <c r="S225" s="190">
        <v>70.0</v>
      </c>
      <c r="T225" s="90"/>
      <c r="U225" s="90"/>
      <c r="V225" s="92">
        <v>98.0</v>
      </c>
      <c r="W225" s="199">
        <f t="shared" ref="W225:W228" si="25">sum(D225:V225)</f>
        <v>282</v>
      </c>
    </row>
    <row r="226" hidden="1">
      <c r="A226" s="27"/>
      <c r="B226" s="88" t="s">
        <v>214</v>
      </c>
      <c r="C226" s="90"/>
      <c r="D226" s="92"/>
      <c r="E226" s="90"/>
      <c r="F226" s="90"/>
      <c r="G226" s="92">
        <v>1.0</v>
      </c>
      <c r="H226" s="90"/>
      <c r="I226" s="90"/>
      <c r="J226" s="92">
        <v>7.0</v>
      </c>
      <c r="K226" s="90"/>
      <c r="L226" s="92"/>
      <c r="M226" s="92">
        <v>3.0</v>
      </c>
      <c r="N226" s="92"/>
      <c r="O226" s="90"/>
      <c r="P226" s="92">
        <v>9.0</v>
      </c>
      <c r="Q226" s="92"/>
      <c r="R226" s="92"/>
      <c r="S226" s="92">
        <v>19.0</v>
      </c>
      <c r="T226" s="90"/>
      <c r="U226" s="90"/>
      <c r="V226" s="92">
        <v>28.0</v>
      </c>
      <c r="W226" s="199">
        <f t="shared" si="25"/>
        <v>67</v>
      </c>
    </row>
    <row r="227" hidden="1">
      <c r="A227" s="27"/>
      <c r="B227" s="88" t="s">
        <v>221</v>
      </c>
      <c r="C227" s="90"/>
      <c r="D227" s="92"/>
      <c r="E227" s="90"/>
      <c r="F227" s="90"/>
      <c r="G227" s="92"/>
      <c r="H227" s="90"/>
      <c r="I227" s="90"/>
      <c r="J227" s="92"/>
      <c r="K227" s="90"/>
      <c r="L227" s="92"/>
      <c r="M227" s="90"/>
      <c r="N227" s="92"/>
      <c r="O227" s="90"/>
      <c r="P227" s="190">
        <v>1.0</v>
      </c>
      <c r="Q227" s="92"/>
      <c r="R227" s="90"/>
      <c r="S227" s="190">
        <v>5.0</v>
      </c>
      <c r="T227" s="90"/>
      <c r="U227" s="90"/>
      <c r="V227" s="92"/>
      <c r="W227" s="199">
        <f t="shared" si="25"/>
        <v>6</v>
      </c>
    </row>
    <row r="228" hidden="1">
      <c r="A228" s="27"/>
      <c r="B228" s="88" t="s">
        <v>233</v>
      </c>
      <c r="C228" s="90"/>
      <c r="D228" s="92"/>
      <c r="E228" s="90"/>
      <c r="F228" s="90"/>
      <c r="G228" s="92">
        <v>1.0</v>
      </c>
      <c r="H228" s="90"/>
      <c r="I228" s="90"/>
      <c r="J228" s="92"/>
      <c r="K228" s="90"/>
      <c r="L228" s="92"/>
      <c r="M228" s="92">
        <v>1.0</v>
      </c>
      <c r="N228" s="90"/>
      <c r="O228" s="90"/>
      <c r="P228" s="190">
        <v>1.0</v>
      </c>
      <c r="Q228" s="90"/>
      <c r="R228" s="90"/>
      <c r="S228" s="5">
        <v>2.0</v>
      </c>
      <c r="T228" s="90"/>
      <c r="U228" s="90"/>
      <c r="V228" s="190">
        <v>2.0</v>
      </c>
      <c r="W228" s="199">
        <f t="shared" si="25"/>
        <v>7</v>
      </c>
    </row>
    <row r="229" hidden="1">
      <c r="A229" s="35"/>
      <c r="B229" s="88" t="s">
        <v>338</v>
      </c>
      <c r="C229" s="110" t="str">
        <f t="shared" ref="C229:S229" si="26">C223/C222</f>
        <v>#DIV/0!</v>
      </c>
      <c r="D229" s="110">
        <f t="shared" si="26"/>
        <v>1</v>
      </c>
      <c r="E229" s="110" t="str">
        <f t="shared" si="26"/>
        <v>#DIV/0!</v>
      </c>
      <c r="F229" s="110" t="str">
        <f t="shared" si="26"/>
        <v>#DIV/0!</v>
      </c>
      <c r="G229" s="110">
        <f t="shared" si="26"/>
        <v>0.9</v>
      </c>
      <c r="H229" s="110" t="str">
        <f t="shared" si="26"/>
        <v>#DIV/0!</v>
      </c>
      <c r="I229" s="110" t="str">
        <f t="shared" si="26"/>
        <v>#DIV/0!</v>
      </c>
      <c r="J229" s="110">
        <f t="shared" si="26"/>
        <v>1</v>
      </c>
      <c r="K229" s="110" t="str">
        <f t="shared" si="26"/>
        <v>#DIV/0!</v>
      </c>
      <c r="L229" s="110" t="str">
        <f t="shared" si="26"/>
        <v>#DIV/0!</v>
      </c>
      <c r="M229" s="110">
        <f t="shared" si="26"/>
        <v>1</v>
      </c>
      <c r="N229" s="110" t="str">
        <f t="shared" si="26"/>
        <v>#DIV/0!</v>
      </c>
      <c r="O229" s="110" t="str">
        <f t="shared" si="26"/>
        <v>#DIV/0!</v>
      </c>
      <c r="P229" s="191">
        <f t="shared" si="26"/>
        <v>0.9821428571</v>
      </c>
      <c r="Q229" s="110" t="str">
        <f t="shared" si="26"/>
        <v>#DIV/0!</v>
      </c>
      <c r="R229" s="110" t="str">
        <f t="shared" si="26"/>
        <v>#DIV/0!</v>
      </c>
      <c r="S229" s="191">
        <f t="shared" si="26"/>
        <v>0.9791666667</v>
      </c>
      <c r="V229" s="110">
        <f>V223/V222</f>
        <v>0.984375</v>
      </c>
      <c r="W229" s="199">
        <f>sum(W225:W228)</f>
        <v>362</v>
      </c>
    </row>
    <row r="230" hidden="1">
      <c r="D230" s="7" t="s">
        <v>1337</v>
      </c>
      <c r="G230" s="7" t="s">
        <v>1341</v>
      </c>
      <c r="J230" s="7" t="s">
        <v>1343</v>
      </c>
      <c r="M230" s="7" t="s">
        <v>1345</v>
      </c>
      <c r="P230" s="7" t="s">
        <v>1346</v>
      </c>
      <c r="S230" s="7" t="s">
        <v>1350</v>
      </c>
      <c r="V230" s="7" t="s">
        <v>1354</v>
      </c>
      <c r="W230" s="5" t="s">
        <v>7</v>
      </c>
    </row>
    <row r="231" hidden="1">
      <c r="A231" s="85">
        <v>43749.0</v>
      </c>
      <c r="B231" s="112" t="s">
        <v>134</v>
      </c>
      <c r="C231" s="113"/>
      <c r="D231" s="188" t="s">
        <v>1356</v>
      </c>
      <c r="E231" s="189"/>
      <c r="F231" s="189"/>
      <c r="G231" s="188" t="s">
        <v>115</v>
      </c>
      <c r="H231" s="189"/>
      <c r="I231" s="189"/>
      <c r="J231" s="188" t="s">
        <v>1209</v>
      </c>
      <c r="K231" s="189"/>
      <c r="L231" s="188"/>
      <c r="M231" s="188" t="s">
        <v>1357</v>
      </c>
      <c r="N231" s="188"/>
      <c r="O231" s="189"/>
      <c r="P231" s="188" t="s">
        <v>1201</v>
      </c>
      <c r="Q231" s="188"/>
      <c r="R231" s="189"/>
      <c r="S231" s="188" t="s">
        <v>1358</v>
      </c>
      <c r="T231" s="189"/>
      <c r="U231" s="189"/>
      <c r="V231" s="188" t="s">
        <v>1302</v>
      </c>
    </row>
    <row r="232" hidden="1">
      <c r="A232" s="27"/>
      <c r="B232" s="88" t="s">
        <v>159</v>
      </c>
      <c r="C232" s="90"/>
      <c r="D232" s="92">
        <v>54.0</v>
      </c>
      <c r="E232" s="90"/>
      <c r="F232" s="90"/>
      <c r="G232" s="92">
        <v>8.0</v>
      </c>
      <c r="H232" s="90"/>
      <c r="I232" s="90"/>
      <c r="J232" s="92">
        <v>75.0</v>
      </c>
      <c r="K232" s="90"/>
      <c r="L232" s="92"/>
      <c r="M232" s="92">
        <v>66.0</v>
      </c>
      <c r="N232" s="92"/>
      <c r="O232" s="90"/>
      <c r="P232" s="190">
        <v>43.0</v>
      </c>
      <c r="Q232" s="92"/>
      <c r="R232" s="90"/>
      <c r="S232" s="190">
        <v>82.0</v>
      </c>
      <c r="T232" s="90"/>
      <c r="U232" s="90"/>
      <c r="V232" s="92">
        <v>169.0</v>
      </c>
      <c r="W232" s="122">
        <f>sum(D232:V232)</f>
        <v>497</v>
      </c>
    </row>
    <row r="233" hidden="1">
      <c r="A233" s="27"/>
      <c r="B233" s="88" t="s">
        <v>178</v>
      </c>
      <c r="C233" s="90"/>
      <c r="D233" s="92">
        <v>50.0</v>
      </c>
      <c r="E233" s="90"/>
      <c r="F233" s="90"/>
      <c r="G233" s="92">
        <v>8.0</v>
      </c>
      <c r="H233" s="90"/>
      <c r="I233" s="90"/>
      <c r="J233" s="92">
        <v>75.0</v>
      </c>
      <c r="K233" s="90"/>
      <c r="L233" s="92"/>
      <c r="M233" s="92">
        <v>65.0</v>
      </c>
      <c r="N233" s="92"/>
      <c r="O233" s="90"/>
      <c r="P233" s="190">
        <v>43.0</v>
      </c>
      <c r="Q233" s="92"/>
      <c r="R233" s="90"/>
      <c r="S233" s="190">
        <v>82.0</v>
      </c>
      <c r="T233" s="90"/>
      <c r="U233" s="90"/>
      <c r="V233" s="92"/>
      <c r="W233" s="198"/>
    </row>
    <row r="234" hidden="1">
      <c r="A234" s="27"/>
      <c r="B234" s="88" t="s">
        <v>287</v>
      </c>
      <c r="C234" s="90"/>
      <c r="D234" s="92">
        <v>35.0</v>
      </c>
      <c r="E234" s="90"/>
      <c r="F234" s="90"/>
      <c r="G234" s="92">
        <v>5.0</v>
      </c>
      <c r="H234" s="90"/>
      <c r="I234" s="90"/>
      <c r="J234" s="92">
        <v>65.0</v>
      </c>
      <c r="K234" s="90"/>
      <c r="L234" s="92"/>
      <c r="M234" s="92">
        <f>22+19</f>
        <v>41</v>
      </c>
      <c r="N234" s="92"/>
      <c r="O234" s="90"/>
      <c r="P234" s="190"/>
      <c r="Q234" s="92"/>
      <c r="R234" s="90"/>
      <c r="S234" s="190"/>
      <c r="T234" s="90"/>
      <c r="U234" s="90"/>
      <c r="V234" s="92"/>
    </row>
    <row r="235" hidden="1">
      <c r="A235" s="27"/>
      <c r="B235" s="88" t="s">
        <v>301</v>
      </c>
      <c r="C235" s="90"/>
      <c r="D235" s="92">
        <v>41.0</v>
      </c>
      <c r="E235" s="90"/>
      <c r="F235" s="90"/>
      <c r="G235" s="92">
        <v>6.0</v>
      </c>
      <c r="H235" s="90"/>
      <c r="I235" s="90"/>
      <c r="J235" s="92">
        <v>71.0</v>
      </c>
      <c r="K235" s="90"/>
      <c r="L235" s="90"/>
      <c r="M235" s="92">
        <v>62.0</v>
      </c>
      <c r="N235" s="90"/>
      <c r="O235" s="90"/>
      <c r="P235" s="190">
        <v>40.0</v>
      </c>
      <c r="Q235" s="90"/>
      <c r="R235" s="90"/>
      <c r="S235" s="190">
        <v>74.0</v>
      </c>
      <c r="T235" s="90"/>
      <c r="U235" s="90"/>
      <c r="V235" s="92">
        <v>125.0</v>
      </c>
      <c r="W235" s="199">
        <f t="shared" ref="W235:W238" si="27">sum(D235:V235)</f>
        <v>419</v>
      </c>
    </row>
    <row r="236" hidden="1">
      <c r="A236" s="27"/>
      <c r="B236" s="88" t="s">
        <v>214</v>
      </c>
      <c r="C236" s="90"/>
      <c r="D236" s="92">
        <v>9.0</v>
      </c>
      <c r="E236" s="90"/>
      <c r="F236" s="90"/>
      <c r="G236" s="92">
        <v>2.0</v>
      </c>
      <c r="H236" s="90"/>
      <c r="I236" s="90"/>
      <c r="J236" s="92">
        <v>3.0</v>
      </c>
      <c r="K236" s="90"/>
      <c r="L236" s="92"/>
      <c r="M236" s="92">
        <v>3.0</v>
      </c>
      <c r="N236" s="92"/>
      <c r="O236" s="90"/>
      <c r="P236" s="92">
        <v>2.0</v>
      </c>
      <c r="Q236" s="92"/>
      <c r="R236" s="92"/>
      <c r="S236" s="92">
        <v>7.0</v>
      </c>
      <c r="T236" s="90"/>
      <c r="U236" s="90"/>
      <c r="V236" s="92">
        <v>40.0</v>
      </c>
      <c r="W236" s="199">
        <f t="shared" si="27"/>
        <v>66</v>
      </c>
    </row>
    <row r="237" hidden="1">
      <c r="A237" s="27"/>
      <c r="B237" s="88" t="s">
        <v>221</v>
      </c>
      <c r="C237" s="90"/>
      <c r="D237" s="92"/>
      <c r="E237" s="90"/>
      <c r="F237" s="90"/>
      <c r="G237" s="92"/>
      <c r="H237" s="90"/>
      <c r="I237" s="90"/>
      <c r="J237" s="92">
        <v>1.0</v>
      </c>
      <c r="K237" s="90"/>
      <c r="L237" s="92"/>
      <c r="M237" s="90"/>
      <c r="N237" s="92"/>
      <c r="O237" s="90"/>
      <c r="P237" s="190"/>
      <c r="Q237" s="92"/>
      <c r="R237" s="90"/>
      <c r="S237" s="190">
        <v>1.0</v>
      </c>
      <c r="T237" s="90"/>
      <c r="U237" s="90"/>
      <c r="V237" s="92">
        <v>2.0</v>
      </c>
      <c r="W237" s="199">
        <f t="shared" si="27"/>
        <v>4</v>
      </c>
    </row>
    <row r="238" hidden="1">
      <c r="A238" s="27"/>
      <c r="B238" s="88" t="s">
        <v>233</v>
      </c>
      <c r="C238" s="90"/>
      <c r="D238" s="92">
        <v>4.0</v>
      </c>
      <c r="E238" s="90"/>
      <c r="F238" s="90"/>
      <c r="G238" s="92"/>
      <c r="H238" s="90"/>
      <c r="I238" s="90"/>
      <c r="J238" s="92"/>
      <c r="K238" s="90"/>
      <c r="L238" s="92"/>
      <c r="M238" s="92">
        <v>1.0</v>
      </c>
      <c r="N238" s="90"/>
      <c r="O238" s="90"/>
      <c r="P238" s="190">
        <v>1.0</v>
      </c>
      <c r="Q238" s="90"/>
      <c r="R238" s="90"/>
      <c r="T238" s="90"/>
      <c r="U238" s="90"/>
      <c r="V238" s="190">
        <v>2.0</v>
      </c>
      <c r="W238" s="199">
        <f t="shared" si="27"/>
        <v>8</v>
      </c>
    </row>
    <row r="239" hidden="1">
      <c r="A239" s="35"/>
      <c r="B239" s="88" t="s">
        <v>338</v>
      </c>
      <c r="C239" s="110" t="str">
        <f t="shared" ref="C239:S239" si="28">C233/C232</f>
        <v>#DIV/0!</v>
      </c>
      <c r="D239" s="110">
        <f t="shared" si="28"/>
        <v>0.9259259259</v>
      </c>
      <c r="E239" s="110" t="str">
        <f t="shared" si="28"/>
        <v>#DIV/0!</v>
      </c>
      <c r="F239" s="110" t="str">
        <f t="shared" si="28"/>
        <v>#DIV/0!</v>
      </c>
      <c r="G239" s="110">
        <f t="shared" si="28"/>
        <v>1</v>
      </c>
      <c r="H239" s="110" t="str">
        <f t="shared" si="28"/>
        <v>#DIV/0!</v>
      </c>
      <c r="I239" s="110" t="str">
        <f t="shared" si="28"/>
        <v>#DIV/0!</v>
      </c>
      <c r="J239" s="110">
        <f t="shared" si="28"/>
        <v>1</v>
      </c>
      <c r="K239" s="110" t="str">
        <f t="shared" si="28"/>
        <v>#DIV/0!</v>
      </c>
      <c r="L239" s="110" t="str">
        <f t="shared" si="28"/>
        <v>#DIV/0!</v>
      </c>
      <c r="M239" s="110">
        <f t="shared" si="28"/>
        <v>0.9848484848</v>
      </c>
      <c r="N239" s="110" t="str">
        <f t="shared" si="28"/>
        <v>#DIV/0!</v>
      </c>
      <c r="O239" s="110" t="str">
        <f t="shared" si="28"/>
        <v>#DIV/0!</v>
      </c>
      <c r="P239" s="191">
        <f t="shared" si="28"/>
        <v>1</v>
      </c>
      <c r="Q239" s="110" t="str">
        <f t="shared" si="28"/>
        <v>#DIV/0!</v>
      </c>
      <c r="R239" s="110" t="str">
        <f t="shared" si="28"/>
        <v>#DIV/0!</v>
      </c>
      <c r="S239" s="191">
        <f t="shared" si="28"/>
        <v>1</v>
      </c>
      <c r="V239" s="110">
        <f>V233/V232</f>
        <v>0</v>
      </c>
      <c r="W239" s="199">
        <f>sum(W235:W238)</f>
        <v>497</v>
      </c>
    </row>
    <row r="240" hidden="1">
      <c r="D240" s="7" t="s">
        <v>1365</v>
      </c>
      <c r="G240" s="7" t="s">
        <v>1367</v>
      </c>
      <c r="J240" s="7" t="s">
        <v>1370</v>
      </c>
      <c r="M240" s="7" t="s">
        <v>1374</v>
      </c>
      <c r="P240" s="7" t="s">
        <v>1375</v>
      </c>
      <c r="S240" s="7" t="s">
        <v>1379</v>
      </c>
      <c r="V240" s="7" t="s">
        <v>1384</v>
      </c>
      <c r="W240" s="5" t="s">
        <v>7</v>
      </c>
    </row>
    <row r="241" hidden="1">
      <c r="A241" s="85">
        <v>43750.0</v>
      </c>
      <c r="B241" s="112" t="s">
        <v>134</v>
      </c>
      <c r="C241" s="113"/>
      <c r="D241" s="201">
        <v>0.39444444444444443</v>
      </c>
      <c r="E241" s="189"/>
      <c r="F241" s="189"/>
      <c r="G241" s="201">
        <v>0.42777777777777776</v>
      </c>
      <c r="H241" s="189"/>
      <c r="I241" s="189"/>
      <c r="J241" s="201">
        <v>0.47430555555555554</v>
      </c>
      <c r="K241" s="189"/>
      <c r="L241" s="188"/>
      <c r="M241" s="201">
        <v>0.5152777777777777</v>
      </c>
      <c r="N241" s="188"/>
      <c r="O241" s="189"/>
      <c r="P241" s="188" t="s">
        <v>1201</v>
      </c>
      <c r="Q241" s="188"/>
      <c r="R241" s="189"/>
      <c r="S241" s="201">
        <v>0.625</v>
      </c>
      <c r="T241" s="189"/>
      <c r="U241" s="189"/>
      <c r="V241" s="201">
        <v>0.6680555555555555</v>
      </c>
    </row>
    <row r="242" hidden="1">
      <c r="A242" s="27"/>
      <c r="B242" s="88" t="s">
        <v>159</v>
      </c>
      <c r="C242" s="90"/>
      <c r="D242" s="92">
        <v>23.0</v>
      </c>
      <c r="E242" s="90"/>
      <c r="F242" s="90"/>
      <c r="G242" s="92">
        <v>5.0</v>
      </c>
      <c r="H242" s="90"/>
      <c r="I242" s="90"/>
      <c r="J242" s="92">
        <v>46.0</v>
      </c>
      <c r="K242" s="90"/>
      <c r="L242" s="92"/>
      <c r="M242" s="92">
        <v>59.0</v>
      </c>
      <c r="N242" s="92"/>
      <c r="O242" s="90"/>
      <c r="P242" s="190">
        <v>21.0</v>
      </c>
      <c r="Q242" s="92"/>
      <c r="R242" s="90"/>
      <c r="S242" s="190">
        <v>76.0</v>
      </c>
      <c r="T242" s="90"/>
      <c r="U242" s="90"/>
      <c r="V242" s="92">
        <v>73.0</v>
      </c>
      <c r="W242" s="147">
        <f>sum(D242:V242)</f>
        <v>303</v>
      </c>
    </row>
    <row r="243" hidden="1">
      <c r="A243" s="27"/>
      <c r="B243" s="88" t="s">
        <v>178</v>
      </c>
      <c r="C243" s="90"/>
      <c r="D243" s="92">
        <v>23.0</v>
      </c>
      <c r="E243" s="90"/>
      <c r="F243" s="90"/>
      <c r="G243" s="92">
        <v>5.0</v>
      </c>
      <c r="H243" s="90"/>
      <c r="I243" s="90"/>
      <c r="J243" s="92">
        <v>45.0</v>
      </c>
      <c r="K243" s="90"/>
      <c r="L243" s="92"/>
      <c r="M243" s="92">
        <v>59.0</v>
      </c>
      <c r="N243" s="92"/>
      <c r="O243" s="90"/>
      <c r="P243" s="190">
        <v>20.0</v>
      </c>
      <c r="Q243" s="92"/>
      <c r="R243" s="90"/>
      <c r="S243" s="190">
        <v>74.0</v>
      </c>
      <c r="T243" s="90"/>
      <c r="U243" s="90"/>
      <c r="V243" s="92"/>
      <c r="W243" s="23">
        <f>sum(D245:V245)</f>
        <v>219</v>
      </c>
    </row>
    <row r="244" hidden="1">
      <c r="A244" s="27"/>
      <c r="B244" s="88" t="s">
        <v>287</v>
      </c>
      <c r="C244" s="90"/>
      <c r="D244" s="92">
        <v>17.0</v>
      </c>
      <c r="E244" s="90"/>
      <c r="F244" s="90"/>
      <c r="G244" s="92">
        <v>5.0</v>
      </c>
      <c r="H244" s="90"/>
      <c r="I244" s="90"/>
      <c r="J244" s="92">
        <v>35.0</v>
      </c>
      <c r="K244" s="90"/>
      <c r="L244" s="92"/>
      <c r="M244" s="92">
        <v>37.0</v>
      </c>
      <c r="N244" s="92"/>
      <c r="O244" s="90"/>
      <c r="P244" s="190"/>
      <c r="Q244" s="92"/>
      <c r="R244" s="90"/>
      <c r="S244" s="190"/>
      <c r="T244" s="90"/>
      <c r="U244" s="90"/>
      <c r="V244" s="92"/>
      <c r="W244" s="82">
        <v>75.0</v>
      </c>
    </row>
    <row r="245" hidden="1">
      <c r="A245" s="27"/>
      <c r="B245" s="88" t="s">
        <v>301</v>
      </c>
      <c r="C245" s="90"/>
      <c r="D245" s="92">
        <v>17.0</v>
      </c>
      <c r="E245" s="90"/>
      <c r="F245" s="90"/>
      <c r="G245" s="92">
        <v>5.0</v>
      </c>
      <c r="H245" s="90"/>
      <c r="I245" s="90"/>
      <c r="J245" s="92">
        <v>39.0</v>
      </c>
      <c r="K245" s="90"/>
      <c r="L245" s="90"/>
      <c r="M245" s="92">
        <v>47.0</v>
      </c>
      <c r="N245" s="90"/>
      <c r="O245" s="90"/>
      <c r="P245" s="190">
        <v>13.0</v>
      </c>
      <c r="Q245" s="90"/>
      <c r="R245" s="90"/>
      <c r="S245" s="190">
        <v>53.0</v>
      </c>
      <c r="T245" s="90"/>
      <c r="U245" s="90"/>
      <c r="V245" s="92">
        <v>45.0</v>
      </c>
      <c r="W245" s="23">
        <f t="shared" ref="W245:W246" si="29">sum(E247:V247)</f>
        <v>2</v>
      </c>
    </row>
    <row r="246" hidden="1">
      <c r="A246" s="27"/>
      <c r="B246" s="88" t="s">
        <v>214</v>
      </c>
      <c r="C246" s="90"/>
      <c r="D246" s="92">
        <v>6.0</v>
      </c>
      <c r="E246" s="90"/>
      <c r="F246" s="90"/>
      <c r="G246" s="92"/>
      <c r="H246" s="90"/>
      <c r="I246" s="90"/>
      <c r="J246" s="92">
        <v>6.0</v>
      </c>
      <c r="K246" s="90"/>
      <c r="L246" s="92"/>
      <c r="M246" s="92">
        <v>12.0</v>
      </c>
      <c r="N246" s="92"/>
      <c r="O246" s="90"/>
      <c r="P246" s="92">
        <v>6.0</v>
      </c>
      <c r="Q246" s="92"/>
      <c r="R246" s="92"/>
      <c r="S246" s="92">
        <v>21.0</v>
      </c>
      <c r="T246" s="90"/>
      <c r="U246" s="90"/>
      <c r="V246" s="92">
        <v>24.0</v>
      </c>
      <c r="W246" s="23">
        <f t="shared" si="29"/>
        <v>7</v>
      </c>
    </row>
    <row r="247" hidden="1">
      <c r="A247" s="27"/>
      <c r="B247" s="88" t="s">
        <v>221</v>
      </c>
      <c r="C247" s="90"/>
      <c r="D247" s="92"/>
      <c r="E247" s="90"/>
      <c r="F247" s="90"/>
      <c r="G247" s="92"/>
      <c r="H247" s="90"/>
      <c r="I247" s="90"/>
      <c r="J247" s="92"/>
      <c r="K247" s="90"/>
      <c r="L247" s="92"/>
      <c r="M247" s="90"/>
      <c r="N247" s="92"/>
      <c r="O247" s="90"/>
      <c r="P247" s="190">
        <v>1.0</v>
      </c>
      <c r="Q247" s="92"/>
      <c r="R247" s="90"/>
      <c r="S247" s="190"/>
      <c r="T247" s="90"/>
      <c r="U247" s="90"/>
      <c r="V247" s="92">
        <v>1.0</v>
      </c>
    </row>
    <row r="248" hidden="1">
      <c r="A248" s="27"/>
      <c r="B248" s="88" t="s">
        <v>233</v>
      </c>
      <c r="C248" s="90"/>
      <c r="D248" s="92"/>
      <c r="E248" s="90"/>
      <c r="F248" s="90"/>
      <c r="G248" s="92"/>
      <c r="H248" s="90"/>
      <c r="I248" s="90"/>
      <c r="J248" s="92">
        <v>1.0</v>
      </c>
      <c r="K248" s="90"/>
      <c r="L248" s="92"/>
      <c r="M248" s="92"/>
      <c r="N248" s="90"/>
      <c r="O248" s="90"/>
      <c r="P248" s="190">
        <v>1.0</v>
      </c>
      <c r="Q248" s="90"/>
      <c r="R248" s="90"/>
      <c r="S248" s="5">
        <v>2.0</v>
      </c>
      <c r="T248" s="90"/>
      <c r="U248" s="90"/>
      <c r="V248" s="190">
        <v>3.0</v>
      </c>
    </row>
    <row r="249" hidden="1">
      <c r="A249" s="35"/>
      <c r="B249" s="88" t="s">
        <v>338</v>
      </c>
      <c r="C249" s="110" t="str">
        <f t="shared" ref="C249:S249" si="30">C243/C242</f>
        <v>#DIV/0!</v>
      </c>
      <c r="D249" s="110">
        <f t="shared" si="30"/>
        <v>1</v>
      </c>
      <c r="E249" s="110" t="str">
        <f t="shared" si="30"/>
        <v>#DIV/0!</v>
      </c>
      <c r="F249" s="110" t="str">
        <f t="shared" si="30"/>
        <v>#DIV/0!</v>
      </c>
      <c r="G249" s="110">
        <f t="shared" si="30"/>
        <v>1</v>
      </c>
      <c r="H249" s="110" t="str">
        <f t="shared" si="30"/>
        <v>#DIV/0!</v>
      </c>
      <c r="I249" s="110" t="str">
        <f t="shared" si="30"/>
        <v>#DIV/0!</v>
      </c>
      <c r="J249" s="110">
        <f t="shared" si="30"/>
        <v>0.9782608696</v>
      </c>
      <c r="K249" s="110" t="str">
        <f t="shared" si="30"/>
        <v>#DIV/0!</v>
      </c>
      <c r="L249" s="110" t="str">
        <f t="shared" si="30"/>
        <v>#DIV/0!</v>
      </c>
      <c r="M249" s="110">
        <f t="shared" si="30"/>
        <v>1</v>
      </c>
      <c r="N249" s="110" t="str">
        <f t="shared" si="30"/>
        <v>#DIV/0!</v>
      </c>
      <c r="O249" s="110" t="str">
        <f t="shared" si="30"/>
        <v>#DIV/0!</v>
      </c>
      <c r="P249" s="191">
        <f t="shared" si="30"/>
        <v>0.9523809524</v>
      </c>
      <c r="Q249" s="110" t="str">
        <f t="shared" si="30"/>
        <v>#DIV/0!</v>
      </c>
      <c r="R249" s="110" t="str">
        <f t="shared" si="30"/>
        <v>#DIV/0!</v>
      </c>
      <c r="S249" s="191">
        <f t="shared" si="30"/>
        <v>0.9736842105</v>
      </c>
      <c r="V249" s="110">
        <f>V243/V242</f>
        <v>0</v>
      </c>
    </row>
    <row r="250" hidden="1">
      <c r="D250" s="7" t="s">
        <v>1393</v>
      </c>
      <c r="G250" s="7" t="s">
        <v>1398</v>
      </c>
      <c r="J250" s="7" t="s">
        <v>1399</v>
      </c>
      <c r="M250" s="7" t="s">
        <v>1401</v>
      </c>
      <c r="P250" s="7" t="s">
        <v>1403</v>
      </c>
      <c r="S250" s="7" t="s">
        <v>1406</v>
      </c>
      <c r="V250" s="7" t="s">
        <v>1410</v>
      </c>
    </row>
    <row r="251" hidden="1">
      <c r="D251" s="5" t="s">
        <v>1413</v>
      </c>
    </row>
    <row r="252" hidden="1">
      <c r="A252" s="85">
        <v>43752.0</v>
      </c>
      <c r="B252" s="112" t="s">
        <v>134</v>
      </c>
      <c r="C252" s="113"/>
      <c r="D252" s="201">
        <v>0.3909722222222222</v>
      </c>
      <c r="E252" s="189"/>
      <c r="F252" s="189"/>
      <c r="G252" s="201"/>
      <c r="H252" s="189"/>
      <c r="I252" s="189"/>
      <c r="J252" s="201">
        <v>0.46944444444444444</v>
      </c>
      <c r="K252" s="189"/>
      <c r="L252" s="188"/>
      <c r="M252" s="201">
        <v>0.5118055555555555</v>
      </c>
      <c r="N252" s="188"/>
      <c r="O252" s="189"/>
      <c r="P252" s="201">
        <v>0.5791666666666667</v>
      </c>
      <c r="Q252" s="188"/>
      <c r="R252" s="189"/>
      <c r="S252" s="201">
        <v>0.6222222222222222</v>
      </c>
      <c r="T252" s="189"/>
      <c r="U252" s="189"/>
      <c r="V252" s="201">
        <v>0.6965277777777777</v>
      </c>
    </row>
    <row r="253" hidden="1">
      <c r="A253" s="27"/>
      <c r="B253" s="88" t="s">
        <v>159</v>
      </c>
      <c r="C253" s="90"/>
      <c r="D253" s="92">
        <v>23.0</v>
      </c>
      <c r="E253" s="90"/>
      <c r="F253" s="90"/>
      <c r="G253" s="92"/>
      <c r="H253" s="90"/>
      <c r="I253" s="90"/>
      <c r="J253" s="92">
        <v>20.0</v>
      </c>
      <c r="K253" s="90"/>
      <c r="L253" s="92"/>
      <c r="M253" s="92">
        <v>79.0</v>
      </c>
      <c r="N253" s="92"/>
      <c r="O253" s="90"/>
      <c r="P253" s="190">
        <v>28.0</v>
      </c>
      <c r="Q253" s="92"/>
      <c r="R253" s="90"/>
      <c r="S253" s="190">
        <v>105.0</v>
      </c>
      <c r="T253" s="90"/>
      <c r="U253" s="90"/>
      <c r="V253" s="92">
        <v>93.0</v>
      </c>
      <c r="W253" s="122">
        <f>sum(D253:V253)</f>
        <v>348</v>
      </c>
      <c r="X253" s="5" t="s">
        <v>1417</v>
      </c>
    </row>
    <row r="254" hidden="1">
      <c r="A254" s="27"/>
      <c r="B254" s="88" t="s">
        <v>178</v>
      </c>
      <c r="C254" s="90"/>
      <c r="D254" s="92">
        <v>21.0</v>
      </c>
      <c r="E254" s="90"/>
      <c r="F254" s="90"/>
      <c r="G254" s="92"/>
      <c r="H254" s="90"/>
      <c r="I254" s="90"/>
      <c r="J254" s="92">
        <v>19.0</v>
      </c>
      <c r="K254" s="90"/>
      <c r="L254" s="92"/>
      <c r="M254" s="92"/>
      <c r="N254" s="92"/>
      <c r="O254" s="90"/>
      <c r="P254" s="190"/>
      <c r="Q254" s="92"/>
      <c r="R254" s="90"/>
      <c r="S254" s="190"/>
      <c r="T254" s="90"/>
      <c r="U254" s="90"/>
      <c r="V254" s="92"/>
      <c r="W254" s="198"/>
    </row>
    <row r="255" hidden="1">
      <c r="A255" s="27"/>
      <c r="B255" s="88" t="s">
        <v>287</v>
      </c>
      <c r="C255" s="90"/>
      <c r="D255" s="92"/>
      <c r="E255" s="90"/>
      <c r="F255" s="90"/>
      <c r="G255" s="92"/>
      <c r="H255" s="90"/>
      <c r="I255" s="90"/>
      <c r="J255" s="92"/>
      <c r="K255" s="90"/>
      <c r="L255" s="92"/>
      <c r="M255" s="92"/>
      <c r="N255" s="92"/>
      <c r="O255" s="90"/>
      <c r="P255" s="190"/>
      <c r="Q255" s="92"/>
      <c r="R255" s="90"/>
      <c r="S255" s="190"/>
      <c r="T255" s="90"/>
      <c r="U255" s="90"/>
      <c r="V255" s="92"/>
    </row>
    <row r="256" hidden="1">
      <c r="A256" s="27"/>
      <c r="B256" s="88" t="s">
        <v>301</v>
      </c>
      <c r="C256" s="90"/>
      <c r="D256" s="92">
        <v>15.0</v>
      </c>
      <c r="E256" s="90"/>
      <c r="F256" s="90"/>
      <c r="G256" s="92"/>
      <c r="H256" s="90"/>
      <c r="I256" s="90"/>
      <c r="J256" s="92">
        <v>17.0</v>
      </c>
      <c r="K256" s="90"/>
      <c r="L256" s="90"/>
      <c r="M256" s="92">
        <v>61.0</v>
      </c>
      <c r="N256" s="90"/>
      <c r="O256" s="90"/>
      <c r="P256" s="190">
        <v>22.0</v>
      </c>
      <c r="Q256" s="90"/>
      <c r="R256" s="90"/>
      <c r="S256" s="190">
        <v>81.0</v>
      </c>
      <c r="T256" s="90"/>
      <c r="U256" s="90"/>
      <c r="V256" s="92">
        <v>69.0</v>
      </c>
      <c r="W256" s="199">
        <f t="shared" ref="W256:W259" si="32">sum(D256:V256)</f>
        <v>265</v>
      </c>
    </row>
    <row r="257" hidden="1">
      <c r="A257" s="27"/>
      <c r="B257" s="88" t="s">
        <v>214</v>
      </c>
      <c r="C257" s="90"/>
      <c r="D257" s="92">
        <f t="shared" ref="D257:V257" si="31">D253-D255-D256-D258-D259</f>
        <v>6</v>
      </c>
      <c r="E257" s="92">
        <f t="shared" si="31"/>
        <v>0</v>
      </c>
      <c r="F257" s="92">
        <f t="shared" si="31"/>
        <v>0</v>
      </c>
      <c r="G257" s="92">
        <f t="shared" si="31"/>
        <v>0</v>
      </c>
      <c r="H257" s="92">
        <f t="shared" si="31"/>
        <v>0</v>
      </c>
      <c r="I257" s="92">
        <f t="shared" si="31"/>
        <v>0</v>
      </c>
      <c r="J257" s="92">
        <f t="shared" si="31"/>
        <v>2</v>
      </c>
      <c r="K257" s="92">
        <f t="shared" si="31"/>
        <v>0</v>
      </c>
      <c r="L257" s="92">
        <f t="shared" si="31"/>
        <v>0</v>
      </c>
      <c r="M257" s="92">
        <f t="shared" si="31"/>
        <v>17</v>
      </c>
      <c r="N257" s="92">
        <f t="shared" si="31"/>
        <v>0</v>
      </c>
      <c r="O257" s="92">
        <f t="shared" si="31"/>
        <v>0</v>
      </c>
      <c r="P257" s="92">
        <f t="shared" si="31"/>
        <v>6</v>
      </c>
      <c r="Q257" s="92">
        <f t="shared" si="31"/>
        <v>0</v>
      </c>
      <c r="R257" s="92">
        <f t="shared" si="31"/>
        <v>0</v>
      </c>
      <c r="S257" s="92">
        <f t="shared" si="31"/>
        <v>21</v>
      </c>
      <c r="T257" s="92">
        <f t="shared" si="31"/>
        <v>0</v>
      </c>
      <c r="U257" s="92">
        <f t="shared" si="31"/>
        <v>0</v>
      </c>
      <c r="V257" s="92">
        <f t="shared" si="31"/>
        <v>23</v>
      </c>
      <c r="W257" s="199">
        <f t="shared" si="32"/>
        <v>75</v>
      </c>
    </row>
    <row r="258" hidden="1">
      <c r="A258" s="27"/>
      <c r="B258" s="88" t="s">
        <v>221</v>
      </c>
      <c r="C258" s="90"/>
      <c r="D258" s="92"/>
      <c r="E258" s="90"/>
      <c r="F258" s="90"/>
      <c r="G258" s="92"/>
      <c r="H258" s="90"/>
      <c r="I258" s="90"/>
      <c r="J258" s="92"/>
      <c r="K258" s="90"/>
      <c r="L258" s="92"/>
      <c r="M258" s="92">
        <v>1.0</v>
      </c>
      <c r="N258" s="92"/>
      <c r="O258" s="90"/>
      <c r="P258" s="190"/>
      <c r="Q258" s="92"/>
      <c r="R258" s="90"/>
      <c r="S258" s="190">
        <v>1.0</v>
      </c>
      <c r="T258" s="90"/>
      <c r="U258" s="90"/>
      <c r="V258" s="92"/>
      <c r="W258" s="199">
        <f t="shared" si="32"/>
        <v>2</v>
      </c>
    </row>
    <row r="259" hidden="1">
      <c r="A259" s="27"/>
      <c r="B259" s="88" t="s">
        <v>233</v>
      </c>
      <c r="C259" s="90"/>
      <c r="D259" s="92">
        <v>2.0</v>
      </c>
      <c r="E259" s="90"/>
      <c r="F259" s="90"/>
      <c r="G259" s="92"/>
      <c r="H259" s="90"/>
      <c r="I259" s="90"/>
      <c r="J259" s="92">
        <v>1.0</v>
      </c>
      <c r="K259" s="90"/>
      <c r="L259" s="92"/>
      <c r="M259" s="92"/>
      <c r="N259" s="90"/>
      <c r="O259" s="90"/>
      <c r="P259" s="190"/>
      <c r="Q259" s="90"/>
      <c r="R259" s="90"/>
      <c r="S259" s="5">
        <v>2.0</v>
      </c>
      <c r="T259" s="90"/>
      <c r="U259" s="90"/>
      <c r="V259" s="190">
        <v>1.0</v>
      </c>
      <c r="W259" s="199">
        <f t="shared" si="32"/>
        <v>6</v>
      </c>
      <c r="X259" s="5" t="s">
        <v>988</v>
      </c>
    </row>
    <row r="260" hidden="1">
      <c r="A260" s="35"/>
      <c r="B260" s="88" t="s">
        <v>338</v>
      </c>
      <c r="C260" s="110" t="str">
        <f t="shared" ref="C260:S260" si="33">C254/C253</f>
        <v>#DIV/0!</v>
      </c>
      <c r="D260" s="110">
        <f t="shared" si="33"/>
        <v>0.9130434783</v>
      </c>
      <c r="E260" s="110" t="str">
        <f t="shared" si="33"/>
        <v>#DIV/0!</v>
      </c>
      <c r="F260" s="110" t="str">
        <f t="shared" si="33"/>
        <v>#DIV/0!</v>
      </c>
      <c r="G260" s="110" t="str">
        <f t="shared" si="33"/>
        <v>#DIV/0!</v>
      </c>
      <c r="H260" s="110" t="str">
        <f t="shared" si="33"/>
        <v>#DIV/0!</v>
      </c>
      <c r="I260" s="110" t="str">
        <f t="shared" si="33"/>
        <v>#DIV/0!</v>
      </c>
      <c r="J260" s="110">
        <f t="shared" si="33"/>
        <v>0.95</v>
      </c>
      <c r="K260" s="110" t="str">
        <f t="shared" si="33"/>
        <v>#DIV/0!</v>
      </c>
      <c r="L260" s="110" t="str">
        <f t="shared" si="33"/>
        <v>#DIV/0!</v>
      </c>
      <c r="M260" s="110">
        <f t="shared" si="33"/>
        <v>0</v>
      </c>
      <c r="N260" s="110" t="str">
        <f t="shared" si="33"/>
        <v>#DIV/0!</v>
      </c>
      <c r="O260" s="110" t="str">
        <f t="shared" si="33"/>
        <v>#DIV/0!</v>
      </c>
      <c r="P260" s="191">
        <f t="shared" si="33"/>
        <v>0</v>
      </c>
      <c r="Q260" s="110" t="str">
        <f t="shared" si="33"/>
        <v>#DIV/0!</v>
      </c>
      <c r="R260" s="110" t="str">
        <f t="shared" si="33"/>
        <v>#DIV/0!</v>
      </c>
      <c r="S260" s="191">
        <f t="shared" si="33"/>
        <v>0</v>
      </c>
      <c r="V260" s="110">
        <f>V254/V253</f>
        <v>0</v>
      </c>
      <c r="W260" s="199">
        <f>sum(W256:W259)</f>
        <v>348</v>
      </c>
    </row>
    <row r="261" hidden="1">
      <c r="D261" s="7" t="s">
        <v>1422</v>
      </c>
      <c r="G261" s="5" t="s">
        <v>7</v>
      </c>
      <c r="J261" s="7" t="s">
        <v>1423</v>
      </c>
      <c r="M261" s="7" t="s">
        <v>1426</v>
      </c>
      <c r="P261" s="7" t="s">
        <v>1428</v>
      </c>
      <c r="S261" s="7" t="s">
        <v>1431</v>
      </c>
      <c r="V261" s="7" t="s">
        <v>1434</v>
      </c>
      <c r="W261" s="5" t="s">
        <v>7</v>
      </c>
    </row>
    <row r="262" hidden="1">
      <c r="A262" s="85">
        <v>43753.0</v>
      </c>
      <c r="B262" s="112" t="s">
        <v>134</v>
      </c>
      <c r="C262" s="113"/>
      <c r="D262" s="201">
        <v>0.3923611111111111</v>
      </c>
      <c r="E262" s="189"/>
      <c r="F262" s="189"/>
      <c r="G262" s="188" t="s">
        <v>252</v>
      </c>
      <c r="H262" s="189"/>
      <c r="I262" s="189"/>
      <c r="J262" s="201">
        <v>0.4673611111111111</v>
      </c>
      <c r="K262" s="189"/>
      <c r="L262" s="188"/>
      <c r="M262" s="201">
        <v>0.5180555555555556</v>
      </c>
      <c r="N262" s="188"/>
      <c r="O262" s="189"/>
      <c r="P262" s="188" t="s">
        <v>252</v>
      </c>
      <c r="Q262" s="188"/>
      <c r="R262" s="189"/>
      <c r="S262" s="201">
        <v>0.6138888888888889</v>
      </c>
      <c r="T262" s="189"/>
      <c r="U262" s="189"/>
      <c r="V262" s="201">
        <v>0.6694444444444444</v>
      </c>
    </row>
    <row r="263" hidden="1">
      <c r="A263" s="27"/>
      <c r="B263" s="88" t="s">
        <v>159</v>
      </c>
      <c r="C263" s="90"/>
      <c r="D263" s="92">
        <v>12.0</v>
      </c>
      <c r="E263" s="90"/>
      <c r="F263" s="90"/>
      <c r="G263" s="92"/>
      <c r="H263" s="90"/>
      <c r="I263" s="90"/>
      <c r="J263" s="92">
        <v>46.0</v>
      </c>
      <c r="K263" s="90"/>
      <c r="L263" s="92"/>
      <c r="M263" s="92">
        <v>44.0</v>
      </c>
      <c r="N263" s="92"/>
      <c r="O263" s="90"/>
      <c r="P263" s="190"/>
      <c r="Q263" s="92"/>
      <c r="R263" s="90"/>
      <c r="S263" s="190">
        <v>105.0</v>
      </c>
      <c r="T263" s="90"/>
      <c r="U263" s="90"/>
      <c r="V263" s="92">
        <v>78.0</v>
      </c>
      <c r="W263" s="122">
        <f>sum(D263:V263)</f>
        <v>285</v>
      </c>
    </row>
    <row r="264" hidden="1">
      <c r="A264" s="27"/>
      <c r="B264" s="88" t="s">
        <v>178</v>
      </c>
      <c r="C264" s="90"/>
      <c r="D264" s="92"/>
      <c r="E264" s="90"/>
      <c r="F264" s="90"/>
      <c r="G264" s="92"/>
      <c r="H264" s="90"/>
      <c r="I264" s="90"/>
      <c r="J264" s="92"/>
      <c r="K264" s="90"/>
      <c r="L264" s="92"/>
      <c r="M264" s="92"/>
      <c r="N264" s="92"/>
      <c r="O264" s="90"/>
      <c r="P264" s="190"/>
      <c r="Q264" s="92"/>
      <c r="R264" s="90"/>
      <c r="S264" s="190"/>
      <c r="T264" s="90"/>
      <c r="U264" s="90"/>
      <c r="V264" s="92"/>
      <c r="W264" s="202"/>
      <c r="X264" s="5" t="s">
        <v>1442</v>
      </c>
    </row>
    <row r="265" hidden="1">
      <c r="A265" s="27"/>
      <c r="B265" s="88" t="s">
        <v>287</v>
      </c>
      <c r="C265" s="90"/>
      <c r="D265" s="92">
        <v>7.0</v>
      </c>
      <c r="E265" s="90"/>
      <c r="F265" s="90"/>
      <c r="G265" s="92"/>
      <c r="H265" s="90"/>
      <c r="I265" s="90"/>
      <c r="J265" s="92">
        <v>35.0</v>
      </c>
      <c r="K265" s="90"/>
      <c r="L265" s="92"/>
      <c r="M265" s="92">
        <v>33.0</v>
      </c>
      <c r="N265" s="92"/>
      <c r="O265" s="90"/>
      <c r="P265" s="190"/>
      <c r="Q265" s="92"/>
      <c r="R265" s="90"/>
      <c r="S265" s="190"/>
      <c r="T265" s="90"/>
      <c r="U265" s="90"/>
      <c r="V265" s="92"/>
      <c r="X265" s="74" t="s">
        <v>1443</v>
      </c>
    </row>
    <row r="266" hidden="1">
      <c r="A266" s="27"/>
      <c r="B266" s="88" t="s">
        <v>301</v>
      </c>
      <c r="C266" s="90"/>
      <c r="D266" s="92">
        <v>1.0</v>
      </c>
      <c r="E266" s="90"/>
      <c r="F266" s="90"/>
      <c r="G266" s="92"/>
      <c r="H266" s="90"/>
      <c r="I266" s="90"/>
      <c r="J266" s="92">
        <v>7.0</v>
      </c>
      <c r="K266" s="90"/>
      <c r="L266" s="90"/>
      <c r="M266" s="92">
        <v>5.0</v>
      </c>
      <c r="N266" s="90"/>
      <c r="O266" s="90"/>
      <c r="P266" s="190"/>
      <c r="Q266" s="90"/>
      <c r="R266" s="90"/>
      <c r="S266" s="190">
        <v>94.0</v>
      </c>
      <c r="T266" s="90"/>
      <c r="U266" s="90"/>
      <c r="V266" s="92">
        <v>60.0</v>
      </c>
      <c r="W266" s="199">
        <f t="shared" ref="W266:W269" si="36">sum(D266:V266)</f>
        <v>167</v>
      </c>
    </row>
    <row r="267" hidden="1">
      <c r="A267" s="27"/>
      <c r="B267" s="88" t="s">
        <v>214</v>
      </c>
      <c r="C267" s="90"/>
      <c r="D267" s="92">
        <f t="shared" ref="D267:R267" si="34">D263-D265-D266-D268-D269</f>
        <v>4</v>
      </c>
      <c r="E267" s="92">
        <f t="shared" si="34"/>
        <v>0</v>
      </c>
      <c r="F267" s="92">
        <f t="shared" si="34"/>
        <v>0</v>
      </c>
      <c r="G267" s="92">
        <f t="shared" si="34"/>
        <v>0</v>
      </c>
      <c r="H267" s="92">
        <f t="shared" si="34"/>
        <v>0</v>
      </c>
      <c r="I267" s="92">
        <f t="shared" si="34"/>
        <v>0</v>
      </c>
      <c r="J267" s="92">
        <f t="shared" si="34"/>
        <v>3</v>
      </c>
      <c r="K267" s="92">
        <f t="shared" si="34"/>
        <v>0</v>
      </c>
      <c r="L267" s="92">
        <f t="shared" si="34"/>
        <v>0</v>
      </c>
      <c r="M267" s="92">
        <f t="shared" si="34"/>
        <v>5</v>
      </c>
      <c r="N267" s="92">
        <f t="shared" si="34"/>
        <v>0</v>
      </c>
      <c r="O267" s="92">
        <f t="shared" si="34"/>
        <v>0</v>
      </c>
      <c r="P267" s="92">
        <f t="shared" si="34"/>
        <v>0</v>
      </c>
      <c r="Q267" s="92">
        <f t="shared" si="34"/>
        <v>0</v>
      </c>
      <c r="R267" s="92">
        <f t="shared" si="34"/>
        <v>0</v>
      </c>
      <c r="S267" s="92">
        <v>11.0</v>
      </c>
      <c r="T267" s="92">
        <f t="shared" ref="T267:V267" si="35">T263-T265-T266-T268-T269</f>
        <v>0</v>
      </c>
      <c r="U267" s="92">
        <f t="shared" si="35"/>
        <v>0</v>
      </c>
      <c r="V267" s="92">
        <f t="shared" si="35"/>
        <v>17</v>
      </c>
      <c r="W267" s="199">
        <f t="shared" si="36"/>
        <v>40</v>
      </c>
    </row>
    <row r="268" hidden="1">
      <c r="A268" s="27"/>
      <c r="B268" s="88" t="s">
        <v>221</v>
      </c>
      <c r="C268" s="90"/>
      <c r="D268" s="92"/>
      <c r="E268" s="90"/>
      <c r="F268" s="90"/>
      <c r="G268" s="92"/>
      <c r="H268" s="90"/>
      <c r="I268" s="90"/>
      <c r="J268" s="92">
        <v>1.0</v>
      </c>
      <c r="K268" s="90"/>
      <c r="L268" s="92"/>
      <c r="M268" s="92">
        <v>1.0</v>
      </c>
      <c r="N268" s="92"/>
      <c r="O268" s="90"/>
      <c r="P268" s="190"/>
      <c r="Q268" s="92"/>
      <c r="R268" s="90"/>
      <c r="S268" s="190"/>
      <c r="T268" s="90"/>
      <c r="U268" s="90"/>
      <c r="V268" s="92">
        <v>1.0</v>
      </c>
      <c r="W268" s="199">
        <f t="shared" si="36"/>
        <v>3</v>
      </c>
    </row>
    <row r="269" hidden="1">
      <c r="A269" s="27"/>
      <c r="B269" s="88" t="s">
        <v>233</v>
      </c>
      <c r="C269" s="90"/>
      <c r="D269" s="92"/>
      <c r="E269" s="90"/>
      <c r="F269" s="90"/>
      <c r="G269" s="92"/>
      <c r="H269" s="90"/>
      <c r="I269" s="90"/>
      <c r="J269" s="92"/>
      <c r="K269" s="90"/>
      <c r="L269" s="92"/>
      <c r="M269" s="92"/>
      <c r="N269" s="90"/>
      <c r="O269" s="90"/>
      <c r="P269" s="190"/>
      <c r="Q269" s="90"/>
      <c r="R269" s="90"/>
      <c r="T269" s="90"/>
      <c r="U269" s="90"/>
      <c r="V269" s="190"/>
      <c r="W269" s="199">
        <f t="shared" si="36"/>
        <v>0</v>
      </c>
    </row>
    <row r="270" hidden="1">
      <c r="A270" s="35"/>
      <c r="B270" s="88" t="s">
        <v>338</v>
      </c>
      <c r="C270" s="110" t="str">
        <f t="shared" ref="C270:S270" si="37">C264/C263</f>
        <v>#DIV/0!</v>
      </c>
      <c r="D270" s="110">
        <f t="shared" si="37"/>
        <v>0</v>
      </c>
      <c r="E270" s="110" t="str">
        <f t="shared" si="37"/>
        <v>#DIV/0!</v>
      </c>
      <c r="F270" s="110" t="str">
        <f t="shared" si="37"/>
        <v>#DIV/0!</v>
      </c>
      <c r="G270" s="110" t="str">
        <f t="shared" si="37"/>
        <v>#DIV/0!</v>
      </c>
      <c r="H270" s="110" t="str">
        <f t="shared" si="37"/>
        <v>#DIV/0!</v>
      </c>
      <c r="I270" s="110" t="str">
        <f t="shared" si="37"/>
        <v>#DIV/0!</v>
      </c>
      <c r="J270" s="110">
        <f t="shared" si="37"/>
        <v>0</v>
      </c>
      <c r="K270" s="110" t="str">
        <f t="shared" si="37"/>
        <v>#DIV/0!</v>
      </c>
      <c r="L270" s="110" t="str">
        <f t="shared" si="37"/>
        <v>#DIV/0!</v>
      </c>
      <c r="M270" s="110">
        <f t="shared" si="37"/>
        <v>0</v>
      </c>
      <c r="N270" s="110" t="str">
        <f t="shared" si="37"/>
        <v>#DIV/0!</v>
      </c>
      <c r="O270" s="110" t="str">
        <f t="shared" si="37"/>
        <v>#DIV/0!</v>
      </c>
      <c r="P270" s="191" t="str">
        <f t="shared" si="37"/>
        <v>#DIV/0!</v>
      </c>
      <c r="Q270" s="110" t="str">
        <f t="shared" si="37"/>
        <v>#DIV/0!</v>
      </c>
      <c r="R270" s="110" t="str">
        <f t="shared" si="37"/>
        <v>#DIV/0!</v>
      </c>
      <c r="S270" s="191">
        <f t="shared" si="37"/>
        <v>0</v>
      </c>
      <c r="V270" s="110">
        <f>V264/V263</f>
        <v>0</v>
      </c>
      <c r="W270" s="199">
        <f>sum(W266:W269)</f>
        <v>210</v>
      </c>
    </row>
    <row r="271" hidden="1">
      <c r="D271" s="205" t="s">
        <v>1447</v>
      </c>
      <c r="G271" s="5" t="s">
        <v>7</v>
      </c>
      <c r="J271" s="7" t="s">
        <v>1449</v>
      </c>
      <c r="M271" s="7" t="s">
        <v>1453</v>
      </c>
      <c r="P271" s="5" t="s">
        <v>7</v>
      </c>
      <c r="S271" s="7" t="s">
        <v>1456</v>
      </c>
      <c r="V271" s="7" t="s">
        <v>1458</v>
      </c>
      <c r="W271" s="5" t="s">
        <v>7</v>
      </c>
    </row>
    <row r="272" hidden="1">
      <c r="A272" s="85">
        <v>43754.0</v>
      </c>
      <c r="B272" s="112" t="s">
        <v>134</v>
      </c>
      <c r="C272" s="113"/>
      <c r="D272" s="188" t="s">
        <v>252</v>
      </c>
      <c r="E272" s="189"/>
      <c r="F272" s="189"/>
      <c r="G272" s="188" t="s">
        <v>252</v>
      </c>
      <c r="H272" s="189"/>
      <c r="I272" s="189"/>
      <c r="J272" s="201">
        <v>0.46458333333333335</v>
      </c>
      <c r="K272" s="189"/>
      <c r="L272" s="188"/>
      <c r="M272" s="201">
        <v>0.5243055555555556</v>
      </c>
      <c r="N272" s="188"/>
      <c r="O272" s="189"/>
      <c r="P272" s="201">
        <v>0.5819444444444445</v>
      </c>
      <c r="Q272" s="188"/>
      <c r="R272" s="189"/>
      <c r="S272" s="201">
        <v>0.63125</v>
      </c>
      <c r="T272" s="189"/>
      <c r="U272" s="189"/>
      <c r="V272" s="201">
        <v>0.6645833333333333</v>
      </c>
    </row>
    <row r="273" hidden="1">
      <c r="A273" s="27"/>
      <c r="B273" s="88" t="s">
        <v>159</v>
      </c>
      <c r="C273" s="90"/>
      <c r="D273" s="92"/>
      <c r="E273" s="90"/>
      <c r="F273" s="90"/>
      <c r="G273" s="92"/>
      <c r="H273" s="90"/>
      <c r="I273" s="90"/>
      <c r="J273" s="92">
        <v>48.0</v>
      </c>
      <c r="K273" s="90"/>
      <c r="L273" s="92"/>
      <c r="M273" s="92">
        <v>51.0</v>
      </c>
      <c r="N273" s="92"/>
      <c r="O273" s="90"/>
      <c r="P273" s="190">
        <v>19.0</v>
      </c>
      <c r="Q273" s="92"/>
      <c r="R273" s="90"/>
      <c r="S273" s="190">
        <v>97.0</v>
      </c>
      <c r="T273" s="90"/>
      <c r="U273" s="90"/>
      <c r="V273" s="92">
        <v>55.0</v>
      </c>
      <c r="W273" s="122">
        <f>sum(D273:V273)</f>
        <v>270</v>
      </c>
    </row>
    <row r="274" hidden="1">
      <c r="A274" s="27"/>
      <c r="B274" s="88" t="s">
        <v>178</v>
      </c>
      <c r="C274" s="90"/>
      <c r="D274" s="92"/>
      <c r="E274" s="90"/>
      <c r="F274" s="90"/>
      <c r="G274" s="92"/>
      <c r="H274" s="90"/>
      <c r="I274" s="90"/>
      <c r="J274" s="92">
        <v>47.0</v>
      </c>
      <c r="K274" s="90"/>
      <c r="L274" s="92"/>
      <c r="M274" s="92">
        <v>51.0</v>
      </c>
      <c r="N274" s="92"/>
      <c r="O274" s="90"/>
      <c r="P274" s="190">
        <v>19.0</v>
      </c>
      <c r="Q274" s="92"/>
      <c r="R274" s="90"/>
      <c r="S274" s="190">
        <v>88.0</v>
      </c>
      <c r="T274" s="90"/>
      <c r="U274" s="90"/>
      <c r="V274" s="92">
        <v>54.0</v>
      </c>
      <c r="W274" s="202"/>
    </row>
    <row r="275" hidden="1">
      <c r="A275" s="27"/>
      <c r="B275" s="88" t="s">
        <v>287</v>
      </c>
      <c r="C275" s="90"/>
      <c r="D275" s="92"/>
      <c r="E275" s="90"/>
      <c r="F275" s="90"/>
      <c r="G275" s="92"/>
      <c r="H275" s="90"/>
      <c r="I275" s="90"/>
      <c r="J275" s="92"/>
      <c r="K275" s="90"/>
      <c r="L275" s="92"/>
      <c r="M275" s="92"/>
      <c r="N275" s="92"/>
      <c r="O275" s="90"/>
      <c r="P275" s="190"/>
      <c r="Q275" s="92"/>
      <c r="R275" s="90"/>
      <c r="S275" s="190"/>
      <c r="T275" s="90"/>
      <c r="U275" s="90"/>
      <c r="V275" s="92"/>
    </row>
    <row r="276" hidden="1">
      <c r="A276" s="27"/>
      <c r="B276" s="88" t="s">
        <v>301</v>
      </c>
      <c r="C276" s="90"/>
      <c r="D276" s="92"/>
      <c r="E276" s="90"/>
      <c r="F276" s="90"/>
      <c r="G276" s="92"/>
      <c r="H276" s="90"/>
      <c r="I276" s="90"/>
      <c r="J276" s="92">
        <v>45.0</v>
      </c>
      <c r="K276" s="90"/>
      <c r="L276" s="90"/>
      <c r="M276" s="92">
        <v>44.0</v>
      </c>
      <c r="N276" s="90"/>
      <c r="O276" s="90"/>
      <c r="P276" s="190">
        <v>14.0</v>
      </c>
      <c r="Q276" s="90"/>
      <c r="R276" s="90"/>
      <c r="S276" s="190">
        <v>73.0</v>
      </c>
      <c r="T276" s="90"/>
      <c r="U276" s="90"/>
      <c r="V276" s="92">
        <v>46.0</v>
      </c>
      <c r="W276" s="199">
        <f t="shared" ref="W276:W279" si="38">sum(D276:V276)</f>
        <v>222</v>
      </c>
    </row>
    <row r="277" hidden="1">
      <c r="A277" s="27"/>
      <c r="B277" s="88" t="s">
        <v>214</v>
      </c>
      <c r="C277" s="90"/>
      <c r="D277" s="92"/>
      <c r="E277" s="92"/>
      <c r="F277" s="92"/>
      <c r="G277" s="92"/>
      <c r="H277" s="92"/>
      <c r="I277" s="92"/>
      <c r="J277" s="92">
        <v>2.0</v>
      </c>
      <c r="K277" s="92"/>
      <c r="L277" s="92"/>
      <c r="M277" s="92">
        <v>6.0</v>
      </c>
      <c r="N277" s="92"/>
      <c r="O277" s="92"/>
      <c r="P277" s="92">
        <v>4.0</v>
      </c>
      <c r="Q277" s="92"/>
      <c r="R277" s="92"/>
      <c r="S277" s="92">
        <v>15.0</v>
      </c>
      <c r="T277" s="92"/>
      <c r="U277" s="92"/>
      <c r="V277" s="92">
        <v>7.0</v>
      </c>
      <c r="W277" s="199">
        <f t="shared" si="38"/>
        <v>34</v>
      </c>
    </row>
    <row r="278" hidden="1">
      <c r="A278" s="27"/>
      <c r="B278" s="88" t="s">
        <v>221</v>
      </c>
      <c r="C278" s="90"/>
      <c r="D278" s="92"/>
      <c r="E278" s="90"/>
      <c r="F278" s="90"/>
      <c r="G278" s="92"/>
      <c r="H278" s="90"/>
      <c r="I278" s="90"/>
      <c r="J278" s="92"/>
      <c r="K278" s="90"/>
      <c r="L278" s="92"/>
      <c r="M278" s="92">
        <v>1.0</v>
      </c>
      <c r="N278" s="92"/>
      <c r="O278" s="90"/>
      <c r="P278" s="190">
        <v>1.0</v>
      </c>
      <c r="Q278" s="92"/>
      <c r="R278" s="90"/>
      <c r="S278" s="190"/>
      <c r="T278" s="90"/>
      <c r="U278" s="90"/>
      <c r="V278" s="92">
        <v>1.0</v>
      </c>
      <c r="W278" s="199">
        <f t="shared" si="38"/>
        <v>3</v>
      </c>
    </row>
    <row r="279" hidden="1">
      <c r="A279" s="27"/>
      <c r="B279" s="88" t="s">
        <v>233</v>
      </c>
      <c r="C279" s="90"/>
      <c r="D279" s="92"/>
      <c r="E279" s="90"/>
      <c r="F279" s="90"/>
      <c r="G279" s="92"/>
      <c r="H279" s="90"/>
      <c r="I279" s="90"/>
      <c r="J279" s="92">
        <v>1.0</v>
      </c>
      <c r="K279" s="90"/>
      <c r="L279" s="92"/>
      <c r="M279" s="92"/>
      <c r="N279" s="90"/>
      <c r="O279" s="90"/>
      <c r="P279" s="190"/>
      <c r="Q279" s="90"/>
      <c r="R279" s="90"/>
      <c r="S279" s="5">
        <v>9.0</v>
      </c>
      <c r="T279" s="90"/>
      <c r="U279" s="90"/>
      <c r="V279" s="190">
        <v>1.0</v>
      </c>
      <c r="W279" s="199">
        <f t="shared" si="38"/>
        <v>11</v>
      </c>
      <c r="X279" s="5" t="s">
        <v>1464</v>
      </c>
    </row>
    <row r="280" hidden="1">
      <c r="A280" s="35"/>
      <c r="B280" s="88" t="s">
        <v>338</v>
      </c>
      <c r="C280" s="110" t="str">
        <f t="shared" ref="C280:S280" si="39">C274/C273</f>
        <v>#DIV/0!</v>
      </c>
      <c r="D280" s="110" t="str">
        <f t="shared" si="39"/>
        <v>#DIV/0!</v>
      </c>
      <c r="E280" s="110" t="str">
        <f t="shared" si="39"/>
        <v>#DIV/0!</v>
      </c>
      <c r="F280" s="110" t="str">
        <f t="shared" si="39"/>
        <v>#DIV/0!</v>
      </c>
      <c r="G280" s="110" t="str">
        <f t="shared" si="39"/>
        <v>#DIV/0!</v>
      </c>
      <c r="H280" s="110" t="str">
        <f t="shared" si="39"/>
        <v>#DIV/0!</v>
      </c>
      <c r="I280" s="110" t="str">
        <f t="shared" si="39"/>
        <v>#DIV/0!</v>
      </c>
      <c r="J280" s="110">
        <f t="shared" si="39"/>
        <v>0.9791666667</v>
      </c>
      <c r="K280" s="110" t="str">
        <f t="shared" si="39"/>
        <v>#DIV/0!</v>
      </c>
      <c r="L280" s="110" t="str">
        <f t="shared" si="39"/>
        <v>#DIV/0!</v>
      </c>
      <c r="M280" s="110">
        <f t="shared" si="39"/>
        <v>1</v>
      </c>
      <c r="N280" s="110" t="str">
        <f t="shared" si="39"/>
        <v>#DIV/0!</v>
      </c>
      <c r="O280" s="110" t="str">
        <f t="shared" si="39"/>
        <v>#DIV/0!</v>
      </c>
      <c r="P280" s="191">
        <f t="shared" si="39"/>
        <v>1</v>
      </c>
      <c r="Q280" s="110" t="str">
        <f t="shared" si="39"/>
        <v>#DIV/0!</v>
      </c>
      <c r="R280" s="110" t="str">
        <f t="shared" si="39"/>
        <v>#DIV/0!</v>
      </c>
      <c r="S280" s="191">
        <f t="shared" si="39"/>
        <v>0.9072164948</v>
      </c>
      <c r="V280" s="110">
        <f>V274/V273</f>
        <v>0.9818181818</v>
      </c>
      <c r="W280" s="199">
        <f>sum(W276:W279)</f>
        <v>270</v>
      </c>
    </row>
    <row r="281" hidden="1">
      <c r="J281" s="7" t="s">
        <v>1466</v>
      </c>
      <c r="M281" s="7" t="s">
        <v>1468</v>
      </c>
      <c r="P281" s="7" t="s">
        <v>1472</v>
      </c>
      <c r="S281" s="7" t="s">
        <v>1475</v>
      </c>
      <c r="V281" s="7" t="s">
        <v>1482</v>
      </c>
      <c r="W281" s="5" t="s">
        <v>7</v>
      </c>
    </row>
    <row r="282" hidden="1">
      <c r="A282" s="85">
        <v>43755.0</v>
      </c>
      <c r="B282" s="112" t="s">
        <v>134</v>
      </c>
      <c r="C282" s="113"/>
      <c r="D282" s="188" t="s">
        <v>252</v>
      </c>
      <c r="E282" s="189"/>
      <c r="F282" s="189"/>
      <c r="G282" s="201">
        <v>0.44583333333333336</v>
      </c>
      <c r="H282" s="189"/>
      <c r="I282" s="189"/>
      <c r="J282" s="201">
        <v>0.4951388888888889</v>
      </c>
      <c r="K282" s="189"/>
      <c r="L282" s="188"/>
      <c r="M282" s="201">
        <v>0.5763888888888888</v>
      </c>
      <c r="N282" s="188"/>
      <c r="O282" s="189"/>
      <c r="P282" s="201">
        <v>0.60625</v>
      </c>
      <c r="Q282" s="188"/>
      <c r="R282" s="189"/>
      <c r="S282" s="201">
        <v>0.6659722222222222</v>
      </c>
      <c r="T282" s="189"/>
      <c r="U282" s="189"/>
      <c r="V282" s="188" t="s">
        <v>252</v>
      </c>
    </row>
    <row r="283" hidden="1">
      <c r="A283" s="27"/>
      <c r="B283" s="88" t="s">
        <v>159</v>
      </c>
      <c r="C283" s="90"/>
      <c r="D283" s="92"/>
      <c r="E283" s="90"/>
      <c r="F283" s="90"/>
      <c r="G283" s="92">
        <v>22.0</v>
      </c>
      <c r="H283" s="90"/>
      <c r="I283" s="90"/>
      <c r="J283" s="92">
        <v>22.0</v>
      </c>
      <c r="K283" s="90"/>
      <c r="L283" s="92"/>
      <c r="M283" s="92">
        <v>26.0</v>
      </c>
      <c r="N283" s="92"/>
      <c r="O283" s="90"/>
      <c r="P283" s="190">
        <v>2.0</v>
      </c>
      <c r="Q283" s="92"/>
      <c r="R283" s="90"/>
      <c r="S283" s="190">
        <v>44.0</v>
      </c>
      <c r="T283" s="90"/>
      <c r="U283" s="90"/>
      <c r="V283" s="92"/>
      <c r="W283" s="122">
        <f>sum(D283:V283)</f>
        <v>116</v>
      </c>
    </row>
    <row r="284" hidden="1">
      <c r="A284" s="27"/>
      <c r="B284" s="88" t="s">
        <v>178</v>
      </c>
      <c r="C284" s="90"/>
      <c r="D284" s="92"/>
      <c r="E284" s="90"/>
      <c r="F284" s="90"/>
      <c r="G284" s="92">
        <v>22.0</v>
      </c>
      <c r="H284" s="90"/>
      <c r="I284" s="90"/>
      <c r="J284" s="92">
        <v>22.0</v>
      </c>
      <c r="K284" s="90"/>
      <c r="L284" s="92"/>
      <c r="M284" s="92">
        <v>26.0</v>
      </c>
      <c r="N284" s="92"/>
      <c r="O284" s="90"/>
      <c r="P284" s="190">
        <v>2.0</v>
      </c>
      <c r="Q284" s="92"/>
      <c r="R284" s="90"/>
      <c r="S284" s="190">
        <v>44.0</v>
      </c>
      <c r="T284" s="90"/>
      <c r="U284" s="90"/>
      <c r="V284" s="92"/>
      <c r="W284" s="202"/>
    </row>
    <row r="285" hidden="1">
      <c r="A285" s="27"/>
      <c r="B285" s="88" t="s">
        <v>287</v>
      </c>
      <c r="C285" s="90"/>
      <c r="D285" s="92"/>
      <c r="E285" s="90"/>
      <c r="F285" s="90"/>
      <c r="G285" s="92"/>
      <c r="H285" s="90"/>
      <c r="I285" s="90"/>
      <c r="J285" s="92"/>
      <c r="K285" s="90"/>
      <c r="L285" s="92"/>
      <c r="M285" s="92"/>
      <c r="N285" s="92"/>
      <c r="O285" s="90"/>
      <c r="P285" s="190"/>
      <c r="Q285" s="92"/>
      <c r="R285" s="90"/>
      <c r="S285" s="190"/>
      <c r="T285" s="90"/>
      <c r="U285" s="90"/>
      <c r="V285" s="92"/>
    </row>
    <row r="286" hidden="1">
      <c r="A286" s="27"/>
      <c r="B286" s="88" t="s">
        <v>301</v>
      </c>
      <c r="C286" s="90"/>
      <c r="D286" s="92"/>
      <c r="E286" s="90"/>
      <c r="F286" s="90"/>
      <c r="G286" s="92">
        <v>20.0</v>
      </c>
      <c r="H286" s="90"/>
      <c r="I286" s="90"/>
      <c r="J286" s="92">
        <v>17.0</v>
      </c>
      <c r="K286" s="90"/>
      <c r="L286" s="90"/>
      <c r="M286" s="92">
        <v>23.0</v>
      </c>
      <c r="N286" s="90"/>
      <c r="O286" s="90"/>
      <c r="P286" s="190">
        <v>2.0</v>
      </c>
      <c r="Q286" s="90"/>
      <c r="R286" s="90"/>
      <c r="S286" s="190">
        <v>38.0</v>
      </c>
      <c r="T286" s="90"/>
      <c r="U286" s="90"/>
      <c r="V286" s="92"/>
      <c r="W286" s="199">
        <f t="shared" ref="W286:W289" si="40">sum(D286:V286)</f>
        <v>100</v>
      </c>
    </row>
    <row r="287" hidden="1">
      <c r="A287" s="27"/>
      <c r="B287" s="88" t="s">
        <v>214</v>
      </c>
      <c r="C287" s="90"/>
      <c r="D287" s="92"/>
      <c r="E287" s="92"/>
      <c r="F287" s="92"/>
      <c r="G287" s="92">
        <v>1.0</v>
      </c>
      <c r="H287" s="92"/>
      <c r="I287" s="92"/>
      <c r="J287" s="92">
        <v>5.0</v>
      </c>
      <c r="K287" s="92"/>
      <c r="L287" s="92"/>
      <c r="M287" s="92">
        <v>3.0</v>
      </c>
      <c r="N287" s="92"/>
      <c r="O287" s="92"/>
      <c r="P287" s="92"/>
      <c r="Q287" s="92"/>
      <c r="R287" s="92"/>
      <c r="S287" s="92">
        <v>5.0</v>
      </c>
      <c r="T287" s="92"/>
      <c r="U287" s="92"/>
      <c r="V287" s="92"/>
      <c r="W287" s="199">
        <f t="shared" si="40"/>
        <v>14</v>
      </c>
    </row>
    <row r="288" hidden="1">
      <c r="A288" s="27"/>
      <c r="B288" s="88" t="s">
        <v>221</v>
      </c>
      <c r="C288" s="90"/>
      <c r="D288" s="92"/>
      <c r="E288" s="90"/>
      <c r="F288" s="90"/>
      <c r="G288" s="92">
        <v>1.0</v>
      </c>
      <c r="H288" s="90"/>
      <c r="I288" s="90"/>
      <c r="J288" s="92"/>
      <c r="K288" s="90"/>
      <c r="L288" s="92"/>
      <c r="M288" s="92"/>
      <c r="N288" s="92"/>
      <c r="O288" s="90"/>
      <c r="P288" s="190"/>
      <c r="Q288" s="92"/>
      <c r="R288" s="90"/>
      <c r="S288" s="190">
        <v>1.0</v>
      </c>
      <c r="T288" s="90"/>
      <c r="U288" s="90"/>
      <c r="V288" s="92"/>
      <c r="W288" s="199">
        <f t="shared" si="40"/>
        <v>2</v>
      </c>
    </row>
    <row r="289" hidden="1">
      <c r="A289" s="27"/>
      <c r="B289" s="88" t="s">
        <v>233</v>
      </c>
      <c r="C289" s="90"/>
      <c r="D289" s="92"/>
      <c r="E289" s="90"/>
      <c r="F289" s="90"/>
      <c r="G289" s="92"/>
      <c r="H289" s="90"/>
      <c r="I289" s="90"/>
      <c r="J289" s="92"/>
      <c r="K289" s="90"/>
      <c r="L289" s="92"/>
      <c r="M289" s="92"/>
      <c r="N289" s="90"/>
      <c r="O289" s="90"/>
      <c r="P289" s="190"/>
      <c r="Q289" s="90"/>
      <c r="R289" s="90"/>
      <c r="T289" s="90"/>
      <c r="U289" s="90"/>
      <c r="V289" s="190"/>
      <c r="W289" s="199">
        <f t="shared" si="40"/>
        <v>0</v>
      </c>
    </row>
    <row r="290" hidden="1">
      <c r="A290" s="35"/>
      <c r="B290" s="88" t="s">
        <v>338</v>
      </c>
      <c r="C290" s="110" t="str">
        <f t="shared" ref="C290:S290" si="41">C284/C283</f>
        <v>#DIV/0!</v>
      </c>
      <c r="D290" s="110" t="str">
        <f t="shared" si="41"/>
        <v>#DIV/0!</v>
      </c>
      <c r="E290" s="110" t="str">
        <f t="shared" si="41"/>
        <v>#DIV/0!</v>
      </c>
      <c r="F290" s="110" t="str">
        <f t="shared" si="41"/>
        <v>#DIV/0!</v>
      </c>
      <c r="G290" s="110">
        <f t="shared" si="41"/>
        <v>1</v>
      </c>
      <c r="H290" s="110" t="str">
        <f t="shared" si="41"/>
        <v>#DIV/0!</v>
      </c>
      <c r="I290" s="110" t="str">
        <f t="shared" si="41"/>
        <v>#DIV/0!</v>
      </c>
      <c r="J290" s="110">
        <f t="shared" si="41"/>
        <v>1</v>
      </c>
      <c r="K290" s="110" t="str">
        <f t="shared" si="41"/>
        <v>#DIV/0!</v>
      </c>
      <c r="L290" s="110" t="str">
        <f t="shared" si="41"/>
        <v>#DIV/0!</v>
      </c>
      <c r="M290" s="110">
        <f t="shared" si="41"/>
        <v>1</v>
      </c>
      <c r="N290" s="110" t="str">
        <f t="shared" si="41"/>
        <v>#DIV/0!</v>
      </c>
      <c r="O290" s="110" t="str">
        <f t="shared" si="41"/>
        <v>#DIV/0!</v>
      </c>
      <c r="P290" s="191">
        <f t="shared" si="41"/>
        <v>1</v>
      </c>
      <c r="Q290" s="110" t="str">
        <f t="shared" si="41"/>
        <v>#DIV/0!</v>
      </c>
      <c r="R290" s="110" t="str">
        <f t="shared" si="41"/>
        <v>#DIV/0!</v>
      </c>
      <c r="S290" s="191">
        <f t="shared" si="41"/>
        <v>1</v>
      </c>
      <c r="V290" s="110" t="str">
        <f>V284/V283</f>
        <v>#DIV/0!</v>
      </c>
      <c r="W290" s="199">
        <f>sum(W286:W289)</f>
        <v>116</v>
      </c>
    </row>
    <row r="291" hidden="1">
      <c r="G291" s="7" t="s">
        <v>1486</v>
      </c>
      <c r="J291" s="7" t="s">
        <v>1488</v>
      </c>
      <c r="M291" s="7" t="s">
        <v>1489</v>
      </c>
      <c r="P291" s="7" t="s">
        <v>1492</v>
      </c>
      <c r="S291" s="7" t="s">
        <v>1493</v>
      </c>
      <c r="V291" s="7" t="s">
        <v>1497</v>
      </c>
      <c r="W291" s="5" t="s">
        <v>7</v>
      </c>
    </row>
    <row r="292" hidden="1">
      <c r="A292" s="85">
        <v>43756.0</v>
      </c>
      <c r="B292" s="112" t="s">
        <v>134</v>
      </c>
      <c r="C292" s="113"/>
      <c r="D292" s="188"/>
      <c r="E292" s="189"/>
      <c r="F292" s="189"/>
      <c r="G292" s="201">
        <v>0.3972222222222222</v>
      </c>
      <c r="H292" s="189"/>
      <c r="I292" s="189"/>
      <c r="J292" s="201">
        <v>0.43125</v>
      </c>
      <c r="K292" s="189"/>
      <c r="L292" s="188"/>
      <c r="M292" s="201">
        <v>0.4791666666666667</v>
      </c>
      <c r="N292" s="188"/>
      <c r="O292" s="189"/>
      <c r="P292" s="201">
        <v>0.5277777777777778</v>
      </c>
      <c r="Q292" s="188"/>
      <c r="R292" s="189"/>
      <c r="S292" s="201">
        <v>0.6097222222222223</v>
      </c>
      <c r="T292" s="189"/>
      <c r="U292" s="189"/>
      <c r="V292" s="201">
        <v>0.6652777777777777</v>
      </c>
    </row>
    <row r="293" hidden="1">
      <c r="A293" s="27"/>
      <c r="B293" s="88" t="s">
        <v>159</v>
      </c>
      <c r="C293" s="90"/>
      <c r="D293" s="92"/>
      <c r="E293" s="90"/>
      <c r="F293" s="90"/>
      <c r="G293" s="92">
        <v>73.0</v>
      </c>
      <c r="H293" s="90"/>
      <c r="I293" s="90"/>
      <c r="J293" s="92">
        <v>1.0</v>
      </c>
      <c r="K293" s="90"/>
      <c r="L293" s="92"/>
      <c r="M293" s="92">
        <v>19.0</v>
      </c>
      <c r="N293" s="92"/>
      <c r="O293" s="90"/>
      <c r="P293" s="190">
        <v>46.0</v>
      </c>
      <c r="Q293" s="92"/>
      <c r="R293" s="90"/>
      <c r="S293" s="190">
        <v>38.0</v>
      </c>
      <c r="T293" s="90"/>
      <c r="U293" s="90"/>
      <c r="V293" s="92">
        <v>100.0</v>
      </c>
      <c r="W293" s="122">
        <f>sum(D293:V293)</f>
        <v>277</v>
      </c>
    </row>
    <row r="294" hidden="1">
      <c r="A294" s="27"/>
      <c r="B294" s="88" t="s">
        <v>178</v>
      </c>
      <c r="C294" s="90"/>
      <c r="D294" s="92"/>
      <c r="E294" s="90"/>
      <c r="F294" s="90"/>
      <c r="G294" s="92">
        <v>73.0</v>
      </c>
      <c r="H294" s="90"/>
      <c r="I294" s="90"/>
      <c r="J294" s="92">
        <v>1.0</v>
      </c>
      <c r="K294" s="90"/>
      <c r="L294" s="92"/>
      <c r="M294" s="92">
        <v>19.0</v>
      </c>
      <c r="N294" s="92"/>
      <c r="O294" s="90"/>
      <c r="P294" s="190">
        <v>46.0</v>
      </c>
      <c r="Q294" s="92"/>
      <c r="R294" s="90"/>
      <c r="S294" s="190">
        <v>38.0</v>
      </c>
      <c r="T294" s="90"/>
      <c r="U294" s="90"/>
      <c r="V294" s="92">
        <v>96.0</v>
      </c>
      <c r="W294" s="202"/>
    </row>
    <row r="295" hidden="1">
      <c r="A295" s="27"/>
      <c r="B295" s="88" t="s">
        <v>287</v>
      </c>
      <c r="C295" s="90"/>
      <c r="D295" s="92"/>
      <c r="E295" s="90"/>
      <c r="F295" s="90"/>
      <c r="G295" s="92">
        <v>50.0</v>
      </c>
      <c r="H295" s="90"/>
      <c r="I295" s="90"/>
      <c r="J295" s="92">
        <v>1.0</v>
      </c>
      <c r="K295" s="90"/>
      <c r="L295" s="92"/>
      <c r="M295" s="92"/>
      <c r="N295" s="92"/>
      <c r="O295" s="90"/>
      <c r="P295" s="190"/>
      <c r="Q295" s="92"/>
      <c r="R295" s="90"/>
      <c r="S295" s="190"/>
      <c r="T295" s="90"/>
      <c r="U295" s="90"/>
      <c r="V295" s="92"/>
    </row>
    <row r="296" hidden="1">
      <c r="A296" s="27"/>
      <c r="B296" s="88" t="s">
        <v>301</v>
      </c>
      <c r="C296" s="90"/>
      <c r="D296" s="92"/>
      <c r="E296" s="90"/>
      <c r="F296" s="90"/>
      <c r="G296" s="92">
        <v>58.0</v>
      </c>
      <c r="H296" s="90"/>
      <c r="I296" s="90"/>
      <c r="J296" s="92">
        <v>1.0</v>
      </c>
      <c r="K296" s="90"/>
      <c r="L296" s="90"/>
      <c r="M296" s="92">
        <v>16.0</v>
      </c>
      <c r="N296" s="90"/>
      <c r="O296" s="90"/>
      <c r="P296" s="190">
        <v>28.0</v>
      </c>
      <c r="Q296" s="90"/>
      <c r="R296" s="90"/>
      <c r="S296" s="190">
        <v>28.0</v>
      </c>
      <c r="T296" s="90"/>
      <c r="U296" s="90"/>
      <c r="V296" s="92">
        <v>74.0</v>
      </c>
      <c r="W296" s="199">
        <f t="shared" ref="W296:W299" si="42">sum(D296:V296)</f>
        <v>205</v>
      </c>
    </row>
    <row r="297" hidden="1">
      <c r="A297" s="27"/>
      <c r="B297" s="88" t="s">
        <v>214</v>
      </c>
      <c r="C297" s="90"/>
      <c r="D297" s="92"/>
      <c r="E297" s="92"/>
      <c r="F297" s="92"/>
      <c r="G297" s="92">
        <v>12.0</v>
      </c>
      <c r="H297" s="92"/>
      <c r="I297" s="92"/>
      <c r="J297" s="92"/>
      <c r="K297" s="92"/>
      <c r="L297" s="92"/>
      <c r="M297" s="92">
        <v>3.0</v>
      </c>
      <c r="N297" s="92"/>
      <c r="O297" s="92"/>
      <c r="P297" s="92">
        <v>18.0</v>
      </c>
      <c r="Q297" s="92"/>
      <c r="R297" s="92"/>
      <c r="S297" s="92">
        <v>9.0</v>
      </c>
      <c r="T297" s="92"/>
      <c r="U297" s="92"/>
      <c r="V297" s="92">
        <v>21.0</v>
      </c>
      <c r="W297" s="199">
        <f t="shared" si="42"/>
        <v>63</v>
      </c>
    </row>
    <row r="298" hidden="1">
      <c r="A298" s="27"/>
      <c r="B298" s="88" t="s">
        <v>221</v>
      </c>
      <c r="C298" s="90"/>
      <c r="D298" s="92"/>
      <c r="E298" s="90"/>
      <c r="F298" s="90"/>
      <c r="G298" s="92">
        <v>3.0</v>
      </c>
      <c r="H298" s="90"/>
      <c r="I298" s="90"/>
      <c r="J298" s="92"/>
      <c r="K298" s="90"/>
      <c r="L298" s="92"/>
      <c r="M298" s="92"/>
      <c r="N298" s="92"/>
      <c r="O298" s="90"/>
      <c r="P298" s="190"/>
      <c r="Q298" s="92"/>
      <c r="R298" s="90"/>
      <c r="S298" s="190">
        <v>1.0</v>
      </c>
      <c r="T298" s="90"/>
      <c r="U298" s="90"/>
      <c r="V298" s="92">
        <v>1.0</v>
      </c>
      <c r="W298" s="199">
        <f t="shared" si="42"/>
        <v>5</v>
      </c>
    </row>
    <row r="299" hidden="1">
      <c r="A299" s="27"/>
      <c r="B299" s="88" t="s">
        <v>233</v>
      </c>
      <c r="C299" s="90"/>
      <c r="D299" s="92"/>
      <c r="E299" s="90"/>
      <c r="F299" s="90"/>
      <c r="G299" s="92"/>
      <c r="H299" s="90"/>
      <c r="I299" s="90"/>
      <c r="J299" s="92"/>
      <c r="K299" s="90"/>
      <c r="L299" s="92"/>
      <c r="M299" s="92"/>
      <c r="N299" s="90"/>
      <c r="O299" s="90"/>
      <c r="P299" s="190"/>
      <c r="Q299" s="90"/>
      <c r="R299" s="90"/>
      <c r="T299" s="90"/>
      <c r="U299" s="90"/>
      <c r="V299" s="190">
        <v>4.0</v>
      </c>
      <c r="W299" s="199">
        <f t="shared" si="42"/>
        <v>4</v>
      </c>
    </row>
    <row r="300" hidden="1">
      <c r="A300" s="35"/>
      <c r="B300" s="88" t="s">
        <v>338</v>
      </c>
      <c r="C300" s="110" t="str">
        <f t="shared" ref="C300:S300" si="43">C294/C293</f>
        <v>#DIV/0!</v>
      </c>
      <c r="D300" s="110" t="str">
        <f t="shared" si="43"/>
        <v>#DIV/0!</v>
      </c>
      <c r="E300" s="110" t="str">
        <f t="shared" si="43"/>
        <v>#DIV/0!</v>
      </c>
      <c r="F300" s="110" t="str">
        <f t="shared" si="43"/>
        <v>#DIV/0!</v>
      </c>
      <c r="G300" s="110">
        <f t="shared" si="43"/>
        <v>1</v>
      </c>
      <c r="H300" s="110" t="str">
        <f t="shared" si="43"/>
        <v>#DIV/0!</v>
      </c>
      <c r="I300" s="110" t="str">
        <f t="shared" si="43"/>
        <v>#DIV/0!</v>
      </c>
      <c r="J300" s="110">
        <f t="shared" si="43"/>
        <v>1</v>
      </c>
      <c r="K300" s="110" t="str">
        <f t="shared" si="43"/>
        <v>#DIV/0!</v>
      </c>
      <c r="L300" s="110" t="str">
        <f t="shared" si="43"/>
        <v>#DIV/0!</v>
      </c>
      <c r="M300" s="110">
        <f t="shared" si="43"/>
        <v>1</v>
      </c>
      <c r="N300" s="110" t="str">
        <f t="shared" si="43"/>
        <v>#DIV/0!</v>
      </c>
      <c r="O300" s="110" t="str">
        <f t="shared" si="43"/>
        <v>#DIV/0!</v>
      </c>
      <c r="P300" s="191">
        <f t="shared" si="43"/>
        <v>1</v>
      </c>
      <c r="Q300" s="110" t="str">
        <f t="shared" si="43"/>
        <v>#DIV/0!</v>
      </c>
      <c r="R300" s="110" t="str">
        <f t="shared" si="43"/>
        <v>#DIV/0!</v>
      </c>
      <c r="S300" s="191">
        <f t="shared" si="43"/>
        <v>1</v>
      </c>
      <c r="V300" s="110">
        <f>V294/V293</f>
        <v>0.96</v>
      </c>
      <c r="W300" s="199">
        <f>sum(W296:W299)</f>
        <v>277</v>
      </c>
    </row>
    <row r="301" hidden="1">
      <c r="G301" s="7" t="s">
        <v>1504</v>
      </c>
      <c r="J301" s="7" t="s">
        <v>1505</v>
      </c>
      <c r="M301" s="7" t="s">
        <v>1507</v>
      </c>
      <c r="P301" s="7" t="s">
        <v>1509</v>
      </c>
      <c r="S301" s="7" t="s">
        <v>1513</v>
      </c>
      <c r="V301" s="7" t="s">
        <v>1516</v>
      </c>
      <c r="W301" s="5" t="s">
        <v>7</v>
      </c>
    </row>
    <row r="302" hidden="1">
      <c r="A302" s="85">
        <v>43757.0</v>
      </c>
      <c r="B302" s="112" t="s">
        <v>134</v>
      </c>
      <c r="C302" s="113"/>
      <c r="D302" s="201">
        <v>0.3923611111111111</v>
      </c>
      <c r="E302" s="189"/>
      <c r="F302" s="189"/>
      <c r="G302" s="188" t="s">
        <v>252</v>
      </c>
      <c r="H302" s="189"/>
      <c r="I302" s="189"/>
      <c r="J302" s="201">
        <v>0.47291666666666665</v>
      </c>
      <c r="K302" s="189"/>
      <c r="L302" s="188"/>
      <c r="M302" s="201">
        <v>0.5229166666666667</v>
      </c>
      <c r="N302" s="188"/>
      <c r="O302" s="189"/>
      <c r="P302" s="188" t="s">
        <v>252</v>
      </c>
      <c r="Q302" s="188"/>
      <c r="R302" s="189"/>
      <c r="S302" s="201">
        <v>0.6180555555555556</v>
      </c>
      <c r="T302" s="189"/>
      <c r="U302" s="189"/>
      <c r="V302" s="201">
        <v>0.6673611111111111</v>
      </c>
    </row>
    <row r="303" hidden="1">
      <c r="A303" s="27"/>
      <c r="B303" s="88" t="s">
        <v>159</v>
      </c>
      <c r="C303" s="90"/>
      <c r="D303" s="92">
        <v>9.0</v>
      </c>
      <c r="E303" s="90"/>
      <c r="F303" s="90"/>
      <c r="G303" s="92"/>
      <c r="H303" s="90"/>
      <c r="I303" s="90"/>
      <c r="J303" s="92">
        <v>11.0</v>
      </c>
      <c r="K303" s="90"/>
      <c r="L303" s="92"/>
      <c r="M303" s="92">
        <v>36.0</v>
      </c>
      <c r="N303" s="92"/>
      <c r="O303" s="90"/>
      <c r="P303" s="190"/>
      <c r="Q303" s="92"/>
      <c r="R303" s="90"/>
      <c r="S303" s="190">
        <v>49.0</v>
      </c>
      <c r="T303" s="90"/>
      <c r="U303" s="90"/>
      <c r="V303" s="92">
        <v>111.0</v>
      </c>
      <c r="W303" s="122">
        <f>sum(D303:V303)</f>
        <v>216</v>
      </c>
    </row>
    <row r="304" hidden="1">
      <c r="A304" s="27"/>
      <c r="B304" s="88" t="s">
        <v>178</v>
      </c>
      <c r="C304" s="90"/>
      <c r="D304" s="92"/>
      <c r="E304" s="90"/>
      <c r="F304" s="90"/>
      <c r="G304" s="92"/>
      <c r="H304" s="90"/>
      <c r="I304" s="90"/>
      <c r="J304" s="92"/>
      <c r="K304" s="90"/>
      <c r="L304" s="92"/>
      <c r="M304" s="92"/>
      <c r="N304" s="92"/>
      <c r="O304" s="90"/>
      <c r="P304" s="190"/>
      <c r="Q304" s="92"/>
      <c r="R304" s="90"/>
      <c r="S304" s="190"/>
      <c r="T304" s="90"/>
      <c r="U304" s="90"/>
      <c r="V304" s="92"/>
      <c r="W304" s="202"/>
    </row>
    <row r="305" hidden="1">
      <c r="A305" s="27"/>
      <c r="B305" s="88" t="s">
        <v>287</v>
      </c>
      <c r="C305" s="90"/>
      <c r="D305" s="92"/>
      <c r="E305" s="90"/>
      <c r="F305" s="90"/>
      <c r="G305" s="92"/>
      <c r="H305" s="90"/>
      <c r="I305" s="90"/>
      <c r="J305" s="92"/>
      <c r="K305" s="90"/>
      <c r="L305" s="92"/>
      <c r="M305" s="92"/>
      <c r="N305" s="92"/>
      <c r="O305" s="90"/>
      <c r="P305" s="190"/>
      <c r="Q305" s="92"/>
      <c r="R305" s="90"/>
      <c r="S305" s="190"/>
      <c r="T305" s="90"/>
      <c r="U305" s="90"/>
      <c r="V305" s="92"/>
    </row>
    <row r="306" hidden="1">
      <c r="A306" s="27"/>
      <c r="B306" s="88" t="s">
        <v>301</v>
      </c>
      <c r="C306" s="90"/>
      <c r="D306" s="92">
        <v>8.0</v>
      </c>
      <c r="E306" s="90"/>
      <c r="F306" s="90"/>
      <c r="G306" s="92"/>
      <c r="H306" s="90"/>
      <c r="I306" s="90"/>
      <c r="J306" s="92">
        <v>9.0</v>
      </c>
      <c r="K306" s="90"/>
      <c r="L306" s="90"/>
      <c r="M306" s="92">
        <v>22.0</v>
      </c>
      <c r="N306" s="90"/>
      <c r="O306" s="90"/>
      <c r="P306" s="190"/>
      <c r="Q306" s="90"/>
      <c r="R306" s="90"/>
      <c r="S306" s="190">
        <v>34.0</v>
      </c>
      <c r="T306" s="90"/>
      <c r="U306" s="90"/>
      <c r="V306" s="92">
        <v>71.0</v>
      </c>
      <c r="W306" s="199">
        <f t="shared" ref="W306:W309" si="45">sum(D306:V306)</f>
        <v>144</v>
      </c>
    </row>
    <row r="307" hidden="1">
      <c r="A307" s="27"/>
      <c r="B307" s="88" t="s">
        <v>214</v>
      </c>
      <c r="C307" s="90"/>
      <c r="D307" s="92">
        <f t="shared" ref="D307:V307" si="44">D303-D305-D306-D308-D309</f>
        <v>1</v>
      </c>
      <c r="E307" s="92">
        <f t="shared" si="44"/>
        <v>0</v>
      </c>
      <c r="F307" s="92">
        <f t="shared" si="44"/>
        <v>0</v>
      </c>
      <c r="G307" s="92">
        <f t="shared" si="44"/>
        <v>0</v>
      </c>
      <c r="H307" s="92">
        <f t="shared" si="44"/>
        <v>0</v>
      </c>
      <c r="I307" s="92">
        <f t="shared" si="44"/>
        <v>0</v>
      </c>
      <c r="J307" s="92">
        <f t="shared" si="44"/>
        <v>2</v>
      </c>
      <c r="K307" s="92">
        <f t="shared" si="44"/>
        <v>0</v>
      </c>
      <c r="L307" s="92">
        <f t="shared" si="44"/>
        <v>0</v>
      </c>
      <c r="M307" s="92">
        <f t="shared" si="44"/>
        <v>12</v>
      </c>
      <c r="N307" s="92">
        <f t="shared" si="44"/>
        <v>0</v>
      </c>
      <c r="O307" s="92">
        <f t="shared" si="44"/>
        <v>0</v>
      </c>
      <c r="P307" s="92">
        <f t="shared" si="44"/>
        <v>0</v>
      </c>
      <c r="Q307" s="92">
        <f t="shared" si="44"/>
        <v>0</v>
      </c>
      <c r="R307" s="92">
        <f t="shared" si="44"/>
        <v>0</v>
      </c>
      <c r="S307" s="92">
        <f t="shared" si="44"/>
        <v>12</v>
      </c>
      <c r="T307" s="92">
        <f t="shared" si="44"/>
        <v>0</v>
      </c>
      <c r="U307" s="92">
        <f t="shared" si="44"/>
        <v>0</v>
      </c>
      <c r="V307" s="92">
        <f t="shared" si="44"/>
        <v>37</v>
      </c>
      <c r="W307" s="199">
        <f t="shared" si="45"/>
        <v>64</v>
      </c>
    </row>
    <row r="308" hidden="1">
      <c r="A308" s="27"/>
      <c r="B308" s="88" t="s">
        <v>221</v>
      </c>
      <c r="C308" s="90"/>
      <c r="D308" s="92"/>
      <c r="E308" s="90"/>
      <c r="F308" s="90"/>
      <c r="G308" s="92"/>
      <c r="H308" s="90"/>
      <c r="I308" s="90"/>
      <c r="J308" s="92"/>
      <c r="K308" s="90"/>
      <c r="L308" s="92"/>
      <c r="M308" s="92">
        <v>2.0</v>
      </c>
      <c r="N308" s="92"/>
      <c r="O308" s="90"/>
      <c r="P308" s="190"/>
      <c r="Q308" s="92"/>
      <c r="R308" s="90"/>
      <c r="S308" s="190">
        <v>3.0</v>
      </c>
      <c r="T308" s="90"/>
      <c r="U308" s="90"/>
      <c r="V308" s="92">
        <v>2.0</v>
      </c>
      <c r="W308" s="199">
        <f t="shared" si="45"/>
        <v>7</v>
      </c>
    </row>
    <row r="309" hidden="1">
      <c r="A309" s="27"/>
      <c r="B309" s="88" t="s">
        <v>233</v>
      </c>
      <c r="C309" s="90"/>
      <c r="D309" s="92"/>
      <c r="E309" s="90"/>
      <c r="F309" s="90"/>
      <c r="G309" s="92"/>
      <c r="H309" s="90"/>
      <c r="I309" s="90"/>
      <c r="J309" s="92"/>
      <c r="K309" s="90"/>
      <c r="L309" s="92"/>
      <c r="M309" s="92"/>
      <c r="N309" s="90"/>
      <c r="O309" s="90"/>
      <c r="P309" s="190"/>
      <c r="Q309" s="90"/>
      <c r="R309" s="90"/>
      <c r="T309" s="90"/>
      <c r="U309" s="90"/>
      <c r="V309" s="190">
        <v>1.0</v>
      </c>
      <c r="W309" s="199">
        <f t="shared" si="45"/>
        <v>1</v>
      </c>
    </row>
    <row r="310" hidden="1">
      <c r="A310" s="35"/>
      <c r="B310" s="88" t="s">
        <v>338</v>
      </c>
      <c r="C310" s="110" t="str">
        <f t="shared" ref="C310:S310" si="46">C304/C303</f>
        <v>#DIV/0!</v>
      </c>
      <c r="D310" s="110">
        <f t="shared" si="46"/>
        <v>0</v>
      </c>
      <c r="E310" s="110" t="str">
        <f t="shared" si="46"/>
        <v>#DIV/0!</v>
      </c>
      <c r="F310" s="110" t="str">
        <f t="shared" si="46"/>
        <v>#DIV/0!</v>
      </c>
      <c r="G310" s="110" t="str">
        <f t="shared" si="46"/>
        <v>#DIV/0!</v>
      </c>
      <c r="H310" s="110" t="str">
        <f t="shared" si="46"/>
        <v>#DIV/0!</v>
      </c>
      <c r="I310" s="110" t="str">
        <f t="shared" si="46"/>
        <v>#DIV/0!</v>
      </c>
      <c r="J310" s="110">
        <f t="shared" si="46"/>
        <v>0</v>
      </c>
      <c r="K310" s="110" t="str">
        <f t="shared" si="46"/>
        <v>#DIV/0!</v>
      </c>
      <c r="L310" s="110" t="str">
        <f t="shared" si="46"/>
        <v>#DIV/0!</v>
      </c>
      <c r="M310" s="110">
        <f t="shared" si="46"/>
        <v>0</v>
      </c>
      <c r="N310" s="110" t="str">
        <f t="shared" si="46"/>
        <v>#DIV/0!</v>
      </c>
      <c r="O310" s="110" t="str">
        <f t="shared" si="46"/>
        <v>#DIV/0!</v>
      </c>
      <c r="P310" s="191" t="str">
        <f t="shared" si="46"/>
        <v>#DIV/0!</v>
      </c>
      <c r="Q310" s="110" t="str">
        <f t="shared" si="46"/>
        <v>#DIV/0!</v>
      </c>
      <c r="R310" s="110" t="str">
        <f t="shared" si="46"/>
        <v>#DIV/0!</v>
      </c>
      <c r="S310" s="191">
        <f t="shared" si="46"/>
        <v>0</v>
      </c>
      <c r="V310" s="110">
        <f>V304/V303</f>
        <v>0</v>
      </c>
      <c r="W310" s="199">
        <f>sum(W306:W309)</f>
        <v>216</v>
      </c>
    </row>
    <row r="311" hidden="1">
      <c r="D311" s="7" t="s">
        <v>1527</v>
      </c>
      <c r="G311" s="5" t="s">
        <v>7</v>
      </c>
      <c r="J311" s="7" t="s">
        <v>1528</v>
      </c>
      <c r="M311" s="7" t="s">
        <v>1529</v>
      </c>
      <c r="P311" s="5" t="s">
        <v>7</v>
      </c>
      <c r="S311" s="7" t="s">
        <v>1530</v>
      </c>
      <c r="V311" s="7" t="s">
        <v>1533</v>
      </c>
      <c r="W311" s="5" t="s">
        <v>7</v>
      </c>
    </row>
    <row r="312" hidden="1">
      <c r="A312" s="85">
        <v>43759.0</v>
      </c>
      <c r="B312" s="112" t="s">
        <v>134</v>
      </c>
      <c r="C312" s="113"/>
      <c r="D312" s="188" t="s">
        <v>252</v>
      </c>
      <c r="E312" s="189"/>
      <c r="F312" s="189"/>
      <c r="G312" s="188" t="s">
        <v>1536</v>
      </c>
      <c r="H312" s="189"/>
      <c r="I312" s="189"/>
      <c r="J312" s="188" t="s">
        <v>748</v>
      </c>
      <c r="K312" s="189"/>
      <c r="L312" s="188"/>
      <c r="M312" s="188" t="s">
        <v>779</v>
      </c>
      <c r="N312" s="188"/>
      <c r="O312" s="189"/>
      <c r="P312" s="188" t="s">
        <v>1537</v>
      </c>
      <c r="Q312" s="188"/>
      <c r="R312" s="189"/>
      <c r="S312" s="188" t="s">
        <v>252</v>
      </c>
      <c r="T312" s="189"/>
      <c r="U312" s="189"/>
      <c r="V312" s="188" t="s">
        <v>695</v>
      </c>
    </row>
    <row r="313" hidden="1">
      <c r="A313" s="27"/>
      <c r="B313" s="88" t="s">
        <v>159</v>
      </c>
      <c r="C313" s="90"/>
      <c r="D313" s="92"/>
      <c r="E313" s="90"/>
      <c r="F313" s="90"/>
      <c r="G313" s="92">
        <v>8.0</v>
      </c>
      <c r="H313" s="90"/>
      <c r="I313" s="90"/>
      <c r="J313" s="92">
        <v>59.0</v>
      </c>
      <c r="K313" s="90"/>
      <c r="L313" s="92"/>
      <c r="M313" s="92">
        <v>20.0</v>
      </c>
      <c r="N313" s="92"/>
      <c r="O313" s="90"/>
      <c r="P313" s="190">
        <v>33.0</v>
      </c>
      <c r="Q313" s="92"/>
      <c r="R313" s="90"/>
      <c r="S313" s="190"/>
      <c r="T313" s="90"/>
      <c r="U313" s="90"/>
      <c r="V313" s="92">
        <v>145.0</v>
      </c>
      <c r="W313" s="122">
        <f>sum(D313:V313)</f>
        <v>265</v>
      </c>
    </row>
    <row r="314" hidden="1">
      <c r="A314" s="27"/>
      <c r="B314" s="88" t="s">
        <v>178</v>
      </c>
      <c r="C314" s="90"/>
      <c r="D314" s="92"/>
      <c r="E314" s="90"/>
      <c r="F314" s="90"/>
      <c r="G314" s="92"/>
      <c r="H314" s="90"/>
      <c r="I314" s="90"/>
      <c r="J314" s="92"/>
      <c r="K314" s="90"/>
      <c r="L314" s="92"/>
      <c r="M314" s="92"/>
      <c r="N314" s="92"/>
      <c r="O314" s="90"/>
      <c r="P314" s="190"/>
      <c r="Q314" s="92"/>
      <c r="R314" s="90"/>
      <c r="S314" s="190"/>
      <c r="T314" s="90"/>
      <c r="U314" s="90"/>
      <c r="V314" s="92"/>
      <c r="W314" s="202"/>
    </row>
    <row r="315" hidden="1">
      <c r="A315" s="27"/>
      <c r="B315" s="88" t="s">
        <v>287</v>
      </c>
      <c r="C315" s="90"/>
      <c r="D315" s="92"/>
      <c r="E315" s="90"/>
      <c r="F315" s="90"/>
      <c r="G315" s="92"/>
      <c r="H315" s="90"/>
      <c r="I315" s="90"/>
      <c r="J315" s="92"/>
      <c r="K315" s="90"/>
      <c r="L315" s="92"/>
      <c r="M315" s="92"/>
      <c r="N315" s="92"/>
      <c r="O315" s="90"/>
      <c r="P315" s="190"/>
      <c r="Q315" s="92"/>
      <c r="R315" s="90"/>
      <c r="S315" s="190"/>
      <c r="T315" s="90"/>
      <c r="U315" s="90"/>
      <c r="V315" s="92"/>
    </row>
    <row r="316" hidden="1">
      <c r="A316" s="27"/>
      <c r="B316" s="88" t="s">
        <v>301</v>
      </c>
      <c r="C316" s="90"/>
      <c r="D316" s="92"/>
      <c r="E316" s="90"/>
      <c r="F316" s="90"/>
      <c r="G316" s="92">
        <v>6.0</v>
      </c>
      <c r="H316" s="90"/>
      <c r="I316" s="90"/>
      <c r="J316" s="92">
        <v>32.0</v>
      </c>
      <c r="K316" s="90"/>
      <c r="L316" s="90"/>
      <c r="M316" s="92">
        <v>17.0</v>
      </c>
      <c r="N316" s="90"/>
      <c r="O316" s="90"/>
      <c r="P316" s="190">
        <v>18.0</v>
      </c>
      <c r="Q316" s="90"/>
      <c r="R316" s="90"/>
      <c r="S316" s="190"/>
      <c r="T316" s="90"/>
      <c r="U316" s="90"/>
      <c r="V316" s="92">
        <f>77+33</f>
        <v>110</v>
      </c>
      <c r="W316" s="199">
        <f t="shared" ref="W316:W319" si="48">sum(D316:V316)</f>
        <v>183</v>
      </c>
    </row>
    <row r="317" hidden="1">
      <c r="A317" s="27"/>
      <c r="B317" s="88" t="s">
        <v>214</v>
      </c>
      <c r="C317" s="90"/>
      <c r="D317" s="92">
        <f t="shared" ref="D317:V317" si="47">D313-D315-D316-D318-D319</f>
        <v>0</v>
      </c>
      <c r="E317" s="92">
        <f t="shared" si="47"/>
        <v>0</v>
      </c>
      <c r="F317" s="92">
        <f t="shared" si="47"/>
        <v>0</v>
      </c>
      <c r="G317" s="92">
        <f t="shared" si="47"/>
        <v>1</v>
      </c>
      <c r="H317" s="92">
        <f t="shared" si="47"/>
        <v>0</v>
      </c>
      <c r="I317" s="92">
        <f t="shared" si="47"/>
        <v>0</v>
      </c>
      <c r="J317" s="92">
        <f t="shared" si="47"/>
        <v>20</v>
      </c>
      <c r="K317" s="92">
        <f t="shared" si="47"/>
        <v>0</v>
      </c>
      <c r="L317" s="92">
        <f t="shared" si="47"/>
        <v>0</v>
      </c>
      <c r="M317" s="92">
        <f t="shared" si="47"/>
        <v>2</v>
      </c>
      <c r="N317" s="92">
        <f t="shared" si="47"/>
        <v>0</v>
      </c>
      <c r="O317" s="92">
        <f t="shared" si="47"/>
        <v>0</v>
      </c>
      <c r="P317" s="92">
        <f t="shared" si="47"/>
        <v>13</v>
      </c>
      <c r="Q317" s="92">
        <f t="shared" si="47"/>
        <v>0</v>
      </c>
      <c r="R317" s="92">
        <f t="shared" si="47"/>
        <v>0</v>
      </c>
      <c r="S317" s="92">
        <f t="shared" si="47"/>
        <v>0</v>
      </c>
      <c r="T317" s="92">
        <f t="shared" si="47"/>
        <v>0</v>
      </c>
      <c r="U317" s="92">
        <f t="shared" si="47"/>
        <v>0</v>
      </c>
      <c r="V317" s="92">
        <f t="shared" si="47"/>
        <v>34</v>
      </c>
      <c r="W317" s="199">
        <f t="shared" si="48"/>
        <v>70</v>
      </c>
    </row>
    <row r="318" hidden="1">
      <c r="A318" s="27"/>
      <c r="B318" s="88" t="s">
        <v>221</v>
      </c>
      <c r="C318" s="90"/>
      <c r="D318" s="92"/>
      <c r="E318" s="90"/>
      <c r="F318" s="90"/>
      <c r="G318" s="92">
        <v>1.0</v>
      </c>
      <c r="H318" s="90"/>
      <c r="I318" s="90"/>
      <c r="J318" s="92">
        <v>6.0</v>
      </c>
      <c r="K318" s="90"/>
      <c r="L318" s="92"/>
      <c r="M318" s="92">
        <v>1.0</v>
      </c>
      <c r="N318" s="92"/>
      <c r="O318" s="90"/>
      <c r="P318" s="190">
        <v>2.0</v>
      </c>
      <c r="Q318" s="92"/>
      <c r="R318" s="90"/>
      <c r="S318" s="190"/>
      <c r="T318" s="90"/>
      <c r="U318" s="90"/>
      <c r="V318" s="92">
        <v>0.0</v>
      </c>
      <c r="W318" s="199">
        <f t="shared" si="48"/>
        <v>10</v>
      </c>
    </row>
    <row r="319" hidden="1">
      <c r="A319" s="27"/>
      <c r="B319" s="88" t="s">
        <v>233</v>
      </c>
      <c r="C319" s="90"/>
      <c r="D319" s="92"/>
      <c r="E319" s="90"/>
      <c r="F319" s="90"/>
      <c r="G319" s="92"/>
      <c r="H319" s="90"/>
      <c r="I319" s="90"/>
      <c r="J319" s="92">
        <v>1.0</v>
      </c>
      <c r="K319" s="90"/>
      <c r="L319" s="92"/>
      <c r="M319" s="92"/>
      <c r="N319" s="90"/>
      <c r="O319" s="90"/>
      <c r="P319" s="190"/>
      <c r="Q319" s="90"/>
      <c r="R319" s="90"/>
      <c r="T319" s="90"/>
      <c r="U319" s="90"/>
      <c r="V319" s="190">
        <v>1.0</v>
      </c>
      <c r="W319" s="199">
        <f t="shared" si="48"/>
        <v>2</v>
      </c>
    </row>
    <row r="320" hidden="1">
      <c r="A320" s="35"/>
      <c r="B320" s="88" t="s">
        <v>338</v>
      </c>
      <c r="C320" s="110" t="str">
        <f t="shared" ref="C320:S320" si="49">C314/C313</f>
        <v>#DIV/0!</v>
      </c>
      <c r="D320" s="110" t="str">
        <f t="shared" si="49"/>
        <v>#DIV/0!</v>
      </c>
      <c r="E320" s="110" t="str">
        <f t="shared" si="49"/>
        <v>#DIV/0!</v>
      </c>
      <c r="F320" s="110" t="str">
        <f t="shared" si="49"/>
        <v>#DIV/0!</v>
      </c>
      <c r="G320" s="110">
        <f t="shared" si="49"/>
        <v>0</v>
      </c>
      <c r="H320" s="110" t="str">
        <f t="shared" si="49"/>
        <v>#DIV/0!</v>
      </c>
      <c r="I320" s="110" t="str">
        <f t="shared" si="49"/>
        <v>#DIV/0!</v>
      </c>
      <c r="J320" s="110">
        <f t="shared" si="49"/>
        <v>0</v>
      </c>
      <c r="K320" s="110" t="str">
        <f t="shared" si="49"/>
        <v>#DIV/0!</v>
      </c>
      <c r="L320" s="110" t="str">
        <f t="shared" si="49"/>
        <v>#DIV/0!</v>
      </c>
      <c r="M320" s="110">
        <f t="shared" si="49"/>
        <v>0</v>
      </c>
      <c r="N320" s="110" t="str">
        <f t="shared" si="49"/>
        <v>#DIV/0!</v>
      </c>
      <c r="O320" s="110" t="str">
        <f t="shared" si="49"/>
        <v>#DIV/0!</v>
      </c>
      <c r="P320" s="191">
        <f t="shared" si="49"/>
        <v>0</v>
      </c>
      <c r="Q320" s="110" t="str">
        <f t="shared" si="49"/>
        <v>#DIV/0!</v>
      </c>
      <c r="R320" s="110" t="str">
        <f t="shared" si="49"/>
        <v>#DIV/0!</v>
      </c>
      <c r="S320" s="191" t="str">
        <f t="shared" si="49"/>
        <v>#DIV/0!</v>
      </c>
      <c r="V320" s="110">
        <f>V314/V313</f>
        <v>0</v>
      </c>
      <c r="W320" s="199">
        <f>sum(W316:W319)</f>
        <v>265</v>
      </c>
    </row>
    <row r="321" hidden="1">
      <c r="G321" s="7" t="s">
        <v>1544</v>
      </c>
      <c r="P321" s="7" t="s">
        <v>1545</v>
      </c>
      <c r="S321" s="5" t="s">
        <v>7</v>
      </c>
      <c r="V321" s="7" t="s">
        <v>1550</v>
      </c>
      <c r="W321" s="5" t="s">
        <v>7</v>
      </c>
    </row>
    <row r="322" hidden="1">
      <c r="A322" s="85">
        <v>43760.0</v>
      </c>
      <c r="B322" s="112" t="s">
        <v>134</v>
      </c>
      <c r="C322" s="113"/>
      <c r="D322" s="188" t="s">
        <v>252</v>
      </c>
      <c r="E322" s="189"/>
      <c r="F322" s="189"/>
      <c r="G322" s="188" t="s">
        <v>252</v>
      </c>
      <c r="H322" s="189"/>
      <c r="I322" s="189"/>
      <c r="J322" s="188" t="s">
        <v>116</v>
      </c>
      <c r="K322" s="189"/>
      <c r="L322" s="188"/>
      <c r="M322" s="188" t="s">
        <v>1479</v>
      </c>
      <c r="N322" s="188"/>
      <c r="O322" s="189"/>
      <c r="P322" s="188" t="s">
        <v>1415</v>
      </c>
      <c r="Q322" s="188"/>
      <c r="R322" s="189"/>
      <c r="S322" s="188" t="s">
        <v>843</v>
      </c>
      <c r="T322" s="189"/>
      <c r="U322" s="189"/>
      <c r="V322" s="188" t="s">
        <v>1557</v>
      </c>
    </row>
    <row r="323" hidden="1">
      <c r="A323" s="27"/>
      <c r="B323" s="88" t="s">
        <v>159</v>
      </c>
      <c r="C323" s="90"/>
      <c r="D323" s="92"/>
      <c r="E323" s="90"/>
      <c r="F323" s="90"/>
      <c r="G323" s="92"/>
      <c r="H323" s="90"/>
      <c r="I323" s="90"/>
      <c r="J323" s="92">
        <v>20.0</v>
      </c>
      <c r="K323" s="90"/>
      <c r="L323" s="92"/>
      <c r="M323" s="92">
        <v>47.0</v>
      </c>
      <c r="N323" s="92"/>
      <c r="O323" s="90"/>
      <c r="P323" s="190">
        <v>13.0</v>
      </c>
      <c r="Q323" s="92"/>
      <c r="R323" s="90"/>
      <c r="S323" s="190">
        <v>33.0</v>
      </c>
      <c r="T323" s="90"/>
      <c r="U323" s="90"/>
      <c r="V323" s="92">
        <v>64.0</v>
      </c>
      <c r="W323" s="122">
        <f>sum(D323:V323)</f>
        <v>177</v>
      </c>
    </row>
    <row r="324" hidden="1">
      <c r="A324" s="27"/>
      <c r="B324" s="88" t="s">
        <v>178</v>
      </c>
      <c r="C324" s="90"/>
      <c r="D324" s="92"/>
      <c r="E324" s="90"/>
      <c r="F324" s="90"/>
      <c r="G324" s="92"/>
      <c r="H324" s="90"/>
      <c r="I324" s="90"/>
      <c r="J324" s="92">
        <v>3.0</v>
      </c>
      <c r="K324" s="90"/>
      <c r="L324" s="92"/>
      <c r="M324" s="92">
        <v>8.0</v>
      </c>
      <c r="N324" s="92"/>
      <c r="O324" s="90"/>
      <c r="P324" s="190">
        <v>13.0</v>
      </c>
      <c r="Q324" s="92"/>
      <c r="R324" s="90"/>
      <c r="S324" s="190"/>
      <c r="T324" s="90"/>
      <c r="U324" s="90"/>
      <c r="V324" s="92"/>
      <c r="W324" s="202"/>
    </row>
    <row r="325" hidden="1">
      <c r="A325" s="27"/>
      <c r="B325" s="88" t="s">
        <v>287</v>
      </c>
      <c r="C325" s="90"/>
      <c r="D325" s="92"/>
      <c r="E325" s="90"/>
      <c r="F325" s="90"/>
      <c r="G325" s="92"/>
      <c r="H325" s="90"/>
      <c r="I325" s="90"/>
      <c r="J325" s="92">
        <v>9.0</v>
      </c>
      <c r="K325" s="90"/>
      <c r="L325" s="92"/>
      <c r="M325" s="92">
        <v>13.0</v>
      </c>
      <c r="N325" s="92"/>
      <c r="O325" s="90"/>
      <c r="P325" s="190">
        <v>1.0</v>
      </c>
      <c r="Q325" s="92"/>
      <c r="R325" s="90"/>
      <c r="S325" s="190"/>
      <c r="T325" s="90"/>
      <c r="U325" s="90"/>
      <c r="V325" s="92"/>
    </row>
    <row r="326" hidden="1">
      <c r="A326" s="27"/>
      <c r="B326" s="88" t="s">
        <v>301</v>
      </c>
      <c r="C326" s="90"/>
      <c r="D326" s="92"/>
      <c r="E326" s="90"/>
      <c r="F326" s="90"/>
      <c r="G326" s="92"/>
      <c r="H326" s="90"/>
      <c r="I326" s="90"/>
      <c r="J326" s="92">
        <v>4.0</v>
      </c>
      <c r="K326" s="90"/>
      <c r="L326" s="90"/>
      <c r="M326" s="92">
        <v>21.0</v>
      </c>
      <c r="N326" s="90"/>
      <c r="O326" s="90"/>
      <c r="P326" s="190">
        <v>10.0</v>
      </c>
      <c r="Q326" s="90"/>
      <c r="R326" s="90"/>
      <c r="S326" s="190">
        <v>21.0</v>
      </c>
      <c r="T326" s="90"/>
      <c r="U326" s="90"/>
      <c r="V326" s="92">
        <v>40.0</v>
      </c>
      <c r="W326" s="199">
        <f t="shared" ref="W326:W329" si="51">sum(D326:V326)</f>
        <v>96</v>
      </c>
    </row>
    <row r="327" hidden="1">
      <c r="A327" s="27"/>
      <c r="B327" s="88" t="s">
        <v>214</v>
      </c>
      <c r="C327" s="90"/>
      <c r="D327" s="92">
        <f t="shared" ref="D327:V327" si="50">D323-D325-D326-D328-D329</f>
        <v>0</v>
      </c>
      <c r="E327" s="92">
        <f t="shared" si="50"/>
        <v>0</v>
      </c>
      <c r="F327" s="92">
        <f t="shared" si="50"/>
        <v>0</v>
      </c>
      <c r="G327" s="92">
        <f t="shared" si="50"/>
        <v>0</v>
      </c>
      <c r="H327" s="92">
        <f t="shared" si="50"/>
        <v>0</v>
      </c>
      <c r="I327" s="92">
        <f t="shared" si="50"/>
        <v>0</v>
      </c>
      <c r="J327" s="92">
        <f t="shared" si="50"/>
        <v>6</v>
      </c>
      <c r="K327" s="92">
        <f t="shared" si="50"/>
        <v>0</v>
      </c>
      <c r="L327" s="92">
        <f t="shared" si="50"/>
        <v>0</v>
      </c>
      <c r="M327" s="92">
        <f t="shared" si="50"/>
        <v>12</v>
      </c>
      <c r="N327" s="92">
        <f t="shared" si="50"/>
        <v>0</v>
      </c>
      <c r="O327" s="92">
        <f t="shared" si="50"/>
        <v>0</v>
      </c>
      <c r="P327" s="92">
        <f t="shared" si="50"/>
        <v>2</v>
      </c>
      <c r="Q327" s="92">
        <f t="shared" si="50"/>
        <v>0</v>
      </c>
      <c r="R327" s="92">
        <f t="shared" si="50"/>
        <v>0</v>
      </c>
      <c r="S327" s="92">
        <f t="shared" si="50"/>
        <v>11</v>
      </c>
      <c r="T327" s="92">
        <f t="shared" si="50"/>
        <v>0</v>
      </c>
      <c r="U327" s="92">
        <f t="shared" si="50"/>
        <v>0</v>
      </c>
      <c r="V327" s="92">
        <f t="shared" si="50"/>
        <v>23</v>
      </c>
      <c r="W327" s="199">
        <f t="shared" si="51"/>
        <v>54</v>
      </c>
    </row>
    <row r="328" hidden="1">
      <c r="A328" s="27"/>
      <c r="B328" s="88" t="s">
        <v>221</v>
      </c>
      <c r="C328" s="90"/>
      <c r="D328" s="92"/>
      <c r="E328" s="90"/>
      <c r="F328" s="90"/>
      <c r="G328" s="92"/>
      <c r="H328" s="90"/>
      <c r="I328" s="90"/>
      <c r="J328" s="92">
        <v>1.0</v>
      </c>
      <c r="K328" s="90"/>
      <c r="L328" s="92"/>
      <c r="M328" s="92">
        <v>1.0</v>
      </c>
      <c r="N328" s="92"/>
      <c r="O328" s="90"/>
      <c r="P328" s="190"/>
      <c r="Q328" s="92"/>
      <c r="R328" s="90"/>
      <c r="S328" s="190">
        <v>1.0</v>
      </c>
      <c r="T328" s="90"/>
      <c r="U328" s="90"/>
      <c r="V328" s="92"/>
      <c r="W328" s="199">
        <f t="shared" si="51"/>
        <v>3</v>
      </c>
    </row>
    <row r="329" hidden="1">
      <c r="A329" s="27"/>
      <c r="B329" s="88" t="s">
        <v>233</v>
      </c>
      <c r="C329" s="90"/>
      <c r="D329" s="92"/>
      <c r="E329" s="90"/>
      <c r="F329" s="90"/>
      <c r="G329" s="92"/>
      <c r="H329" s="90"/>
      <c r="I329" s="90"/>
      <c r="J329" s="92"/>
      <c r="K329" s="90"/>
      <c r="L329" s="92"/>
      <c r="M329" s="92"/>
      <c r="N329" s="90"/>
      <c r="O329" s="90"/>
      <c r="P329" s="190"/>
      <c r="Q329" s="90"/>
      <c r="R329" s="90"/>
      <c r="T329" s="90"/>
      <c r="U329" s="90"/>
      <c r="V329" s="190">
        <v>1.0</v>
      </c>
      <c r="W329" s="199">
        <f t="shared" si="51"/>
        <v>1</v>
      </c>
    </row>
    <row r="330" hidden="1">
      <c r="A330" s="35"/>
      <c r="B330" s="88" t="s">
        <v>338</v>
      </c>
      <c r="C330" s="110" t="str">
        <f t="shared" ref="C330:S330" si="52">C324/C323</f>
        <v>#DIV/0!</v>
      </c>
      <c r="D330" s="110" t="str">
        <f t="shared" si="52"/>
        <v>#DIV/0!</v>
      </c>
      <c r="E330" s="110" t="str">
        <f t="shared" si="52"/>
        <v>#DIV/0!</v>
      </c>
      <c r="F330" s="110" t="str">
        <f t="shared" si="52"/>
        <v>#DIV/0!</v>
      </c>
      <c r="G330" s="110" t="str">
        <f t="shared" si="52"/>
        <v>#DIV/0!</v>
      </c>
      <c r="H330" s="110" t="str">
        <f t="shared" si="52"/>
        <v>#DIV/0!</v>
      </c>
      <c r="I330" s="110" t="str">
        <f t="shared" si="52"/>
        <v>#DIV/0!</v>
      </c>
      <c r="J330" s="110">
        <f t="shared" si="52"/>
        <v>0.15</v>
      </c>
      <c r="K330" s="110" t="str">
        <f t="shared" si="52"/>
        <v>#DIV/0!</v>
      </c>
      <c r="L330" s="110" t="str">
        <f t="shared" si="52"/>
        <v>#DIV/0!</v>
      </c>
      <c r="M330" s="110">
        <f t="shared" si="52"/>
        <v>0.170212766</v>
      </c>
      <c r="N330" s="110" t="str">
        <f t="shared" si="52"/>
        <v>#DIV/0!</v>
      </c>
      <c r="O330" s="110" t="str">
        <f t="shared" si="52"/>
        <v>#DIV/0!</v>
      </c>
      <c r="P330" s="191">
        <f t="shared" si="52"/>
        <v>1</v>
      </c>
      <c r="Q330" s="110" t="str">
        <f t="shared" si="52"/>
        <v>#DIV/0!</v>
      </c>
      <c r="R330" s="110" t="str">
        <f t="shared" si="52"/>
        <v>#DIV/0!</v>
      </c>
      <c r="S330" s="191">
        <f t="shared" si="52"/>
        <v>0</v>
      </c>
      <c r="V330" s="110">
        <f>V324/V323</f>
        <v>0</v>
      </c>
      <c r="W330" s="199">
        <f>sum(W326:W329)</f>
        <v>154</v>
      </c>
    </row>
    <row r="331" hidden="1">
      <c r="J331" s="7" t="s">
        <v>1559</v>
      </c>
      <c r="M331" s="7" t="s">
        <v>1561</v>
      </c>
      <c r="P331" s="7" t="s">
        <v>1564</v>
      </c>
      <c r="S331" s="7" t="s">
        <v>1566</v>
      </c>
      <c r="V331" s="7" t="s">
        <v>1569</v>
      </c>
      <c r="W331" s="5" t="s">
        <v>7</v>
      </c>
    </row>
    <row r="332" hidden="1">
      <c r="A332" s="85">
        <v>43761.0</v>
      </c>
      <c r="B332" s="112" t="s">
        <v>134</v>
      </c>
      <c r="C332" s="113"/>
      <c r="D332" s="188" t="s">
        <v>1572</v>
      </c>
      <c r="E332" s="189"/>
      <c r="F332" s="189"/>
      <c r="G332" s="188" t="s">
        <v>252</v>
      </c>
      <c r="H332" s="189"/>
      <c r="I332" s="189"/>
      <c r="J332" s="188" t="s">
        <v>1420</v>
      </c>
      <c r="K332" s="189"/>
      <c r="L332" s="188"/>
      <c r="M332" s="188" t="s">
        <v>1574</v>
      </c>
      <c r="N332" s="188"/>
      <c r="O332" s="189"/>
      <c r="P332" s="188" t="s">
        <v>1295</v>
      </c>
      <c r="Q332" s="188"/>
      <c r="R332" s="189"/>
      <c r="S332" s="188" t="s">
        <v>919</v>
      </c>
      <c r="T332" s="189"/>
      <c r="U332" s="189"/>
      <c r="V332" s="188" t="s">
        <v>1296</v>
      </c>
    </row>
    <row r="333" hidden="1">
      <c r="A333" s="27"/>
      <c r="B333" s="88" t="s">
        <v>159</v>
      </c>
      <c r="C333" s="90"/>
      <c r="D333" s="92">
        <v>30.0</v>
      </c>
      <c r="E333" s="90"/>
      <c r="F333" s="90"/>
      <c r="G333" s="92"/>
      <c r="H333" s="90"/>
      <c r="I333" s="90"/>
      <c r="J333" s="92">
        <v>31.0</v>
      </c>
      <c r="K333" s="90"/>
      <c r="L333" s="92"/>
      <c r="M333" s="92">
        <v>19.0</v>
      </c>
      <c r="N333" s="92"/>
      <c r="O333" s="90"/>
      <c r="P333" s="190">
        <v>19.0</v>
      </c>
      <c r="Q333" s="92"/>
      <c r="R333" s="90"/>
      <c r="S333" s="190">
        <v>70.0</v>
      </c>
      <c r="T333" s="90"/>
      <c r="U333" s="90"/>
      <c r="V333" s="92">
        <v>44.0</v>
      </c>
      <c r="W333" s="122">
        <f>sum(D333:V333)</f>
        <v>213</v>
      </c>
    </row>
    <row r="334" hidden="1">
      <c r="A334" s="27"/>
      <c r="B334" s="88" t="s">
        <v>178</v>
      </c>
      <c r="C334" s="90"/>
      <c r="D334" s="92"/>
      <c r="E334" s="90"/>
      <c r="F334" s="90"/>
      <c r="G334" s="92"/>
      <c r="H334" s="90"/>
      <c r="I334" s="90"/>
      <c r="J334" s="92"/>
      <c r="K334" s="90"/>
      <c r="L334" s="92"/>
      <c r="M334" s="92"/>
      <c r="N334" s="92"/>
      <c r="O334" s="90"/>
      <c r="P334" s="190"/>
      <c r="Q334" s="92"/>
      <c r="R334" s="90"/>
      <c r="S334" s="190"/>
      <c r="T334" s="90"/>
      <c r="U334" s="90"/>
      <c r="V334" s="92"/>
      <c r="W334" s="202"/>
    </row>
    <row r="335" hidden="1">
      <c r="A335" s="27"/>
      <c r="B335" s="88" t="s">
        <v>287</v>
      </c>
      <c r="C335" s="90"/>
      <c r="D335" s="92"/>
      <c r="E335" s="90"/>
      <c r="F335" s="90"/>
      <c r="G335" s="92"/>
      <c r="H335" s="90"/>
      <c r="I335" s="90"/>
      <c r="J335" s="92"/>
      <c r="K335" s="90"/>
      <c r="L335" s="92"/>
      <c r="M335" s="92"/>
      <c r="N335" s="92"/>
      <c r="O335" s="90"/>
      <c r="P335" s="190"/>
      <c r="Q335" s="92"/>
      <c r="R335" s="90"/>
      <c r="S335" s="190"/>
      <c r="T335" s="90"/>
      <c r="U335" s="90"/>
      <c r="V335" s="92"/>
    </row>
    <row r="336" hidden="1">
      <c r="A336" s="27"/>
      <c r="B336" s="88" t="s">
        <v>301</v>
      </c>
      <c r="C336" s="90"/>
      <c r="D336" s="92">
        <v>28.0</v>
      </c>
      <c r="E336" s="90"/>
      <c r="F336" s="90"/>
      <c r="G336" s="92"/>
      <c r="H336" s="90"/>
      <c r="I336" s="90"/>
      <c r="J336" s="92">
        <v>29.0</v>
      </c>
      <c r="K336" s="90"/>
      <c r="L336" s="90"/>
      <c r="M336" s="92">
        <v>15.0</v>
      </c>
      <c r="N336" s="90"/>
      <c r="O336" s="90"/>
      <c r="P336" s="190">
        <v>16.0</v>
      </c>
      <c r="Q336" s="90"/>
      <c r="R336" s="90"/>
      <c r="S336" s="190">
        <f>S333-12</f>
        <v>58</v>
      </c>
      <c r="T336" s="90"/>
      <c r="U336" s="90"/>
      <c r="V336" s="92">
        <v>34.0</v>
      </c>
      <c r="W336" s="199">
        <f t="shared" ref="W336:W339" si="54">sum(D336:V336)</f>
        <v>180</v>
      </c>
    </row>
    <row r="337" hidden="1">
      <c r="A337" s="27"/>
      <c r="B337" s="88" t="s">
        <v>214</v>
      </c>
      <c r="C337" s="90"/>
      <c r="D337" s="92">
        <f t="shared" ref="D337:V337" si="53">D333-D335-D336-D338-D339</f>
        <v>1</v>
      </c>
      <c r="E337" s="92">
        <f t="shared" si="53"/>
        <v>0</v>
      </c>
      <c r="F337" s="92">
        <f t="shared" si="53"/>
        <v>0</v>
      </c>
      <c r="G337" s="92">
        <f t="shared" si="53"/>
        <v>0</v>
      </c>
      <c r="H337" s="92">
        <f t="shared" si="53"/>
        <v>0</v>
      </c>
      <c r="I337" s="92">
        <f t="shared" si="53"/>
        <v>0</v>
      </c>
      <c r="J337" s="92">
        <f t="shared" si="53"/>
        <v>2</v>
      </c>
      <c r="K337" s="92">
        <f t="shared" si="53"/>
        <v>0</v>
      </c>
      <c r="L337" s="92">
        <f t="shared" si="53"/>
        <v>0</v>
      </c>
      <c r="M337" s="92">
        <f t="shared" si="53"/>
        <v>4</v>
      </c>
      <c r="N337" s="92">
        <f t="shared" si="53"/>
        <v>0</v>
      </c>
      <c r="O337" s="92">
        <f t="shared" si="53"/>
        <v>0</v>
      </c>
      <c r="P337" s="92">
        <f t="shared" si="53"/>
        <v>3</v>
      </c>
      <c r="Q337" s="92">
        <f t="shared" si="53"/>
        <v>0</v>
      </c>
      <c r="R337" s="92">
        <f t="shared" si="53"/>
        <v>0</v>
      </c>
      <c r="S337" s="92">
        <f t="shared" si="53"/>
        <v>12</v>
      </c>
      <c r="T337" s="92">
        <f t="shared" si="53"/>
        <v>0</v>
      </c>
      <c r="U337" s="92">
        <f t="shared" si="53"/>
        <v>0</v>
      </c>
      <c r="V337" s="92">
        <f t="shared" si="53"/>
        <v>10</v>
      </c>
      <c r="W337" s="199">
        <f t="shared" si="54"/>
        <v>32</v>
      </c>
    </row>
    <row r="338" hidden="1">
      <c r="A338" s="27"/>
      <c r="B338" s="88" t="s">
        <v>221</v>
      </c>
      <c r="C338" s="90"/>
      <c r="D338" s="92">
        <v>1.0</v>
      </c>
      <c r="E338" s="90"/>
      <c r="F338" s="90"/>
      <c r="G338" s="92"/>
      <c r="H338" s="90"/>
      <c r="I338" s="90"/>
      <c r="J338" s="92">
        <v>0.0</v>
      </c>
      <c r="K338" s="90"/>
      <c r="L338" s="92"/>
      <c r="M338" s="92">
        <v>0.0</v>
      </c>
      <c r="N338" s="92"/>
      <c r="O338" s="90"/>
      <c r="P338" s="190">
        <v>0.0</v>
      </c>
      <c r="Q338" s="92"/>
      <c r="R338" s="90"/>
      <c r="S338" s="190">
        <v>0.0</v>
      </c>
      <c r="T338" s="90"/>
      <c r="U338" s="90"/>
      <c r="V338" s="92">
        <v>0.0</v>
      </c>
      <c r="W338" s="199">
        <f t="shared" si="54"/>
        <v>1</v>
      </c>
    </row>
    <row r="339" hidden="1">
      <c r="A339" s="27"/>
      <c r="B339" s="88" t="s">
        <v>233</v>
      </c>
      <c r="C339" s="90"/>
      <c r="D339" s="92"/>
      <c r="E339" s="90"/>
      <c r="F339" s="90"/>
      <c r="G339" s="92"/>
      <c r="H339" s="90"/>
      <c r="I339" s="90"/>
      <c r="J339" s="92"/>
      <c r="K339" s="90"/>
      <c r="L339" s="92"/>
      <c r="M339" s="92"/>
      <c r="N339" s="90"/>
      <c r="O339" s="90"/>
      <c r="P339" s="190"/>
      <c r="Q339" s="90"/>
      <c r="R339" s="90"/>
      <c r="T339" s="90"/>
      <c r="U339" s="90"/>
      <c r="V339" s="190"/>
      <c r="W339" s="199">
        <f t="shared" si="54"/>
        <v>0</v>
      </c>
    </row>
    <row r="340" hidden="1">
      <c r="A340" s="35"/>
      <c r="B340" s="88" t="s">
        <v>338</v>
      </c>
      <c r="C340" s="110" t="str">
        <f t="shared" ref="C340:S340" si="55">C334/C333</f>
        <v>#DIV/0!</v>
      </c>
      <c r="D340" s="110">
        <f t="shared" si="55"/>
        <v>0</v>
      </c>
      <c r="E340" s="110" t="str">
        <f t="shared" si="55"/>
        <v>#DIV/0!</v>
      </c>
      <c r="F340" s="110" t="str">
        <f t="shared" si="55"/>
        <v>#DIV/0!</v>
      </c>
      <c r="G340" s="110" t="str">
        <f t="shared" si="55"/>
        <v>#DIV/0!</v>
      </c>
      <c r="H340" s="110" t="str">
        <f t="shared" si="55"/>
        <v>#DIV/0!</v>
      </c>
      <c r="I340" s="110" t="str">
        <f t="shared" si="55"/>
        <v>#DIV/0!</v>
      </c>
      <c r="J340" s="110">
        <f t="shared" si="55"/>
        <v>0</v>
      </c>
      <c r="K340" s="110" t="str">
        <f t="shared" si="55"/>
        <v>#DIV/0!</v>
      </c>
      <c r="L340" s="110" t="str">
        <f t="shared" si="55"/>
        <v>#DIV/0!</v>
      </c>
      <c r="M340" s="110">
        <f t="shared" si="55"/>
        <v>0</v>
      </c>
      <c r="N340" s="110" t="str">
        <f t="shared" si="55"/>
        <v>#DIV/0!</v>
      </c>
      <c r="O340" s="110" t="str">
        <f t="shared" si="55"/>
        <v>#DIV/0!</v>
      </c>
      <c r="P340" s="191">
        <f t="shared" si="55"/>
        <v>0</v>
      </c>
      <c r="Q340" s="110" t="str">
        <f t="shared" si="55"/>
        <v>#DIV/0!</v>
      </c>
      <c r="R340" s="110" t="str">
        <f t="shared" si="55"/>
        <v>#DIV/0!</v>
      </c>
      <c r="S340" s="191">
        <f t="shared" si="55"/>
        <v>0</v>
      </c>
      <c r="V340" s="110">
        <f>V334/V333</f>
        <v>0</v>
      </c>
      <c r="W340" s="199">
        <f>sum(W336:W339)</f>
        <v>213</v>
      </c>
    </row>
    <row r="341" hidden="1">
      <c r="D341" s="7" t="s">
        <v>1578</v>
      </c>
      <c r="G341" s="5" t="s">
        <v>7</v>
      </c>
      <c r="J341" s="7" t="s">
        <v>1582</v>
      </c>
      <c r="M341" s="7" t="s">
        <v>1584</v>
      </c>
      <c r="P341" s="7" t="s">
        <v>1586</v>
      </c>
      <c r="S341" s="7" t="s">
        <v>1587</v>
      </c>
      <c r="V341" s="7" t="s">
        <v>1589</v>
      </c>
      <c r="W341" s="5" t="s">
        <v>7</v>
      </c>
    </row>
    <row r="342" hidden="1">
      <c r="A342" s="85">
        <v>43762.0</v>
      </c>
      <c r="B342" s="112" t="s">
        <v>134</v>
      </c>
      <c r="C342" s="113"/>
      <c r="D342" s="188"/>
      <c r="E342" s="189"/>
      <c r="F342" s="189"/>
      <c r="G342" s="188" t="s">
        <v>115</v>
      </c>
      <c r="H342" s="189"/>
      <c r="I342" s="189"/>
      <c r="J342" s="188" t="s">
        <v>943</v>
      </c>
      <c r="K342" s="189"/>
      <c r="L342" s="188"/>
      <c r="M342" s="188" t="s">
        <v>1026</v>
      </c>
      <c r="N342" s="188"/>
      <c r="O342" s="189"/>
      <c r="P342" s="188"/>
      <c r="Q342" s="188"/>
      <c r="R342" s="189"/>
      <c r="S342" s="188" t="s">
        <v>61</v>
      </c>
      <c r="T342" s="189"/>
      <c r="U342" s="189"/>
      <c r="V342" s="188" t="s">
        <v>1296</v>
      </c>
    </row>
    <row r="343" hidden="1">
      <c r="A343" s="27"/>
      <c r="B343" s="88" t="s">
        <v>159</v>
      </c>
      <c r="C343" s="90"/>
      <c r="D343" s="92"/>
      <c r="E343" s="90"/>
      <c r="F343" s="90"/>
      <c r="G343" s="92">
        <v>19.0</v>
      </c>
      <c r="H343" s="90"/>
      <c r="I343" s="90"/>
      <c r="J343" s="92">
        <v>27.0</v>
      </c>
      <c r="K343" s="90"/>
      <c r="L343" s="92"/>
      <c r="M343" s="92">
        <v>69.0</v>
      </c>
      <c r="N343" s="92"/>
      <c r="O343" s="90"/>
      <c r="P343" s="190"/>
      <c r="Q343" s="92"/>
      <c r="R343" s="90"/>
      <c r="S343" s="190">
        <v>101.0</v>
      </c>
      <c r="T343" s="90"/>
      <c r="U343" s="90"/>
      <c r="V343" s="92">
        <v>90.0</v>
      </c>
      <c r="W343" s="122">
        <f>sum(D343:V343)</f>
        <v>306</v>
      </c>
    </row>
    <row r="344" hidden="1">
      <c r="A344" s="27"/>
      <c r="B344" s="88" t="s">
        <v>178</v>
      </c>
      <c r="C344" s="90"/>
      <c r="D344" s="92"/>
      <c r="E344" s="90"/>
      <c r="F344" s="90"/>
      <c r="G344" s="92"/>
      <c r="H344" s="90"/>
      <c r="I344" s="90"/>
      <c r="J344" s="92"/>
      <c r="K344" s="90"/>
      <c r="L344" s="92"/>
      <c r="M344" s="92"/>
      <c r="N344" s="92"/>
      <c r="O344" s="90"/>
      <c r="P344" s="190"/>
      <c r="Q344" s="92"/>
      <c r="R344" s="90"/>
      <c r="S344" s="190"/>
      <c r="T344" s="90"/>
      <c r="U344" s="90"/>
      <c r="V344" s="92"/>
      <c r="W344" s="202"/>
    </row>
    <row r="345" hidden="1">
      <c r="A345" s="27"/>
      <c r="B345" s="88" t="s">
        <v>287</v>
      </c>
      <c r="C345" s="90"/>
      <c r="D345" s="92"/>
      <c r="E345" s="90"/>
      <c r="F345" s="90"/>
      <c r="G345" s="92"/>
      <c r="H345" s="90"/>
      <c r="I345" s="90"/>
      <c r="J345" s="92"/>
      <c r="K345" s="90"/>
      <c r="L345" s="92"/>
      <c r="M345" s="92"/>
      <c r="N345" s="92"/>
      <c r="O345" s="90"/>
      <c r="P345" s="190"/>
      <c r="Q345" s="92"/>
      <c r="R345" s="90"/>
      <c r="S345" s="190"/>
      <c r="T345" s="90"/>
      <c r="U345" s="90"/>
      <c r="V345" s="92"/>
    </row>
    <row r="346" hidden="1">
      <c r="A346" s="27"/>
      <c r="B346" s="88" t="s">
        <v>301</v>
      </c>
      <c r="C346" s="90"/>
      <c r="D346" s="92"/>
      <c r="E346" s="90"/>
      <c r="F346" s="90"/>
      <c r="G346" s="92">
        <v>12.0</v>
      </c>
      <c r="H346" s="90"/>
      <c r="I346" s="90"/>
      <c r="J346" s="92">
        <v>22.0</v>
      </c>
      <c r="K346" s="90"/>
      <c r="L346" s="90"/>
      <c r="M346" s="92">
        <v>61.0</v>
      </c>
      <c r="N346" s="90"/>
      <c r="O346" s="90"/>
      <c r="P346" s="190"/>
      <c r="Q346" s="90"/>
      <c r="R346" s="90"/>
      <c r="S346" s="92">
        <v>81.0</v>
      </c>
      <c r="T346" s="90"/>
      <c r="U346" s="90"/>
      <c r="V346" s="92">
        <v>62.0</v>
      </c>
      <c r="W346" s="199">
        <f t="shared" ref="W346:W349" si="57">sum(D346:V346)</f>
        <v>238</v>
      </c>
    </row>
    <row r="347" hidden="1">
      <c r="A347" s="27"/>
      <c r="B347" s="88" t="s">
        <v>214</v>
      </c>
      <c r="C347" s="90"/>
      <c r="D347" s="92">
        <f t="shared" ref="D347:V347" si="56">D343-D345-D346-D348-D349</f>
        <v>0</v>
      </c>
      <c r="E347" s="92">
        <f t="shared" si="56"/>
        <v>0</v>
      </c>
      <c r="F347" s="92">
        <f t="shared" si="56"/>
        <v>0</v>
      </c>
      <c r="G347" s="92">
        <f t="shared" si="56"/>
        <v>5</v>
      </c>
      <c r="H347" s="92">
        <f t="shared" si="56"/>
        <v>0</v>
      </c>
      <c r="I347" s="92">
        <f t="shared" si="56"/>
        <v>0</v>
      </c>
      <c r="J347" s="92">
        <f t="shared" si="56"/>
        <v>5</v>
      </c>
      <c r="K347" s="92">
        <f t="shared" si="56"/>
        <v>0</v>
      </c>
      <c r="L347" s="92">
        <f t="shared" si="56"/>
        <v>0</v>
      </c>
      <c r="M347" s="92">
        <f t="shared" si="56"/>
        <v>8</v>
      </c>
      <c r="N347" s="92">
        <f t="shared" si="56"/>
        <v>0</v>
      </c>
      <c r="O347" s="92">
        <f t="shared" si="56"/>
        <v>0</v>
      </c>
      <c r="P347" s="92">
        <f t="shared" si="56"/>
        <v>0</v>
      </c>
      <c r="Q347" s="92">
        <f t="shared" si="56"/>
        <v>0</v>
      </c>
      <c r="R347" s="92">
        <f t="shared" si="56"/>
        <v>0</v>
      </c>
      <c r="S347" s="92">
        <f t="shared" si="56"/>
        <v>20</v>
      </c>
      <c r="T347" s="92">
        <f t="shared" si="56"/>
        <v>0</v>
      </c>
      <c r="U347" s="92">
        <f t="shared" si="56"/>
        <v>0</v>
      </c>
      <c r="V347" s="92">
        <f t="shared" si="56"/>
        <v>28</v>
      </c>
      <c r="W347" s="199">
        <f t="shared" si="57"/>
        <v>66</v>
      </c>
    </row>
    <row r="348" hidden="1">
      <c r="A348" s="27"/>
      <c r="B348" s="88" t="s">
        <v>221</v>
      </c>
      <c r="C348" s="90"/>
      <c r="D348" s="92"/>
      <c r="E348" s="90"/>
      <c r="F348" s="90"/>
      <c r="G348" s="92">
        <v>2.0</v>
      </c>
      <c r="H348" s="90"/>
      <c r="I348" s="90"/>
      <c r="J348" s="92">
        <v>0.0</v>
      </c>
      <c r="K348" s="90"/>
      <c r="L348" s="92"/>
      <c r="M348" s="92">
        <v>0.0</v>
      </c>
      <c r="N348" s="92"/>
      <c r="O348" s="90"/>
      <c r="P348" s="190"/>
      <c r="Q348" s="92"/>
      <c r="R348" s="90"/>
      <c r="S348" s="190">
        <v>0.0</v>
      </c>
      <c r="T348" s="90"/>
      <c r="U348" s="90"/>
      <c r="V348" s="92">
        <v>0.0</v>
      </c>
      <c r="W348" s="199">
        <f t="shared" si="57"/>
        <v>2</v>
      </c>
    </row>
    <row r="349" hidden="1">
      <c r="A349" s="27"/>
      <c r="B349" s="88" t="s">
        <v>233</v>
      </c>
      <c r="C349" s="90"/>
      <c r="D349" s="92"/>
      <c r="E349" s="90"/>
      <c r="F349" s="90"/>
      <c r="G349" s="92"/>
      <c r="H349" s="90"/>
      <c r="I349" s="90"/>
      <c r="J349" s="92"/>
      <c r="K349" s="90"/>
      <c r="L349" s="92"/>
      <c r="M349" s="92"/>
      <c r="N349" s="90"/>
      <c r="O349" s="90"/>
      <c r="P349" s="190"/>
      <c r="Q349" s="90"/>
      <c r="R349" s="90"/>
      <c r="T349" s="90"/>
      <c r="U349" s="90"/>
      <c r="V349" s="190"/>
      <c r="W349" s="199">
        <f t="shared" si="57"/>
        <v>0</v>
      </c>
    </row>
    <row r="350" hidden="1">
      <c r="A350" s="35"/>
      <c r="B350" s="88" t="s">
        <v>338</v>
      </c>
      <c r="C350" s="110" t="str">
        <f t="shared" ref="C350:S350" si="58">C344/C343</f>
        <v>#DIV/0!</v>
      </c>
      <c r="D350" s="110" t="str">
        <f t="shared" si="58"/>
        <v>#DIV/0!</v>
      </c>
      <c r="E350" s="110" t="str">
        <f t="shared" si="58"/>
        <v>#DIV/0!</v>
      </c>
      <c r="F350" s="110" t="str">
        <f t="shared" si="58"/>
        <v>#DIV/0!</v>
      </c>
      <c r="G350" s="110">
        <f t="shared" si="58"/>
        <v>0</v>
      </c>
      <c r="H350" s="110" t="str">
        <f t="shared" si="58"/>
        <v>#DIV/0!</v>
      </c>
      <c r="I350" s="110" t="str">
        <f t="shared" si="58"/>
        <v>#DIV/0!</v>
      </c>
      <c r="J350" s="110">
        <f t="shared" si="58"/>
        <v>0</v>
      </c>
      <c r="K350" s="110" t="str">
        <f t="shared" si="58"/>
        <v>#DIV/0!</v>
      </c>
      <c r="L350" s="110" t="str">
        <f t="shared" si="58"/>
        <v>#DIV/0!</v>
      </c>
      <c r="M350" s="110">
        <f t="shared" si="58"/>
        <v>0</v>
      </c>
      <c r="N350" s="110" t="str">
        <f t="shared" si="58"/>
        <v>#DIV/0!</v>
      </c>
      <c r="O350" s="110" t="str">
        <f t="shared" si="58"/>
        <v>#DIV/0!</v>
      </c>
      <c r="P350" s="191" t="str">
        <f t="shared" si="58"/>
        <v>#DIV/0!</v>
      </c>
      <c r="Q350" s="110" t="str">
        <f t="shared" si="58"/>
        <v>#DIV/0!</v>
      </c>
      <c r="R350" s="110" t="str">
        <f t="shared" si="58"/>
        <v>#DIV/0!</v>
      </c>
      <c r="S350" s="191">
        <f t="shared" si="58"/>
        <v>0</v>
      </c>
      <c r="V350" s="110">
        <f>V344/V343</f>
        <v>0</v>
      </c>
      <c r="W350" s="199">
        <f>sum(W346:W349)</f>
        <v>306</v>
      </c>
    </row>
    <row r="351" hidden="1">
      <c r="D351" s="199"/>
      <c r="G351" s="7" t="s">
        <v>1594</v>
      </c>
      <c r="J351" s="7" t="s">
        <v>1595</v>
      </c>
      <c r="M351" s="7" t="s">
        <v>1597</v>
      </c>
      <c r="P351" s="5" t="s">
        <v>7</v>
      </c>
      <c r="S351" s="7" t="s">
        <v>1601</v>
      </c>
      <c r="V351" s="7" t="s">
        <v>1604</v>
      </c>
      <c r="W351" s="5" t="s">
        <v>7</v>
      </c>
    </row>
    <row r="352" hidden="1">
      <c r="A352" s="85">
        <v>43763.0</v>
      </c>
      <c r="B352" s="112" t="s">
        <v>134</v>
      </c>
      <c r="C352" s="113"/>
      <c r="D352" s="188"/>
      <c r="E352" s="189"/>
      <c r="F352" s="189"/>
      <c r="G352" s="188"/>
      <c r="H352" s="189"/>
      <c r="I352" s="189"/>
      <c r="J352" s="188" t="s">
        <v>116</v>
      </c>
      <c r="K352" s="189"/>
      <c r="L352" s="188"/>
      <c r="M352" s="188" t="s">
        <v>779</v>
      </c>
      <c r="N352" s="188"/>
      <c r="O352" s="189"/>
      <c r="P352" s="188" t="s">
        <v>137</v>
      </c>
      <c r="Q352" s="188"/>
      <c r="R352" s="189"/>
      <c r="S352" s="188" t="s">
        <v>194</v>
      </c>
      <c r="T352" s="189"/>
      <c r="U352" s="189"/>
      <c r="V352" s="188" t="s">
        <v>1159</v>
      </c>
    </row>
    <row r="353" hidden="1">
      <c r="A353" s="27"/>
      <c r="B353" s="88" t="s">
        <v>159</v>
      </c>
      <c r="C353" s="90"/>
      <c r="D353" s="92"/>
      <c r="E353" s="90"/>
      <c r="F353" s="90"/>
      <c r="G353" s="92"/>
      <c r="H353" s="90"/>
      <c r="I353" s="90"/>
      <c r="J353" s="92">
        <v>25.0</v>
      </c>
      <c r="K353" s="90"/>
      <c r="L353" s="92"/>
      <c r="M353" s="92">
        <v>30.0</v>
      </c>
      <c r="N353" s="92"/>
      <c r="O353" s="90"/>
      <c r="P353" s="190">
        <v>28.0</v>
      </c>
      <c r="Q353" s="92"/>
      <c r="R353" s="90"/>
      <c r="S353" s="190">
        <v>33.0</v>
      </c>
      <c r="T353" s="90"/>
      <c r="U353" s="90"/>
      <c r="V353" s="92">
        <v>68.0</v>
      </c>
      <c r="W353" s="122">
        <f>sum(D353:V353)</f>
        <v>184</v>
      </c>
    </row>
    <row r="354" hidden="1">
      <c r="A354" s="27"/>
      <c r="B354" s="88" t="s">
        <v>178</v>
      </c>
      <c r="C354" s="90"/>
      <c r="D354" s="92"/>
      <c r="E354" s="90"/>
      <c r="F354" s="90"/>
      <c r="G354" s="92"/>
      <c r="H354" s="90"/>
      <c r="I354" s="90"/>
      <c r="J354" s="92"/>
      <c r="K354" s="90"/>
      <c r="L354" s="92"/>
      <c r="M354" s="92"/>
      <c r="N354" s="92"/>
      <c r="O354" s="90"/>
      <c r="P354" s="190"/>
      <c r="Q354" s="92"/>
      <c r="R354" s="90"/>
      <c r="S354" s="190"/>
      <c r="T354" s="90"/>
      <c r="U354" s="90"/>
      <c r="V354" s="92"/>
      <c r="W354" s="202"/>
    </row>
    <row r="355" hidden="1">
      <c r="A355" s="27"/>
      <c r="B355" s="88" t="s">
        <v>287</v>
      </c>
      <c r="C355" s="90"/>
      <c r="D355" s="92"/>
      <c r="E355" s="90"/>
      <c r="F355" s="90"/>
      <c r="G355" s="92"/>
      <c r="H355" s="90"/>
      <c r="I355" s="90"/>
      <c r="J355" s="92"/>
      <c r="K355" s="90"/>
      <c r="L355" s="92"/>
      <c r="M355" s="92"/>
      <c r="N355" s="92"/>
      <c r="O355" s="90"/>
      <c r="P355" s="190"/>
      <c r="Q355" s="92"/>
      <c r="R355" s="90"/>
      <c r="S355" s="190"/>
      <c r="T355" s="90"/>
      <c r="U355" s="90"/>
      <c r="V355" s="92"/>
    </row>
    <row r="356" hidden="1">
      <c r="A356" s="27"/>
      <c r="B356" s="88" t="s">
        <v>301</v>
      </c>
      <c r="C356" s="90"/>
      <c r="D356" s="92"/>
      <c r="E356" s="90"/>
      <c r="F356" s="90"/>
      <c r="G356" s="92"/>
      <c r="H356" s="90"/>
      <c r="I356" s="90"/>
      <c r="J356" s="92">
        <v>22.0</v>
      </c>
      <c r="K356" s="90"/>
      <c r="L356" s="90"/>
      <c r="M356" s="92">
        <v>23.0</v>
      </c>
      <c r="N356" s="90"/>
      <c r="O356" s="90"/>
      <c r="P356" s="190">
        <v>26.0</v>
      </c>
      <c r="Q356" s="90"/>
      <c r="R356" s="90"/>
      <c r="S356" s="190">
        <v>21.0</v>
      </c>
      <c r="T356" s="90"/>
      <c r="U356" s="90"/>
      <c r="V356" s="92">
        <v>51.0</v>
      </c>
      <c r="W356" s="199">
        <f t="shared" ref="W356:W359" si="60">sum(D356:V356)</f>
        <v>143</v>
      </c>
    </row>
    <row r="357" hidden="1">
      <c r="A357" s="27"/>
      <c r="B357" s="88" t="s">
        <v>214</v>
      </c>
      <c r="C357" s="90"/>
      <c r="D357" s="92">
        <f t="shared" ref="D357:V357" si="59">D353-D355-D356-D358-D359</f>
        <v>0</v>
      </c>
      <c r="E357" s="92">
        <f t="shared" si="59"/>
        <v>0</v>
      </c>
      <c r="F357" s="92">
        <f t="shared" si="59"/>
        <v>0</v>
      </c>
      <c r="G357" s="92">
        <f t="shared" si="59"/>
        <v>0</v>
      </c>
      <c r="H357" s="92">
        <f t="shared" si="59"/>
        <v>0</v>
      </c>
      <c r="I357" s="92">
        <f t="shared" si="59"/>
        <v>0</v>
      </c>
      <c r="J357" s="92">
        <f t="shared" si="59"/>
        <v>3</v>
      </c>
      <c r="K357" s="92">
        <f t="shared" si="59"/>
        <v>0</v>
      </c>
      <c r="L357" s="92">
        <f t="shared" si="59"/>
        <v>0</v>
      </c>
      <c r="M357" s="92">
        <f t="shared" si="59"/>
        <v>6</v>
      </c>
      <c r="N357" s="92">
        <f t="shared" si="59"/>
        <v>0</v>
      </c>
      <c r="O357" s="92">
        <f t="shared" si="59"/>
        <v>0</v>
      </c>
      <c r="P357" s="92">
        <f t="shared" si="59"/>
        <v>2</v>
      </c>
      <c r="Q357" s="92">
        <f t="shared" si="59"/>
        <v>0</v>
      </c>
      <c r="R357" s="92">
        <f t="shared" si="59"/>
        <v>0</v>
      </c>
      <c r="S357" s="92">
        <f t="shared" si="59"/>
        <v>12</v>
      </c>
      <c r="T357" s="92">
        <f t="shared" si="59"/>
        <v>0</v>
      </c>
      <c r="U357" s="92">
        <f t="shared" si="59"/>
        <v>0</v>
      </c>
      <c r="V357" s="92">
        <f t="shared" si="59"/>
        <v>17</v>
      </c>
      <c r="W357" s="199">
        <f t="shared" si="60"/>
        <v>40</v>
      </c>
    </row>
    <row r="358" hidden="1">
      <c r="A358" s="27"/>
      <c r="B358" s="88" t="s">
        <v>221</v>
      </c>
      <c r="C358" s="90"/>
      <c r="D358" s="92"/>
      <c r="E358" s="90"/>
      <c r="F358" s="90"/>
      <c r="G358" s="92"/>
      <c r="H358" s="90"/>
      <c r="I358" s="90"/>
      <c r="J358" s="92">
        <v>0.0</v>
      </c>
      <c r="K358" s="90"/>
      <c r="L358" s="92"/>
      <c r="M358" s="92">
        <v>1.0</v>
      </c>
      <c r="N358" s="92"/>
      <c r="O358" s="90"/>
      <c r="P358" s="190">
        <v>0.0</v>
      </c>
      <c r="Q358" s="92"/>
      <c r="R358" s="90"/>
      <c r="S358" s="190">
        <v>0.0</v>
      </c>
      <c r="T358" s="90"/>
      <c r="U358" s="90"/>
      <c r="V358" s="92">
        <v>0.0</v>
      </c>
      <c r="W358" s="199">
        <f t="shared" si="60"/>
        <v>1</v>
      </c>
    </row>
    <row r="359" hidden="1">
      <c r="A359" s="27"/>
      <c r="B359" s="88" t="s">
        <v>233</v>
      </c>
      <c r="C359" s="90"/>
      <c r="D359" s="92"/>
      <c r="E359" s="90"/>
      <c r="F359" s="90"/>
      <c r="G359" s="92"/>
      <c r="H359" s="90"/>
      <c r="I359" s="90"/>
      <c r="J359" s="92"/>
      <c r="K359" s="90"/>
      <c r="L359" s="92"/>
      <c r="M359" s="92"/>
      <c r="N359" s="90"/>
      <c r="O359" s="90"/>
      <c r="P359" s="190"/>
      <c r="Q359" s="90"/>
      <c r="R359" s="90"/>
      <c r="T359" s="90"/>
      <c r="U359" s="90"/>
      <c r="V359" s="190"/>
      <c r="W359" s="199">
        <f t="shared" si="60"/>
        <v>0</v>
      </c>
    </row>
    <row r="360" hidden="1">
      <c r="A360" s="35"/>
      <c r="B360" s="88" t="s">
        <v>338</v>
      </c>
      <c r="C360" s="110" t="str">
        <f t="shared" ref="C360:S360" si="61">C354/C353</f>
        <v>#DIV/0!</v>
      </c>
      <c r="D360" s="110" t="str">
        <f t="shared" si="61"/>
        <v>#DIV/0!</v>
      </c>
      <c r="E360" s="110" t="str">
        <f t="shared" si="61"/>
        <v>#DIV/0!</v>
      </c>
      <c r="F360" s="110" t="str">
        <f t="shared" si="61"/>
        <v>#DIV/0!</v>
      </c>
      <c r="G360" s="110" t="str">
        <f t="shared" si="61"/>
        <v>#DIV/0!</v>
      </c>
      <c r="H360" s="110" t="str">
        <f t="shared" si="61"/>
        <v>#DIV/0!</v>
      </c>
      <c r="I360" s="110" t="str">
        <f t="shared" si="61"/>
        <v>#DIV/0!</v>
      </c>
      <c r="J360" s="110">
        <f t="shared" si="61"/>
        <v>0</v>
      </c>
      <c r="K360" s="110" t="str">
        <f t="shared" si="61"/>
        <v>#DIV/0!</v>
      </c>
      <c r="L360" s="110" t="str">
        <f t="shared" si="61"/>
        <v>#DIV/0!</v>
      </c>
      <c r="M360" s="110">
        <f t="shared" si="61"/>
        <v>0</v>
      </c>
      <c r="N360" s="110" t="str">
        <f t="shared" si="61"/>
        <v>#DIV/0!</v>
      </c>
      <c r="O360" s="110" t="str">
        <f t="shared" si="61"/>
        <v>#DIV/0!</v>
      </c>
      <c r="P360" s="191">
        <f t="shared" si="61"/>
        <v>0</v>
      </c>
      <c r="Q360" s="110" t="str">
        <f t="shared" si="61"/>
        <v>#DIV/0!</v>
      </c>
      <c r="R360" s="110" t="str">
        <f t="shared" si="61"/>
        <v>#DIV/0!</v>
      </c>
      <c r="S360" s="191">
        <f t="shared" si="61"/>
        <v>0</v>
      </c>
      <c r="V360" s="110">
        <f>V354/V353</f>
        <v>0</v>
      </c>
      <c r="W360" s="199">
        <f>sum(W356:W359)</f>
        <v>184</v>
      </c>
    </row>
    <row r="361" hidden="1">
      <c r="D361" s="199"/>
      <c r="J361" s="7" t="s">
        <v>1613</v>
      </c>
      <c r="M361" s="7" t="s">
        <v>1614</v>
      </c>
      <c r="P361" s="7" t="s">
        <v>1618</v>
      </c>
      <c r="S361" s="7" t="s">
        <v>1619</v>
      </c>
      <c r="V361" s="7" t="s">
        <v>1621</v>
      </c>
      <c r="W361" s="5" t="s">
        <v>7</v>
      </c>
    </row>
    <row r="362">
      <c r="A362" s="85">
        <v>43764.0</v>
      </c>
      <c r="B362" s="112" t="s">
        <v>134</v>
      </c>
      <c r="C362" s="113"/>
      <c r="D362" s="188" t="s">
        <v>1020</v>
      </c>
      <c r="E362" s="189"/>
      <c r="F362" s="189"/>
      <c r="G362" s="188"/>
      <c r="H362" s="189"/>
      <c r="I362" s="189"/>
      <c r="J362" s="188" t="s">
        <v>293</v>
      </c>
      <c r="K362" s="189"/>
      <c r="L362" s="188"/>
      <c r="M362" s="188" t="s">
        <v>1026</v>
      </c>
      <c r="N362" s="188"/>
      <c r="O362" s="189"/>
      <c r="P362" s="188" t="s">
        <v>1626</v>
      </c>
      <c r="Q362" s="188"/>
      <c r="R362" s="189"/>
      <c r="S362" s="188" t="s">
        <v>1280</v>
      </c>
      <c r="T362" s="189"/>
      <c r="U362" s="189"/>
      <c r="V362" s="188"/>
    </row>
    <row r="363">
      <c r="A363" s="27"/>
      <c r="B363" s="88" t="s">
        <v>159</v>
      </c>
      <c r="C363" s="90"/>
      <c r="D363" s="92">
        <v>12.0</v>
      </c>
      <c r="E363" s="90"/>
      <c r="F363" s="90"/>
      <c r="G363" s="92"/>
      <c r="H363" s="90"/>
      <c r="I363" s="90"/>
      <c r="J363" s="92">
        <v>29.0</v>
      </c>
      <c r="K363" s="90"/>
      <c r="L363" s="92"/>
      <c r="M363" s="92">
        <v>56.0</v>
      </c>
      <c r="N363" s="92"/>
      <c r="O363" s="90"/>
      <c r="P363" s="190">
        <v>39.0</v>
      </c>
      <c r="Q363" s="92"/>
      <c r="R363" s="90"/>
      <c r="S363" s="190">
        <v>51.0</v>
      </c>
      <c r="T363" s="90"/>
      <c r="U363" s="90"/>
      <c r="V363" s="92"/>
      <c r="W363" s="122">
        <f>sum(D363:V363)</f>
        <v>187</v>
      </c>
    </row>
    <row r="364">
      <c r="A364" s="27"/>
      <c r="B364" s="88" t="s">
        <v>178</v>
      </c>
      <c r="C364" s="90"/>
      <c r="D364" s="92">
        <v>0.0</v>
      </c>
      <c r="E364" s="90"/>
      <c r="F364" s="90"/>
      <c r="G364" s="92"/>
      <c r="H364" s="90"/>
      <c r="I364" s="90"/>
      <c r="J364" s="92">
        <v>20.0</v>
      </c>
      <c r="K364" s="90"/>
      <c r="L364" s="92"/>
      <c r="M364" s="92">
        <v>0.0</v>
      </c>
      <c r="N364" s="92"/>
      <c r="O364" s="90"/>
      <c r="P364" s="190"/>
      <c r="Q364" s="92"/>
      <c r="R364" s="90"/>
      <c r="S364" s="190"/>
      <c r="T364" s="90"/>
      <c r="U364" s="90"/>
      <c r="V364" s="92"/>
      <c r="W364" s="202"/>
    </row>
    <row r="365">
      <c r="A365" s="27"/>
      <c r="B365" s="88" t="s">
        <v>287</v>
      </c>
      <c r="C365" s="90"/>
      <c r="D365" s="92">
        <v>4.0</v>
      </c>
      <c r="E365" s="90"/>
      <c r="F365" s="90"/>
      <c r="G365" s="92"/>
      <c r="H365" s="90"/>
      <c r="I365" s="90"/>
      <c r="J365" s="92">
        <v>17.0</v>
      </c>
      <c r="K365" s="90"/>
      <c r="L365" s="92"/>
      <c r="M365" s="92">
        <v>3.0</v>
      </c>
      <c r="N365" s="92"/>
      <c r="O365" s="90"/>
      <c r="P365" s="190"/>
      <c r="Q365" s="92"/>
      <c r="R365" s="90"/>
      <c r="S365" s="190"/>
      <c r="T365" s="90"/>
      <c r="U365" s="90"/>
      <c r="V365" s="92"/>
    </row>
    <row r="366">
      <c r="A366" s="27"/>
      <c r="B366" s="88" t="s">
        <v>301</v>
      </c>
      <c r="C366" s="90"/>
      <c r="D366" s="92">
        <v>2.0</v>
      </c>
      <c r="E366" s="90"/>
      <c r="F366" s="90"/>
      <c r="G366" s="92"/>
      <c r="H366" s="90"/>
      <c r="I366" s="90"/>
      <c r="J366" s="92">
        <v>4.0</v>
      </c>
      <c r="K366" s="90"/>
      <c r="L366" s="90"/>
      <c r="M366" s="92">
        <v>24.0</v>
      </c>
      <c r="N366" s="90"/>
      <c r="O366" s="90"/>
      <c r="P366" s="190">
        <v>17.0</v>
      </c>
      <c r="Q366" s="90"/>
      <c r="R366" s="90"/>
      <c r="S366" s="190">
        <v>32.0</v>
      </c>
      <c r="T366" s="90"/>
      <c r="U366" s="90"/>
      <c r="V366" s="92"/>
      <c r="W366" s="199">
        <f t="shared" ref="W366:W369" si="63">sum(D366:V366)</f>
        <v>79</v>
      </c>
    </row>
    <row r="367">
      <c r="A367" s="27"/>
      <c r="B367" s="88" t="s">
        <v>214</v>
      </c>
      <c r="C367" s="90"/>
      <c r="D367" s="92">
        <f t="shared" ref="D367:V367" si="62">D363-D365-D366-D368-D369</f>
        <v>4</v>
      </c>
      <c r="E367" s="92">
        <f t="shared" si="62"/>
        <v>0</v>
      </c>
      <c r="F367" s="92">
        <f t="shared" si="62"/>
        <v>0</v>
      </c>
      <c r="G367" s="92">
        <f t="shared" si="62"/>
        <v>0</v>
      </c>
      <c r="H367" s="92">
        <f t="shared" si="62"/>
        <v>0</v>
      </c>
      <c r="I367" s="92">
        <f t="shared" si="62"/>
        <v>0</v>
      </c>
      <c r="J367" s="92">
        <f t="shared" si="62"/>
        <v>7</v>
      </c>
      <c r="K367" s="92">
        <f t="shared" si="62"/>
        <v>0</v>
      </c>
      <c r="L367" s="92">
        <f t="shared" si="62"/>
        <v>0</v>
      </c>
      <c r="M367" s="92">
        <f t="shared" si="62"/>
        <v>26</v>
      </c>
      <c r="N367" s="92">
        <f t="shared" si="62"/>
        <v>0</v>
      </c>
      <c r="O367" s="92">
        <f t="shared" si="62"/>
        <v>0</v>
      </c>
      <c r="P367" s="92">
        <f t="shared" si="62"/>
        <v>15</v>
      </c>
      <c r="Q367" s="92">
        <f t="shared" si="62"/>
        <v>0</v>
      </c>
      <c r="R367" s="92">
        <f t="shared" si="62"/>
        <v>0</v>
      </c>
      <c r="S367" s="92">
        <f t="shared" si="62"/>
        <v>19</v>
      </c>
      <c r="T367" s="92">
        <f t="shared" si="62"/>
        <v>0</v>
      </c>
      <c r="U367" s="92">
        <f t="shared" si="62"/>
        <v>0</v>
      </c>
      <c r="V367" s="92">
        <f t="shared" si="62"/>
        <v>0</v>
      </c>
      <c r="W367" s="199">
        <f t="shared" si="63"/>
        <v>71</v>
      </c>
    </row>
    <row r="368">
      <c r="A368" s="27"/>
      <c r="B368" s="88" t="s">
        <v>221</v>
      </c>
      <c r="C368" s="90"/>
      <c r="D368" s="92"/>
      <c r="E368" s="90"/>
      <c r="F368" s="90"/>
      <c r="G368" s="92"/>
      <c r="H368" s="90"/>
      <c r="I368" s="90"/>
      <c r="J368" s="92">
        <v>1.0</v>
      </c>
      <c r="K368" s="90"/>
      <c r="L368" s="92"/>
      <c r="M368" s="92">
        <v>1.0</v>
      </c>
      <c r="N368" s="92"/>
      <c r="O368" s="90"/>
      <c r="P368" s="190">
        <v>7.0</v>
      </c>
      <c r="Q368" s="92"/>
      <c r="R368" s="90"/>
      <c r="S368" s="190"/>
      <c r="T368" s="90"/>
      <c r="U368" s="90"/>
      <c r="V368" s="92"/>
      <c r="W368" s="199">
        <f t="shared" si="63"/>
        <v>9</v>
      </c>
    </row>
    <row r="369">
      <c r="A369" s="27"/>
      <c r="B369" s="88" t="s">
        <v>233</v>
      </c>
      <c r="C369" s="90"/>
      <c r="D369" s="92">
        <v>2.0</v>
      </c>
      <c r="E369" s="90"/>
      <c r="F369" s="90"/>
      <c r="G369" s="92"/>
      <c r="H369" s="90"/>
      <c r="I369" s="90"/>
      <c r="J369" s="92"/>
      <c r="K369" s="90"/>
      <c r="L369" s="92"/>
      <c r="M369" s="92">
        <v>2.0</v>
      </c>
      <c r="N369" s="90"/>
      <c r="O369" s="90"/>
      <c r="P369" s="190"/>
      <c r="Q369" s="90"/>
      <c r="R369" s="90"/>
      <c r="T369" s="90"/>
      <c r="U369" s="90"/>
      <c r="V369" s="190"/>
      <c r="W369" s="199">
        <f t="shared" si="63"/>
        <v>4</v>
      </c>
    </row>
    <row r="370">
      <c r="A370" s="35"/>
      <c r="B370" s="88" t="s">
        <v>338</v>
      </c>
      <c r="C370" s="110" t="str">
        <f t="shared" ref="C370:S370" si="64">C364/C363</f>
        <v>#DIV/0!</v>
      </c>
      <c r="D370" s="110">
        <f t="shared" si="64"/>
        <v>0</v>
      </c>
      <c r="E370" s="110" t="str">
        <f t="shared" si="64"/>
        <v>#DIV/0!</v>
      </c>
      <c r="F370" s="110" t="str">
        <f t="shared" si="64"/>
        <v>#DIV/0!</v>
      </c>
      <c r="G370" s="110" t="str">
        <f t="shared" si="64"/>
        <v>#DIV/0!</v>
      </c>
      <c r="H370" s="110" t="str">
        <f t="shared" si="64"/>
        <v>#DIV/0!</v>
      </c>
      <c r="I370" s="110" t="str">
        <f t="shared" si="64"/>
        <v>#DIV/0!</v>
      </c>
      <c r="J370" s="110">
        <f t="shared" si="64"/>
        <v>0.6896551724</v>
      </c>
      <c r="K370" s="110" t="str">
        <f t="shared" si="64"/>
        <v>#DIV/0!</v>
      </c>
      <c r="L370" s="110" t="str">
        <f t="shared" si="64"/>
        <v>#DIV/0!</v>
      </c>
      <c r="M370" s="110">
        <f t="shared" si="64"/>
        <v>0</v>
      </c>
      <c r="N370" s="110" t="str">
        <f t="shared" si="64"/>
        <v>#DIV/0!</v>
      </c>
      <c r="O370" s="110" t="str">
        <f t="shared" si="64"/>
        <v>#DIV/0!</v>
      </c>
      <c r="P370" s="191">
        <f t="shared" si="64"/>
        <v>0</v>
      </c>
      <c r="Q370" s="110" t="str">
        <f t="shared" si="64"/>
        <v>#DIV/0!</v>
      </c>
      <c r="R370" s="110" t="str">
        <f t="shared" si="64"/>
        <v>#DIV/0!</v>
      </c>
      <c r="S370" s="191">
        <f t="shared" si="64"/>
        <v>0</v>
      </c>
      <c r="V370" s="110" t="str">
        <f>V364/V363</f>
        <v>#DIV/0!</v>
      </c>
      <c r="W370" s="199">
        <f>sum(W366:W369)</f>
        <v>163</v>
      </c>
    </row>
    <row r="371">
      <c r="D371" s="7" t="s">
        <v>1632</v>
      </c>
      <c r="G371" s="5" t="s">
        <v>7</v>
      </c>
      <c r="J371" s="7" t="s">
        <v>1634</v>
      </c>
      <c r="M371" s="7" t="s">
        <v>1636</v>
      </c>
      <c r="P371" s="7" t="s">
        <v>1643</v>
      </c>
      <c r="S371" s="7" t="s">
        <v>1645</v>
      </c>
      <c r="V371" s="5" t="s">
        <v>7</v>
      </c>
    </row>
    <row r="372">
      <c r="A372" s="85">
        <v>43766.0</v>
      </c>
      <c r="B372" s="112" t="s">
        <v>134</v>
      </c>
      <c r="C372" s="113"/>
      <c r="D372" s="188"/>
      <c r="E372" s="189"/>
      <c r="F372" s="189"/>
      <c r="G372" s="188" t="s">
        <v>1451</v>
      </c>
      <c r="H372" s="189"/>
      <c r="I372" s="189"/>
      <c r="J372" s="188" t="s">
        <v>1647</v>
      </c>
      <c r="K372" s="189"/>
      <c r="L372" s="188"/>
      <c r="M372" s="188"/>
      <c r="N372" s="188"/>
      <c r="O372" s="189"/>
      <c r="P372" s="188" t="s">
        <v>1648</v>
      </c>
      <c r="Q372" s="188"/>
      <c r="R372" s="189"/>
      <c r="S372" s="188" t="s">
        <v>1649</v>
      </c>
      <c r="T372" s="189"/>
      <c r="U372" s="189"/>
      <c r="V372" s="188" t="s">
        <v>389</v>
      </c>
    </row>
    <row r="373">
      <c r="A373" s="27"/>
      <c r="B373" s="88" t="s">
        <v>159</v>
      </c>
      <c r="C373" s="90"/>
      <c r="D373" s="92"/>
      <c r="E373" s="90"/>
      <c r="F373" s="90"/>
      <c r="G373" s="92">
        <v>41.0</v>
      </c>
      <c r="H373" s="90"/>
      <c r="I373" s="90"/>
      <c r="J373" s="92">
        <v>7.0</v>
      </c>
      <c r="K373" s="90"/>
      <c r="L373" s="92"/>
      <c r="M373" s="92"/>
      <c r="N373" s="92"/>
      <c r="O373" s="90"/>
      <c r="P373" s="190">
        <v>62.0</v>
      </c>
      <c r="Q373" s="92"/>
      <c r="R373" s="90"/>
      <c r="S373" s="190">
        <v>45.0</v>
      </c>
      <c r="T373" s="90"/>
      <c r="U373" s="90"/>
      <c r="V373" s="92">
        <v>56.0</v>
      </c>
      <c r="W373" s="122">
        <f>sum(D373:V373)</f>
        <v>211</v>
      </c>
    </row>
    <row r="374">
      <c r="A374" s="27"/>
      <c r="B374" s="88" t="s">
        <v>178</v>
      </c>
      <c r="C374" s="90"/>
      <c r="D374" s="92"/>
      <c r="E374" s="90"/>
      <c r="F374" s="90"/>
      <c r="G374" s="92">
        <v>0.0</v>
      </c>
      <c r="H374" s="90"/>
      <c r="I374" s="90"/>
      <c r="J374" s="92">
        <v>3.0</v>
      </c>
      <c r="K374" s="90"/>
      <c r="L374" s="92"/>
      <c r="M374" s="92"/>
      <c r="N374" s="92"/>
      <c r="O374" s="90"/>
      <c r="P374" s="190">
        <v>25.0</v>
      </c>
      <c r="Q374" s="92"/>
      <c r="R374" s="90"/>
      <c r="S374" s="190">
        <v>16.0</v>
      </c>
      <c r="T374" s="90"/>
      <c r="U374" s="90"/>
      <c r="V374" s="92">
        <v>48.0</v>
      </c>
      <c r="W374" s="202"/>
    </row>
    <row r="375">
      <c r="A375" s="27"/>
      <c r="B375" s="88" t="s">
        <v>287</v>
      </c>
      <c r="C375" s="90"/>
      <c r="D375" s="92"/>
      <c r="E375" s="90"/>
      <c r="F375" s="90"/>
      <c r="G375" s="92">
        <v>18.0</v>
      </c>
      <c r="H375" s="90"/>
      <c r="I375" s="90"/>
      <c r="J375" s="92">
        <v>3.0</v>
      </c>
      <c r="K375" s="90"/>
      <c r="L375" s="92"/>
      <c r="M375" s="92"/>
      <c r="N375" s="92"/>
      <c r="O375" s="90"/>
      <c r="P375" s="190">
        <v>16.0</v>
      </c>
      <c r="Q375" s="92"/>
      <c r="R375" s="90"/>
      <c r="S375" s="190"/>
      <c r="T375" s="90"/>
      <c r="U375" s="90"/>
      <c r="V375" s="92"/>
    </row>
    <row r="376">
      <c r="A376" s="27"/>
      <c r="B376" s="88" t="s">
        <v>301</v>
      </c>
      <c r="C376" s="90"/>
      <c r="D376" s="92"/>
      <c r="E376" s="90"/>
      <c r="F376" s="90"/>
      <c r="G376" s="92">
        <f>32-18</f>
        <v>14</v>
      </c>
      <c r="H376" s="90"/>
      <c r="I376" s="90"/>
      <c r="J376" s="92">
        <v>4.0</v>
      </c>
      <c r="K376" s="90"/>
      <c r="L376" s="90"/>
      <c r="M376" s="92"/>
      <c r="N376" s="90"/>
      <c r="O376" s="90"/>
      <c r="P376" s="190">
        <f>48-16</f>
        <v>32</v>
      </c>
      <c r="Q376" s="90"/>
      <c r="R376" s="90"/>
      <c r="S376" s="190">
        <v>26.0</v>
      </c>
      <c r="T376" s="90"/>
      <c r="U376" s="90"/>
      <c r="V376" s="92">
        <v>44.0</v>
      </c>
      <c r="W376" s="199">
        <f t="shared" ref="W376:W379" si="66">sum(D376:V376)</f>
        <v>120</v>
      </c>
    </row>
    <row r="377">
      <c r="A377" s="27"/>
      <c r="B377" s="88" t="s">
        <v>214</v>
      </c>
      <c r="C377" s="90"/>
      <c r="D377" s="92">
        <f t="shared" ref="D377:V377" si="65">D373-D375-D376-D378-D379</f>
        <v>0</v>
      </c>
      <c r="E377" s="92">
        <f t="shared" si="65"/>
        <v>0</v>
      </c>
      <c r="F377" s="92">
        <f t="shared" si="65"/>
        <v>0</v>
      </c>
      <c r="G377" s="92">
        <f t="shared" si="65"/>
        <v>5</v>
      </c>
      <c r="H377" s="92">
        <f t="shared" si="65"/>
        <v>0</v>
      </c>
      <c r="I377" s="92">
        <f t="shared" si="65"/>
        <v>0</v>
      </c>
      <c r="J377" s="92">
        <f t="shared" si="65"/>
        <v>0</v>
      </c>
      <c r="K377" s="92">
        <f t="shared" si="65"/>
        <v>0</v>
      </c>
      <c r="L377" s="92">
        <f t="shared" si="65"/>
        <v>0</v>
      </c>
      <c r="M377" s="92">
        <f t="shared" si="65"/>
        <v>0</v>
      </c>
      <c r="N377" s="92">
        <f t="shared" si="65"/>
        <v>0</v>
      </c>
      <c r="O377" s="92">
        <f t="shared" si="65"/>
        <v>0</v>
      </c>
      <c r="P377" s="92">
        <f t="shared" si="65"/>
        <v>13</v>
      </c>
      <c r="Q377" s="92">
        <f t="shared" si="65"/>
        <v>0</v>
      </c>
      <c r="R377" s="92">
        <f t="shared" si="65"/>
        <v>0</v>
      </c>
      <c r="S377" s="92">
        <f t="shared" si="65"/>
        <v>14</v>
      </c>
      <c r="T377" s="92">
        <f t="shared" si="65"/>
        <v>0</v>
      </c>
      <c r="U377" s="92">
        <f t="shared" si="65"/>
        <v>0</v>
      </c>
      <c r="V377" s="92">
        <f t="shared" si="65"/>
        <v>10</v>
      </c>
      <c r="W377" s="199">
        <f t="shared" si="66"/>
        <v>42</v>
      </c>
    </row>
    <row r="378">
      <c r="A378" s="27"/>
      <c r="B378" s="88" t="s">
        <v>221</v>
      </c>
      <c r="C378" s="90"/>
      <c r="D378" s="92"/>
      <c r="E378" s="90"/>
      <c r="F378" s="90"/>
      <c r="G378" s="92">
        <v>2.0</v>
      </c>
      <c r="H378" s="90"/>
      <c r="I378" s="90"/>
      <c r="J378" s="92"/>
      <c r="K378" s="90"/>
      <c r="L378" s="92"/>
      <c r="M378" s="92"/>
      <c r="N378" s="92"/>
      <c r="O378" s="90"/>
      <c r="P378" s="190">
        <v>1.0</v>
      </c>
      <c r="Q378" s="92"/>
      <c r="R378" s="90"/>
      <c r="S378" s="190">
        <v>5.0</v>
      </c>
      <c r="T378" s="90"/>
      <c r="U378" s="90"/>
      <c r="V378" s="92">
        <v>1.0</v>
      </c>
      <c r="W378" s="199">
        <f t="shared" si="66"/>
        <v>9</v>
      </c>
    </row>
    <row r="379">
      <c r="A379" s="27"/>
      <c r="B379" s="88" t="s">
        <v>233</v>
      </c>
      <c r="C379" s="90"/>
      <c r="D379" s="92"/>
      <c r="E379" s="90"/>
      <c r="F379" s="90"/>
      <c r="G379" s="92">
        <v>2.0</v>
      </c>
      <c r="H379" s="90"/>
      <c r="I379" s="90"/>
      <c r="J379" s="92"/>
      <c r="K379" s="90"/>
      <c r="L379" s="92"/>
      <c r="M379" s="92"/>
      <c r="N379" s="90"/>
      <c r="O379" s="90"/>
      <c r="P379" s="190"/>
      <c r="Q379" s="90"/>
      <c r="R379" s="90"/>
      <c r="T379" s="90"/>
      <c r="U379" s="90"/>
      <c r="V379" s="190">
        <v>1.0</v>
      </c>
      <c r="W379" s="199">
        <f t="shared" si="66"/>
        <v>3</v>
      </c>
    </row>
    <row r="380">
      <c r="A380" s="35"/>
      <c r="B380" s="88" t="s">
        <v>338</v>
      </c>
      <c r="C380" s="110" t="str">
        <f t="shared" ref="C380:S380" si="67">C374/C373</f>
        <v>#DIV/0!</v>
      </c>
      <c r="D380" s="110" t="str">
        <f t="shared" si="67"/>
        <v>#DIV/0!</v>
      </c>
      <c r="E380" s="110" t="str">
        <f t="shared" si="67"/>
        <v>#DIV/0!</v>
      </c>
      <c r="F380" s="110" t="str">
        <f t="shared" si="67"/>
        <v>#DIV/0!</v>
      </c>
      <c r="G380" s="110">
        <f t="shared" si="67"/>
        <v>0</v>
      </c>
      <c r="H380" s="110" t="str">
        <f t="shared" si="67"/>
        <v>#DIV/0!</v>
      </c>
      <c r="I380" s="110" t="str">
        <f t="shared" si="67"/>
        <v>#DIV/0!</v>
      </c>
      <c r="J380" s="110">
        <f t="shared" si="67"/>
        <v>0.4285714286</v>
      </c>
      <c r="K380" s="110" t="str">
        <f t="shared" si="67"/>
        <v>#DIV/0!</v>
      </c>
      <c r="L380" s="110" t="str">
        <f t="shared" si="67"/>
        <v>#DIV/0!</v>
      </c>
      <c r="M380" s="110" t="str">
        <f t="shared" si="67"/>
        <v>#DIV/0!</v>
      </c>
      <c r="N380" s="110" t="str">
        <f t="shared" si="67"/>
        <v>#DIV/0!</v>
      </c>
      <c r="O380" s="110" t="str">
        <f t="shared" si="67"/>
        <v>#DIV/0!</v>
      </c>
      <c r="P380" s="191">
        <f t="shared" si="67"/>
        <v>0.4032258065</v>
      </c>
      <c r="Q380" s="110" t="str">
        <f t="shared" si="67"/>
        <v>#DIV/0!</v>
      </c>
      <c r="R380" s="110" t="str">
        <f t="shared" si="67"/>
        <v>#DIV/0!</v>
      </c>
      <c r="S380" s="191">
        <f t="shared" si="67"/>
        <v>0.3555555556</v>
      </c>
      <c r="V380" s="110">
        <f>V374/V373</f>
        <v>0.8571428571</v>
      </c>
      <c r="W380" s="199">
        <f>sum(W376:W379)</f>
        <v>174</v>
      </c>
    </row>
    <row r="381">
      <c r="G381" s="7" t="s">
        <v>1654</v>
      </c>
      <c r="J381" s="7" t="s">
        <v>1657</v>
      </c>
      <c r="M381" s="5" t="s">
        <v>7</v>
      </c>
      <c r="P381" s="7" t="s">
        <v>1661</v>
      </c>
      <c r="S381" s="7" t="s">
        <v>1664</v>
      </c>
      <c r="V381" s="7" t="s">
        <v>1668</v>
      </c>
      <c r="W381" s="5" t="s">
        <v>7</v>
      </c>
    </row>
    <row r="382">
      <c r="A382" s="85">
        <v>43767.0</v>
      </c>
      <c r="B382" s="112" t="s">
        <v>134</v>
      </c>
      <c r="C382" s="113"/>
      <c r="D382" s="188"/>
      <c r="E382" s="189"/>
      <c r="F382" s="189"/>
      <c r="G382" s="188" t="s">
        <v>100</v>
      </c>
      <c r="H382" s="189"/>
      <c r="I382" s="189"/>
      <c r="J382" s="188" t="s">
        <v>1672</v>
      </c>
      <c r="K382" s="189"/>
      <c r="L382" s="188"/>
      <c r="M382" s="188" t="s">
        <v>1266</v>
      </c>
      <c r="N382" s="188"/>
      <c r="O382" s="189"/>
      <c r="P382" s="188" t="s">
        <v>1673</v>
      </c>
      <c r="Q382" s="188"/>
      <c r="R382" s="189"/>
      <c r="S382" s="188" t="s">
        <v>1256</v>
      </c>
      <c r="T382" s="189"/>
      <c r="U382" s="189"/>
      <c r="V382" s="188" t="s">
        <v>296</v>
      </c>
    </row>
    <row r="383">
      <c r="A383" s="27"/>
      <c r="B383" s="88" t="s">
        <v>159</v>
      </c>
      <c r="C383" s="90"/>
      <c r="D383" s="92"/>
      <c r="E383" s="90"/>
      <c r="F383" s="90"/>
      <c r="G383" s="92">
        <v>16.0</v>
      </c>
      <c r="H383" s="90"/>
      <c r="I383" s="90"/>
      <c r="J383" s="92">
        <v>20.0</v>
      </c>
      <c r="K383" s="90"/>
      <c r="L383" s="92"/>
      <c r="M383" s="92">
        <v>14.0</v>
      </c>
      <c r="N383" s="92"/>
      <c r="O383" s="90"/>
      <c r="P383" s="190">
        <v>21.0</v>
      </c>
      <c r="Q383" s="92"/>
      <c r="R383" s="90"/>
      <c r="S383" s="190">
        <v>31.0</v>
      </c>
      <c r="T383" s="90"/>
      <c r="U383" s="90"/>
      <c r="V383" s="92">
        <v>103.0</v>
      </c>
      <c r="W383" s="122">
        <f>sum(D383:V383)</f>
        <v>205</v>
      </c>
    </row>
    <row r="384">
      <c r="A384" s="27"/>
      <c r="B384" s="88" t="s">
        <v>178</v>
      </c>
      <c r="C384" s="90"/>
      <c r="D384" s="92"/>
      <c r="E384" s="90"/>
      <c r="F384" s="90"/>
      <c r="G384" s="92">
        <v>4.0</v>
      </c>
      <c r="H384" s="90"/>
      <c r="I384" s="90"/>
      <c r="J384" s="92">
        <v>20.0</v>
      </c>
      <c r="K384" s="90"/>
      <c r="L384" s="92"/>
      <c r="M384" s="92">
        <v>13.0</v>
      </c>
      <c r="N384" s="92"/>
      <c r="O384" s="90"/>
      <c r="P384" s="190"/>
      <c r="Q384" s="92"/>
      <c r="R384" s="90"/>
      <c r="S384" s="190"/>
      <c r="T384" s="90"/>
      <c r="U384" s="90"/>
      <c r="V384" s="92"/>
      <c r="W384" s="202"/>
    </row>
    <row r="385">
      <c r="A385" s="27"/>
      <c r="B385" s="88" t="s">
        <v>287</v>
      </c>
      <c r="C385" s="90"/>
      <c r="D385" s="92"/>
      <c r="E385" s="90"/>
      <c r="F385" s="90"/>
      <c r="G385" s="92"/>
      <c r="H385" s="90"/>
      <c r="I385" s="90"/>
      <c r="J385" s="92">
        <v>15.0</v>
      </c>
      <c r="K385" s="90"/>
      <c r="L385" s="92"/>
      <c r="M385" s="92">
        <v>9.0</v>
      </c>
      <c r="N385" s="92"/>
      <c r="O385" s="90"/>
      <c r="P385" s="190"/>
      <c r="Q385" s="92"/>
      <c r="R385" s="90"/>
      <c r="S385" s="190"/>
      <c r="T385" s="90"/>
      <c r="U385" s="90"/>
      <c r="V385" s="92"/>
    </row>
    <row r="386">
      <c r="A386" s="27"/>
      <c r="B386" s="88" t="s">
        <v>301</v>
      </c>
      <c r="C386" s="90"/>
      <c r="D386" s="92"/>
      <c r="E386" s="90"/>
      <c r="F386" s="90"/>
      <c r="G386" s="92">
        <v>6.0</v>
      </c>
      <c r="H386" s="90"/>
      <c r="I386" s="90"/>
      <c r="J386" s="92">
        <v>3.0</v>
      </c>
      <c r="K386" s="90"/>
      <c r="L386" s="90"/>
      <c r="M386" s="92">
        <v>4.0</v>
      </c>
      <c r="N386" s="90"/>
      <c r="O386" s="90"/>
      <c r="P386" s="190">
        <v>20.0</v>
      </c>
      <c r="Q386" s="90"/>
      <c r="R386" s="90"/>
      <c r="S386" s="190">
        <v>28.0</v>
      </c>
      <c r="T386" s="90"/>
      <c r="U386" s="90"/>
      <c r="V386" s="92">
        <v>79.0</v>
      </c>
      <c r="W386" s="199">
        <f t="shared" ref="W386:W389" si="69">sum(D386:V386)</f>
        <v>140</v>
      </c>
    </row>
    <row r="387">
      <c r="A387" s="27"/>
      <c r="B387" s="88" t="s">
        <v>214</v>
      </c>
      <c r="C387" s="90"/>
      <c r="D387" s="92">
        <f t="shared" ref="D387:V387" si="68">D383-D385-D386-D388-D389</f>
        <v>0</v>
      </c>
      <c r="E387" s="92">
        <f t="shared" si="68"/>
        <v>0</v>
      </c>
      <c r="F387" s="92">
        <f t="shared" si="68"/>
        <v>0</v>
      </c>
      <c r="G387" s="92">
        <f t="shared" si="68"/>
        <v>9</v>
      </c>
      <c r="H387" s="92">
        <f t="shared" si="68"/>
        <v>0</v>
      </c>
      <c r="I387" s="92">
        <f t="shared" si="68"/>
        <v>0</v>
      </c>
      <c r="J387" s="92">
        <f t="shared" si="68"/>
        <v>1</v>
      </c>
      <c r="K387" s="92">
        <f t="shared" si="68"/>
        <v>0</v>
      </c>
      <c r="L387" s="92">
        <f t="shared" si="68"/>
        <v>0</v>
      </c>
      <c r="M387" s="92">
        <f t="shared" si="68"/>
        <v>1</v>
      </c>
      <c r="N387" s="92">
        <f t="shared" si="68"/>
        <v>0</v>
      </c>
      <c r="O387" s="92">
        <f t="shared" si="68"/>
        <v>0</v>
      </c>
      <c r="P387" s="92">
        <f t="shared" si="68"/>
        <v>1</v>
      </c>
      <c r="Q387" s="92">
        <f t="shared" si="68"/>
        <v>0</v>
      </c>
      <c r="R387" s="92">
        <f t="shared" si="68"/>
        <v>0</v>
      </c>
      <c r="S387" s="92">
        <f t="shared" si="68"/>
        <v>2</v>
      </c>
      <c r="T387" s="92">
        <f t="shared" si="68"/>
        <v>0</v>
      </c>
      <c r="U387" s="92">
        <f t="shared" si="68"/>
        <v>0</v>
      </c>
      <c r="V387" s="92">
        <f t="shared" si="68"/>
        <v>21</v>
      </c>
      <c r="W387" s="199">
        <f t="shared" si="69"/>
        <v>35</v>
      </c>
    </row>
    <row r="388">
      <c r="A388" s="27"/>
      <c r="B388" s="88" t="s">
        <v>221</v>
      </c>
      <c r="C388" s="90"/>
      <c r="D388" s="92"/>
      <c r="E388" s="90"/>
      <c r="F388" s="90"/>
      <c r="G388" s="92">
        <v>1.0</v>
      </c>
      <c r="H388" s="90"/>
      <c r="I388" s="90"/>
      <c r="J388" s="92">
        <v>1.0</v>
      </c>
      <c r="K388" s="90"/>
      <c r="L388" s="92"/>
      <c r="M388" s="92"/>
      <c r="N388" s="92"/>
      <c r="O388" s="90"/>
      <c r="P388" s="190"/>
      <c r="Q388" s="92"/>
      <c r="R388" s="90"/>
      <c r="S388" s="190">
        <v>1.0</v>
      </c>
      <c r="T388" s="90"/>
      <c r="U388" s="90"/>
      <c r="V388" s="92">
        <v>2.0</v>
      </c>
      <c r="W388" s="199">
        <f t="shared" si="69"/>
        <v>5</v>
      </c>
    </row>
    <row r="389">
      <c r="A389" s="27"/>
      <c r="B389" s="88" t="s">
        <v>233</v>
      </c>
      <c r="C389" s="90"/>
      <c r="D389" s="92"/>
      <c r="E389" s="90"/>
      <c r="F389" s="90"/>
      <c r="G389" s="92"/>
      <c r="H389" s="90"/>
      <c r="I389" s="90"/>
      <c r="J389" s="92"/>
      <c r="K389" s="90"/>
      <c r="L389" s="92"/>
      <c r="M389" s="92"/>
      <c r="N389" s="90"/>
      <c r="O389" s="90"/>
      <c r="P389" s="190"/>
      <c r="Q389" s="90"/>
      <c r="R389" s="90"/>
      <c r="T389" s="90"/>
      <c r="U389" s="90"/>
      <c r="V389" s="190">
        <v>1.0</v>
      </c>
      <c r="W389" s="199">
        <f t="shared" si="69"/>
        <v>1</v>
      </c>
    </row>
    <row r="390">
      <c r="A390" s="35"/>
      <c r="B390" s="88" t="s">
        <v>338</v>
      </c>
      <c r="C390" s="110" t="str">
        <f t="shared" ref="C390:S390" si="70">C384/C383</f>
        <v>#DIV/0!</v>
      </c>
      <c r="D390" s="110" t="str">
        <f t="shared" si="70"/>
        <v>#DIV/0!</v>
      </c>
      <c r="E390" s="110" t="str">
        <f t="shared" si="70"/>
        <v>#DIV/0!</v>
      </c>
      <c r="F390" s="110" t="str">
        <f t="shared" si="70"/>
        <v>#DIV/0!</v>
      </c>
      <c r="G390" s="110">
        <f t="shared" si="70"/>
        <v>0.25</v>
      </c>
      <c r="H390" s="110" t="str">
        <f t="shared" si="70"/>
        <v>#DIV/0!</v>
      </c>
      <c r="I390" s="110" t="str">
        <f t="shared" si="70"/>
        <v>#DIV/0!</v>
      </c>
      <c r="J390" s="110">
        <f t="shared" si="70"/>
        <v>1</v>
      </c>
      <c r="K390" s="110" t="str">
        <f t="shared" si="70"/>
        <v>#DIV/0!</v>
      </c>
      <c r="L390" s="110" t="str">
        <f t="shared" si="70"/>
        <v>#DIV/0!</v>
      </c>
      <c r="M390" s="110">
        <f t="shared" si="70"/>
        <v>0.9285714286</v>
      </c>
      <c r="N390" s="110" t="str">
        <f t="shared" si="70"/>
        <v>#DIV/0!</v>
      </c>
      <c r="O390" s="110" t="str">
        <f t="shared" si="70"/>
        <v>#DIV/0!</v>
      </c>
      <c r="P390" s="191">
        <f t="shared" si="70"/>
        <v>0</v>
      </c>
      <c r="Q390" s="110" t="str">
        <f t="shared" si="70"/>
        <v>#DIV/0!</v>
      </c>
      <c r="R390" s="110" t="str">
        <f t="shared" si="70"/>
        <v>#DIV/0!</v>
      </c>
      <c r="S390" s="191">
        <f t="shared" si="70"/>
        <v>0</v>
      </c>
      <c r="V390" s="110">
        <f>V384/V383</f>
        <v>0</v>
      </c>
      <c r="W390" s="199">
        <f>sum(W386:W389)</f>
        <v>181</v>
      </c>
    </row>
    <row r="391">
      <c r="G391" s="7" t="s">
        <v>1674</v>
      </c>
      <c r="J391" s="7" t="s">
        <v>1677</v>
      </c>
      <c r="M391" s="7" t="s">
        <v>1679</v>
      </c>
      <c r="P391" s="7" t="s">
        <v>1681</v>
      </c>
      <c r="S391" s="7" t="s">
        <v>1684</v>
      </c>
      <c r="V391" s="7" t="s">
        <v>1688</v>
      </c>
      <c r="W391" s="5" t="s">
        <v>7</v>
      </c>
    </row>
    <row r="392">
      <c r="A392" s="85">
        <v>43768.0</v>
      </c>
      <c r="B392" s="112" t="s">
        <v>134</v>
      </c>
      <c r="C392" s="113"/>
      <c r="D392" s="188"/>
      <c r="E392" s="189"/>
      <c r="F392" s="189"/>
      <c r="G392" s="188" t="s">
        <v>593</v>
      </c>
      <c r="H392" s="189"/>
      <c r="I392" s="189"/>
      <c r="J392" s="188" t="s">
        <v>1691</v>
      </c>
      <c r="K392" s="189"/>
      <c r="L392" s="188"/>
      <c r="M392" s="188" t="s">
        <v>43</v>
      </c>
      <c r="N392" s="188"/>
      <c r="O392" s="189"/>
      <c r="P392" s="188" t="s">
        <v>1313</v>
      </c>
      <c r="Q392" s="188"/>
      <c r="R392" s="189"/>
      <c r="S392" s="188" t="s">
        <v>1279</v>
      </c>
      <c r="T392" s="189"/>
      <c r="U392" s="189"/>
      <c r="V392" s="188" t="s">
        <v>1692</v>
      </c>
    </row>
    <row r="393">
      <c r="A393" s="27"/>
      <c r="B393" s="88" t="s">
        <v>159</v>
      </c>
      <c r="C393" s="90"/>
      <c r="D393" s="92"/>
      <c r="E393" s="90"/>
      <c r="F393" s="90"/>
      <c r="G393" s="92">
        <v>14.0</v>
      </c>
      <c r="H393" s="90"/>
      <c r="I393" s="90"/>
      <c r="J393" s="92">
        <v>27.0</v>
      </c>
      <c r="K393" s="90"/>
      <c r="L393" s="92"/>
      <c r="M393" s="92">
        <v>15.0</v>
      </c>
      <c r="N393" s="92"/>
      <c r="O393" s="90"/>
      <c r="P393" s="190">
        <v>14.0</v>
      </c>
      <c r="Q393" s="92"/>
      <c r="R393" s="90"/>
      <c r="S393" s="190">
        <v>91.0</v>
      </c>
      <c r="T393" s="90"/>
      <c r="U393" s="90"/>
      <c r="V393" s="92">
        <v>69.0</v>
      </c>
      <c r="W393" s="122">
        <f>sum(D393:V393)</f>
        <v>230</v>
      </c>
    </row>
    <row r="394">
      <c r="A394" s="27"/>
      <c r="B394" s="88" t="s">
        <v>178</v>
      </c>
      <c r="C394" s="90"/>
      <c r="D394" s="92"/>
      <c r="E394" s="90"/>
      <c r="F394" s="90"/>
      <c r="G394" s="92">
        <v>5.0</v>
      </c>
      <c r="H394" s="90"/>
      <c r="I394" s="90"/>
      <c r="J394" s="92">
        <v>26.0</v>
      </c>
      <c r="K394" s="90"/>
      <c r="L394" s="92"/>
      <c r="M394" s="92"/>
      <c r="N394" s="92"/>
      <c r="O394" s="90"/>
      <c r="P394" s="190"/>
      <c r="Q394" s="92"/>
      <c r="R394" s="90"/>
      <c r="S394" s="190"/>
      <c r="T394" s="90"/>
      <c r="U394" s="90"/>
      <c r="V394" s="92"/>
      <c r="W394" s="202"/>
    </row>
    <row r="395">
      <c r="A395" s="27"/>
      <c r="B395" s="88" t="s">
        <v>287</v>
      </c>
      <c r="C395" s="90"/>
      <c r="D395" s="92"/>
      <c r="E395" s="90"/>
      <c r="F395" s="90"/>
      <c r="G395" s="92">
        <v>8.0</v>
      </c>
      <c r="H395" s="90"/>
      <c r="I395" s="90"/>
      <c r="J395" s="92">
        <v>23.0</v>
      </c>
      <c r="K395" s="90"/>
      <c r="L395" s="92"/>
      <c r="M395" s="92">
        <v>8.0</v>
      </c>
      <c r="N395" s="92"/>
      <c r="O395" s="90"/>
      <c r="P395" s="190"/>
      <c r="Q395" s="92"/>
      <c r="R395" s="90"/>
      <c r="S395" s="190"/>
      <c r="T395" s="90"/>
      <c r="U395" s="90"/>
      <c r="V395" s="92"/>
    </row>
    <row r="396">
      <c r="A396" s="27"/>
      <c r="B396" s="88" t="s">
        <v>301</v>
      </c>
      <c r="C396" s="90"/>
      <c r="D396" s="92"/>
      <c r="E396" s="90"/>
      <c r="F396" s="90"/>
      <c r="G396" s="92">
        <v>1.0</v>
      </c>
      <c r="H396" s="90"/>
      <c r="I396" s="90"/>
      <c r="J396" s="92">
        <v>1.0</v>
      </c>
      <c r="K396" s="90"/>
      <c r="L396" s="90"/>
      <c r="M396" s="92">
        <v>5.0</v>
      </c>
      <c r="N396" s="90"/>
      <c r="O396" s="90"/>
      <c r="P396" s="190">
        <v>9.0</v>
      </c>
      <c r="Q396" s="90"/>
      <c r="R396" s="90"/>
      <c r="S396" s="190">
        <v>75.0</v>
      </c>
      <c r="T396" s="90"/>
      <c r="U396" s="90"/>
      <c r="V396" s="92">
        <v>48.0</v>
      </c>
      <c r="W396" s="199">
        <f t="shared" ref="W396:W399" si="72">sum(D396:V396)</f>
        <v>139</v>
      </c>
    </row>
    <row r="397">
      <c r="A397" s="27"/>
      <c r="B397" s="88" t="s">
        <v>214</v>
      </c>
      <c r="C397" s="90"/>
      <c r="D397" s="92">
        <f t="shared" ref="D397:V397" si="71">D393-D395-D396-D398-D399</f>
        <v>0</v>
      </c>
      <c r="E397" s="92">
        <f t="shared" si="71"/>
        <v>0</v>
      </c>
      <c r="F397" s="92">
        <f t="shared" si="71"/>
        <v>0</v>
      </c>
      <c r="G397" s="92">
        <f t="shared" si="71"/>
        <v>5</v>
      </c>
      <c r="H397" s="92">
        <f t="shared" si="71"/>
        <v>0</v>
      </c>
      <c r="I397" s="92">
        <f t="shared" si="71"/>
        <v>0</v>
      </c>
      <c r="J397" s="92">
        <f t="shared" si="71"/>
        <v>3</v>
      </c>
      <c r="K397" s="92">
        <f t="shared" si="71"/>
        <v>0</v>
      </c>
      <c r="L397" s="92">
        <f t="shared" si="71"/>
        <v>0</v>
      </c>
      <c r="M397" s="92">
        <f t="shared" si="71"/>
        <v>1</v>
      </c>
      <c r="N397" s="92">
        <f t="shared" si="71"/>
        <v>0</v>
      </c>
      <c r="O397" s="92">
        <f t="shared" si="71"/>
        <v>0</v>
      </c>
      <c r="P397" s="92">
        <f t="shared" si="71"/>
        <v>5</v>
      </c>
      <c r="Q397" s="92">
        <f t="shared" si="71"/>
        <v>0</v>
      </c>
      <c r="R397" s="92">
        <f t="shared" si="71"/>
        <v>0</v>
      </c>
      <c r="S397" s="92">
        <f t="shared" si="71"/>
        <v>15</v>
      </c>
      <c r="T397" s="92">
        <f t="shared" si="71"/>
        <v>0</v>
      </c>
      <c r="U397" s="92">
        <f t="shared" si="71"/>
        <v>0</v>
      </c>
      <c r="V397" s="92">
        <f t="shared" si="71"/>
        <v>20</v>
      </c>
      <c r="W397" s="199">
        <f t="shared" si="72"/>
        <v>49</v>
      </c>
    </row>
    <row r="398">
      <c r="A398" s="27"/>
      <c r="B398" s="88" t="s">
        <v>221</v>
      </c>
      <c r="C398" s="90"/>
      <c r="D398" s="92"/>
      <c r="E398" s="90"/>
      <c r="F398" s="90"/>
      <c r="G398" s="92"/>
      <c r="H398" s="90"/>
      <c r="I398" s="90"/>
      <c r="J398" s="92"/>
      <c r="K398" s="90"/>
      <c r="L398" s="92"/>
      <c r="M398" s="92"/>
      <c r="N398" s="92"/>
      <c r="O398" s="90"/>
      <c r="P398" s="190"/>
      <c r="Q398" s="92"/>
      <c r="R398" s="90"/>
      <c r="S398" s="190">
        <v>1.0</v>
      </c>
      <c r="T398" s="90"/>
      <c r="U398" s="90"/>
      <c r="V398" s="92">
        <v>1.0</v>
      </c>
      <c r="W398" s="199">
        <f t="shared" si="72"/>
        <v>2</v>
      </c>
    </row>
    <row r="399">
      <c r="A399" s="27"/>
      <c r="B399" s="88" t="s">
        <v>233</v>
      </c>
      <c r="C399" s="90"/>
      <c r="D399" s="92"/>
      <c r="E399" s="90"/>
      <c r="F399" s="90"/>
      <c r="G399" s="92"/>
      <c r="H399" s="90"/>
      <c r="I399" s="90"/>
      <c r="J399" s="92"/>
      <c r="K399" s="90"/>
      <c r="L399" s="92"/>
      <c r="M399" s="92">
        <v>1.0</v>
      </c>
      <c r="N399" s="90"/>
      <c r="O399" s="90"/>
      <c r="P399" s="190"/>
      <c r="Q399" s="90"/>
      <c r="R399" s="90"/>
      <c r="T399" s="90"/>
      <c r="U399" s="90"/>
      <c r="V399" s="190"/>
      <c r="W399" s="199">
        <f t="shared" si="72"/>
        <v>1</v>
      </c>
    </row>
    <row r="400">
      <c r="A400" s="35"/>
      <c r="B400" s="88" t="s">
        <v>338</v>
      </c>
      <c r="C400" s="110" t="str">
        <f t="shared" ref="C400:S400" si="73">C394/C393</f>
        <v>#DIV/0!</v>
      </c>
      <c r="D400" s="110" t="str">
        <f t="shared" si="73"/>
        <v>#DIV/0!</v>
      </c>
      <c r="E400" s="110" t="str">
        <f t="shared" si="73"/>
        <v>#DIV/0!</v>
      </c>
      <c r="F400" s="110" t="str">
        <f t="shared" si="73"/>
        <v>#DIV/0!</v>
      </c>
      <c r="G400" s="110">
        <f t="shared" si="73"/>
        <v>0.3571428571</v>
      </c>
      <c r="H400" s="110" t="str">
        <f t="shared" si="73"/>
        <v>#DIV/0!</v>
      </c>
      <c r="I400" s="110" t="str">
        <f t="shared" si="73"/>
        <v>#DIV/0!</v>
      </c>
      <c r="J400" s="110">
        <f t="shared" si="73"/>
        <v>0.962962963</v>
      </c>
      <c r="K400" s="110" t="str">
        <f t="shared" si="73"/>
        <v>#DIV/0!</v>
      </c>
      <c r="L400" s="110" t="str">
        <f t="shared" si="73"/>
        <v>#DIV/0!</v>
      </c>
      <c r="M400" s="110">
        <f t="shared" si="73"/>
        <v>0</v>
      </c>
      <c r="N400" s="110" t="str">
        <f t="shared" si="73"/>
        <v>#DIV/0!</v>
      </c>
      <c r="O400" s="110" t="str">
        <f t="shared" si="73"/>
        <v>#DIV/0!</v>
      </c>
      <c r="P400" s="191">
        <f t="shared" si="73"/>
        <v>0</v>
      </c>
      <c r="Q400" s="110" t="str">
        <f t="shared" si="73"/>
        <v>#DIV/0!</v>
      </c>
      <c r="R400" s="110" t="str">
        <f t="shared" si="73"/>
        <v>#DIV/0!</v>
      </c>
      <c r="S400" s="191">
        <f t="shared" si="73"/>
        <v>0</v>
      </c>
      <c r="V400" s="110">
        <f>V394/V393</f>
        <v>0</v>
      </c>
      <c r="W400" s="199">
        <f>sum(W396:W399)</f>
        <v>191</v>
      </c>
    </row>
    <row r="401">
      <c r="G401" s="7" t="s">
        <v>1699</v>
      </c>
      <c r="J401" s="7" t="s">
        <v>1700</v>
      </c>
      <c r="M401" s="7" t="s">
        <v>1701</v>
      </c>
      <c r="P401" s="7" t="s">
        <v>1702</v>
      </c>
      <c r="S401" s="7" t="s">
        <v>1704</v>
      </c>
      <c r="V401" s="7" t="s">
        <v>1708</v>
      </c>
      <c r="W401" s="5" t="s">
        <v>7</v>
      </c>
    </row>
    <row r="402">
      <c r="A402" s="85">
        <v>43769.0</v>
      </c>
      <c r="B402" s="112" t="s">
        <v>134</v>
      </c>
      <c r="C402" s="113"/>
      <c r="D402" s="188" t="s">
        <v>252</v>
      </c>
      <c r="E402" s="189"/>
      <c r="F402" s="189"/>
      <c r="G402" s="188" t="s">
        <v>252</v>
      </c>
      <c r="H402" s="189"/>
      <c r="I402" s="189"/>
      <c r="J402" s="188" t="s">
        <v>1089</v>
      </c>
      <c r="K402" s="189"/>
      <c r="L402" s="188"/>
      <c r="M402" s="188" t="s">
        <v>1090</v>
      </c>
      <c r="N402" s="188"/>
      <c r="O402" s="189"/>
      <c r="P402" s="188" t="s">
        <v>252</v>
      </c>
      <c r="Q402" s="188"/>
      <c r="R402" s="189"/>
      <c r="S402" s="188" t="s">
        <v>457</v>
      </c>
      <c r="T402" s="189"/>
      <c r="U402" s="189"/>
      <c r="V402" s="188" t="s">
        <v>389</v>
      </c>
    </row>
    <row r="403">
      <c r="A403" s="27"/>
      <c r="B403" s="88" t="s">
        <v>159</v>
      </c>
      <c r="C403" s="90"/>
      <c r="D403" s="92"/>
      <c r="E403" s="90"/>
      <c r="F403" s="90"/>
      <c r="G403" s="92"/>
      <c r="H403" s="90"/>
      <c r="I403" s="90"/>
      <c r="J403" s="92">
        <v>32.0</v>
      </c>
      <c r="K403" s="90"/>
      <c r="L403" s="92"/>
      <c r="M403" s="92">
        <v>55.0</v>
      </c>
      <c r="N403" s="92"/>
      <c r="O403" s="90"/>
      <c r="P403" s="190"/>
      <c r="Q403" s="92"/>
      <c r="R403" s="90"/>
      <c r="S403" s="190">
        <v>32.0</v>
      </c>
      <c r="T403" s="90"/>
      <c r="U403" s="90"/>
      <c r="V403" s="92">
        <v>114.0</v>
      </c>
      <c r="W403" s="122">
        <f>sum(D403:V403)</f>
        <v>233</v>
      </c>
    </row>
    <row r="404">
      <c r="A404" s="27"/>
      <c r="B404" s="88" t="s">
        <v>178</v>
      </c>
      <c r="C404" s="90"/>
      <c r="D404" s="92"/>
      <c r="E404" s="90"/>
      <c r="F404" s="90"/>
      <c r="G404" s="92"/>
      <c r="H404" s="90"/>
      <c r="I404" s="90"/>
      <c r="J404" s="92"/>
      <c r="K404" s="90"/>
      <c r="L404" s="92"/>
      <c r="M404" s="92"/>
      <c r="N404" s="92"/>
      <c r="O404" s="90"/>
      <c r="P404" s="190"/>
      <c r="Q404" s="92"/>
      <c r="R404" s="90"/>
      <c r="S404" s="190"/>
      <c r="T404" s="90"/>
      <c r="U404" s="90"/>
      <c r="V404" s="92"/>
      <c r="W404" s="202"/>
    </row>
    <row r="405">
      <c r="A405" s="27"/>
      <c r="B405" s="88" t="s">
        <v>287</v>
      </c>
      <c r="C405" s="90"/>
      <c r="D405" s="92"/>
      <c r="E405" s="90"/>
      <c r="F405" s="90"/>
      <c r="G405" s="92"/>
      <c r="H405" s="90"/>
      <c r="I405" s="90"/>
      <c r="J405" s="92"/>
      <c r="K405" s="90"/>
      <c r="L405" s="92"/>
      <c r="M405" s="92"/>
      <c r="N405" s="92"/>
      <c r="O405" s="90"/>
      <c r="P405" s="190"/>
      <c r="Q405" s="92"/>
      <c r="R405" s="90"/>
      <c r="S405" s="190"/>
      <c r="T405" s="90"/>
      <c r="U405" s="90"/>
      <c r="V405" s="92"/>
    </row>
    <row r="406">
      <c r="A406" s="27"/>
      <c r="B406" s="88" t="s">
        <v>301</v>
      </c>
      <c r="C406" s="90"/>
      <c r="D406" s="92"/>
      <c r="E406" s="90"/>
      <c r="F406" s="90"/>
      <c r="G406" s="92"/>
      <c r="H406" s="90"/>
      <c r="I406" s="90"/>
      <c r="J406" s="92">
        <v>23.0</v>
      </c>
      <c r="K406" s="90"/>
      <c r="L406" s="90"/>
      <c r="M406" s="92">
        <v>41.0</v>
      </c>
      <c r="N406" s="90"/>
      <c r="O406" s="90"/>
      <c r="P406" s="190"/>
      <c r="Q406" s="90"/>
      <c r="R406" s="90"/>
      <c r="S406" s="190">
        <v>27.0</v>
      </c>
      <c r="T406" s="90"/>
      <c r="U406" s="90"/>
      <c r="V406" s="92">
        <f>78+6</f>
        <v>84</v>
      </c>
      <c r="W406" s="199">
        <f t="shared" ref="W406:W409" si="75">sum(D406:V406)</f>
        <v>175</v>
      </c>
    </row>
    <row r="407">
      <c r="A407" s="27"/>
      <c r="B407" s="88" t="s">
        <v>214</v>
      </c>
      <c r="C407" s="90"/>
      <c r="D407" s="92">
        <f t="shared" ref="D407:V407" si="74">D403-D405-D406-D408-D409</f>
        <v>0</v>
      </c>
      <c r="E407" s="92">
        <f t="shared" si="74"/>
        <v>0</v>
      </c>
      <c r="F407" s="92">
        <f t="shared" si="74"/>
        <v>0</v>
      </c>
      <c r="G407" s="92">
        <f t="shared" si="74"/>
        <v>0</v>
      </c>
      <c r="H407" s="92">
        <f t="shared" si="74"/>
        <v>0</v>
      </c>
      <c r="I407" s="92">
        <f t="shared" si="74"/>
        <v>0</v>
      </c>
      <c r="J407" s="92">
        <f t="shared" si="74"/>
        <v>7</v>
      </c>
      <c r="K407" s="92">
        <f t="shared" si="74"/>
        <v>0</v>
      </c>
      <c r="L407" s="92">
        <f t="shared" si="74"/>
        <v>0</v>
      </c>
      <c r="M407" s="92">
        <f t="shared" si="74"/>
        <v>13</v>
      </c>
      <c r="N407" s="92">
        <f t="shared" si="74"/>
        <v>0</v>
      </c>
      <c r="O407" s="92">
        <f t="shared" si="74"/>
        <v>0</v>
      </c>
      <c r="P407" s="92">
        <f t="shared" si="74"/>
        <v>0</v>
      </c>
      <c r="Q407" s="92">
        <f t="shared" si="74"/>
        <v>0</v>
      </c>
      <c r="R407" s="92">
        <f t="shared" si="74"/>
        <v>0</v>
      </c>
      <c r="S407" s="92">
        <f t="shared" si="74"/>
        <v>4</v>
      </c>
      <c r="T407" s="92">
        <f t="shared" si="74"/>
        <v>0</v>
      </c>
      <c r="U407" s="92">
        <f t="shared" si="74"/>
        <v>0</v>
      </c>
      <c r="V407" s="92">
        <f t="shared" si="74"/>
        <v>28</v>
      </c>
      <c r="W407" s="199">
        <f t="shared" si="75"/>
        <v>52</v>
      </c>
    </row>
    <row r="408">
      <c r="A408" s="27"/>
      <c r="B408" s="88" t="s">
        <v>221</v>
      </c>
      <c r="C408" s="90"/>
      <c r="D408" s="92"/>
      <c r="E408" s="90"/>
      <c r="F408" s="90"/>
      <c r="G408" s="92"/>
      <c r="H408" s="90"/>
      <c r="I408" s="90"/>
      <c r="J408" s="92">
        <v>2.0</v>
      </c>
      <c r="K408" s="90"/>
      <c r="L408" s="92"/>
      <c r="M408" s="92">
        <v>1.0</v>
      </c>
      <c r="N408" s="92"/>
      <c r="O408" s="90"/>
      <c r="P408" s="190"/>
      <c r="Q408" s="92"/>
      <c r="R408" s="90"/>
      <c r="S408" s="190">
        <v>1.0</v>
      </c>
      <c r="T408" s="90"/>
      <c r="U408" s="90"/>
      <c r="V408" s="92">
        <v>2.0</v>
      </c>
      <c r="W408" s="199">
        <f t="shared" si="75"/>
        <v>6</v>
      </c>
    </row>
    <row r="409">
      <c r="A409" s="27"/>
      <c r="B409" s="88" t="s">
        <v>233</v>
      </c>
      <c r="C409" s="90"/>
      <c r="D409" s="92"/>
      <c r="E409" s="90"/>
      <c r="F409" s="90"/>
      <c r="G409" s="92"/>
      <c r="H409" s="90"/>
      <c r="I409" s="90"/>
      <c r="J409" s="92"/>
      <c r="K409" s="90"/>
      <c r="L409" s="92"/>
      <c r="M409" s="92"/>
      <c r="N409" s="90"/>
      <c r="O409" s="90"/>
      <c r="P409" s="190"/>
      <c r="Q409" s="90"/>
      <c r="R409" s="90"/>
      <c r="T409" s="90"/>
      <c r="U409" s="90"/>
      <c r="V409" s="190"/>
      <c r="W409" s="199">
        <f t="shared" si="75"/>
        <v>0</v>
      </c>
    </row>
    <row r="410">
      <c r="A410" s="35"/>
      <c r="B410" s="88" t="s">
        <v>338</v>
      </c>
      <c r="C410" s="110" t="str">
        <f t="shared" ref="C410:S410" si="76">C404/C403</f>
        <v>#DIV/0!</v>
      </c>
      <c r="D410" s="110" t="str">
        <f t="shared" si="76"/>
        <v>#DIV/0!</v>
      </c>
      <c r="E410" s="110" t="str">
        <f t="shared" si="76"/>
        <v>#DIV/0!</v>
      </c>
      <c r="F410" s="110" t="str">
        <f t="shared" si="76"/>
        <v>#DIV/0!</v>
      </c>
      <c r="G410" s="110" t="str">
        <f t="shared" si="76"/>
        <v>#DIV/0!</v>
      </c>
      <c r="H410" s="110" t="str">
        <f t="shared" si="76"/>
        <v>#DIV/0!</v>
      </c>
      <c r="I410" s="110" t="str">
        <f t="shared" si="76"/>
        <v>#DIV/0!</v>
      </c>
      <c r="J410" s="110">
        <f t="shared" si="76"/>
        <v>0</v>
      </c>
      <c r="K410" s="110" t="str">
        <f t="shared" si="76"/>
        <v>#DIV/0!</v>
      </c>
      <c r="L410" s="110" t="str">
        <f t="shared" si="76"/>
        <v>#DIV/0!</v>
      </c>
      <c r="M410" s="110">
        <f t="shared" si="76"/>
        <v>0</v>
      </c>
      <c r="N410" s="110" t="str">
        <f t="shared" si="76"/>
        <v>#DIV/0!</v>
      </c>
      <c r="O410" s="110" t="str">
        <f t="shared" si="76"/>
        <v>#DIV/0!</v>
      </c>
      <c r="P410" s="191" t="str">
        <f t="shared" si="76"/>
        <v>#DIV/0!</v>
      </c>
      <c r="Q410" s="110" t="str">
        <f t="shared" si="76"/>
        <v>#DIV/0!</v>
      </c>
      <c r="R410" s="110" t="str">
        <f t="shared" si="76"/>
        <v>#DIV/0!</v>
      </c>
      <c r="S410" s="191">
        <f t="shared" si="76"/>
        <v>0</v>
      </c>
      <c r="V410" s="110">
        <f>V404/V403</f>
        <v>0</v>
      </c>
      <c r="W410" s="199">
        <f>sum(W406:W409)</f>
        <v>233</v>
      </c>
    </row>
    <row r="411">
      <c r="J411" s="7" t="s">
        <v>1716</v>
      </c>
      <c r="M411" s="7" t="s">
        <v>1718</v>
      </c>
      <c r="P411" s="5" t="s">
        <v>7</v>
      </c>
      <c r="S411" s="7" t="s">
        <v>1719</v>
      </c>
      <c r="V411" s="7" t="s">
        <v>1721</v>
      </c>
      <c r="W411" s="5" t="s">
        <v>7</v>
      </c>
      <c r="X411" s="5" t="s">
        <v>7</v>
      </c>
    </row>
    <row r="412">
      <c r="A412" s="85">
        <v>43770.0</v>
      </c>
      <c r="B412" s="112" t="s">
        <v>134</v>
      </c>
      <c r="C412" s="113"/>
      <c r="D412" s="188" t="s">
        <v>182</v>
      </c>
      <c r="E412" s="189"/>
      <c r="F412" s="189"/>
      <c r="G412" s="188" t="s">
        <v>252</v>
      </c>
      <c r="H412" s="189"/>
      <c r="I412" s="189"/>
      <c r="J412" s="188" t="s">
        <v>1695</v>
      </c>
      <c r="K412" s="189"/>
      <c r="L412" s="188"/>
      <c r="M412" s="188" t="s">
        <v>1723</v>
      </c>
      <c r="N412" s="188"/>
      <c r="O412" s="189"/>
      <c r="P412" s="188" t="s">
        <v>1724</v>
      </c>
      <c r="Q412" s="188"/>
      <c r="R412" s="189"/>
      <c r="S412" s="188" t="s">
        <v>1649</v>
      </c>
      <c r="T412" s="189"/>
      <c r="U412" s="189"/>
      <c r="V412" s="188" t="s">
        <v>389</v>
      </c>
    </row>
    <row r="413">
      <c r="A413" s="27"/>
      <c r="B413" s="88" t="s">
        <v>159</v>
      </c>
      <c r="C413" s="90"/>
      <c r="D413" s="92">
        <v>7.0</v>
      </c>
      <c r="E413" s="90"/>
      <c r="F413" s="90"/>
      <c r="G413" s="92"/>
      <c r="H413" s="90"/>
      <c r="I413" s="90"/>
      <c r="J413" s="92">
        <v>13.0</v>
      </c>
      <c r="K413" s="90"/>
      <c r="L413" s="92"/>
      <c r="M413" s="92">
        <v>48.0</v>
      </c>
      <c r="N413" s="92"/>
      <c r="O413" s="90"/>
      <c r="P413" s="190">
        <v>133.0</v>
      </c>
      <c r="Q413" s="92"/>
      <c r="R413" s="90"/>
      <c r="S413" s="190">
        <v>72.0</v>
      </c>
      <c r="T413" s="90"/>
      <c r="U413" s="90"/>
      <c r="V413" s="92">
        <v>74.0</v>
      </c>
    </row>
    <row r="414">
      <c r="A414" s="27"/>
      <c r="B414" s="88" t="s">
        <v>178</v>
      </c>
      <c r="C414" s="90"/>
      <c r="D414" s="92"/>
      <c r="E414" s="90"/>
      <c r="F414" s="90"/>
      <c r="G414" s="92"/>
      <c r="H414" s="90"/>
      <c r="I414" s="90"/>
      <c r="J414" s="92"/>
      <c r="K414" s="90"/>
      <c r="L414" s="92"/>
      <c r="M414" s="92"/>
      <c r="N414" s="92"/>
      <c r="O414" s="90"/>
      <c r="P414" s="190"/>
      <c r="Q414" s="92"/>
      <c r="R414" s="90"/>
      <c r="S414" s="190"/>
      <c r="T414" s="90"/>
      <c r="U414" s="90"/>
      <c r="V414" s="92"/>
    </row>
    <row r="415">
      <c r="A415" s="27"/>
      <c r="B415" s="88" t="s">
        <v>287</v>
      </c>
      <c r="C415" s="90"/>
      <c r="D415" s="92"/>
      <c r="E415" s="90"/>
      <c r="F415" s="90"/>
      <c r="G415" s="92"/>
      <c r="H415" s="90"/>
      <c r="I415" s="90"/>
      <c r="J415" s="92"/>
      <c r="K415" s="90"/>
      <c r="L415" s="92"/>
      <c r="M415" s="92"/>
      <c r="N415" s="92"/>
      <c r="O415" s="90"/>
      <c r="P415" s="190"/>
      <c r="Q415" s="92"/>
      <c r="R415" s="90"/>
      <c r="S415" s="190"/>
      <c r="T415" s="90"/>
      <c r="U415" s="90"/>
      <c r="V415" s="92"/>
    </row>
    <row r="416">
      <c r="A416" s="27"/>
      <c r="B416" s="88" t="s">
        <v>301</v>
      </c>
      <c r="C416" s="90"/>
      <c r="D416" s="92">
        <v>7.0</v>
      </c>
      <c r="E416" s="90"/>
      <c r="F416" s="90"/>
      <c r="G416" s="92"/>
      <c r="H416" s="90"/>
      <c r="I416" s="90"/>
      <c r="J416" s="92">
        <v>8.0</v>
      </c>
      <c r="K416" s="90"/>
      <c r="L416" s="90"/>
      <c r="M416" s="92">
        <v>38.0</v>
      </c>
      <c r="N416" s="90"/>
      <c r="O416" s="90"/>
      <c r="P416" s="190">
        <f>82+23</f>
        <v>105</v>
      </c>
      <c r="Q416" s="90"/>
      <c r="R416" s="90"/>
      <c r="S416" s="190">
        <v>58.0</v>
      </c>
      <c r="T416" s="90"/>
      <c r="U416" s="90"/>
      <c r="V416" s="92">
        <v>58.0</v>
      </c>
    </row>
    <row r="417">
      <c r="A417" s="27"/>
      <c r="B417" s="88" t="s">
        <v>214</v>
      </c>
      <c r="C417" s="90"/>
      <c r="D417" s="92">
        <f t="shared" ref="D417:V417" si="77">D413-D415-D416-D418-D419</f>
        <v>0</v>
      </c>
      <c r="E417" s="92">
        <f t="shared" si="77"/>
        <v>0</v>
      </c>
      <c r="F417" s="92">
        <f t="shared" si="77"/>
        <v>0</v>
      </c>
      <c r="G417" s="92">
        <f t="shared" si="77"/>
        <v>0</v>
      </c>
      <c r="H417" s="92">
        <f t="shared" si="77"/>
        <v>0</v>
      </c>
      <c r="I417" s="92">
        <f t="shared" si="77"/>
        <v>0</v>
      </c>
      <c r="J417" s="92">
        <f t="shared" si="77"/>
        <v>5</v>
      </c>
      <c r="K417" s="92">
        <f t="shared" si="77"/>
        <v>0</v>
      </c>
      <c r="L417" s="92">
        <f t="shared" si="77"/>
        <v>0</v>
      </c>
      <c r="M417" s="92">
        <f t="shared" si="77"/>
        <v>9</v>
      </c>
      <c r="N417" s="92">
        <f t="shared" si="77"/>
        <v>0</v>
      </c>
      <c r="O417" s="92">
        <f t="shared" si="77"/>
        <v>0</v>
      </c>
      <c r="P417" s="92">
        <f t="shared" si="77"/>
        <v>25</v>
      </c>
      <c r="Q417" s="92">
        <f t="shared" si="77"/>
        <v>0</v>
      </c>
      <c r="R417" s="92">
        <f t="shared" si="77"/>
        <v>0</v>
      </c>
      <c r="S417" s="92">
        <f t="shared" si="77"/>
        <v>13</v>
      </c>
      <c r="T417" s="92">
        <f t="shared" si="77"/>
        <v>0</v>
      </c>
      <c r="U417" s="92">
        <f t="shared" si="77"/>
        <v>0</v>
      </c>
      <c r="V417" s="92">
        <f t="shared" si="77"/>
        <v>14</v>
      </c>
    </row>
    <row r="418">
      <c r="A418" s="27"/>
      <c r="B418" s="88" t="s">
        <v>221</v>
      </c>
      <c r="C418" s="90"/>
      <c r="D418" s="92"/>
      <c r="E418" s="90"/>
      <c r="F418" s="90"/>
      <c r="G418" s="92"/>
      <c r="H418" s="90"/>
      <c r="I418" s="90"/>
      <c r="J418" s="92"/>
      <c r="K418" s="90"/>
      <c r="L418" s="92"/>
      <c r="M418" s="92">
        <v>1.0</v>
      </c>
      <c r="N418" s="92"/>
      <c r="O418" s="90"/>
      <c r="P418" s="190">
        <v>3.0</v>
      </c>
      <c r="Q418" s="92"/>
      <c r="R418" s="90"/>
      <c r="S418" s="190">
        <v>1.0</v>
      </c>
      <c r="T418" s="90"/>
      <c r="U418" s="90"/>
      <c r="V418" s="92">
        <v>2.0</v>
      </c>
    </row>
    <row r="419">
      <c r="A419" s="27"/>
      <c r="B419" s="88" t="s">
        <v>233</v>
      </c>
      <c r="C419" s="90"/>
      <c r="D419" s="92"/>
      <c r="E419" s="90"/>
      <c r="F419" s="90"/>
      <c r="G419" s="92"/>
      <c r="H419" s="90"/>
      <c r="I419" s="90"/>
      <c r="J419" s="92"/>
      <c r="K419" s="90"/>
      <c r="L419" s="92"/>
      <c r="M419" s="92"/>
      <c r="N419" s="90"/>
      <c r="O419" s="90"/>
      <c r="P419" s="190"/>
      <c r="Q419" s="90"/>
      <c r="R419" s="90"/>
      <c r="T419" s="90"/>
      <c r="U419" s="90"/>
      <c r="V419" s="190"/>
    </row>
    <row r="420">
      <c r="A420" s="35"/>
      <c r="B420" s="88" t="s">
        <v>338</v>
      </c>
      <c r="C420" s="110" t="str">
        <f t="shared" ref="C420:S420" si="78">C414/C413</f>
        <v>#DIV/0!</v>
      </c>
      <c r="D420" s="110">
        <f t="shared" si="78"/>
        <v>0</v>
      </c>
      <c r="E420" s="110" t="str">
        <f t="shared" si="78"/>
        <v>#DIV/0!</v>
      </c>
      <c r="F420" s="110" t="str">
        <f t="shared" si="78"/>
        <v>#DIV/0!</v>
      </c>
      <c r="G420" s="110" t="str">
        <f t="shared" si="78"/>
        <v>#DIV/0!</v>
      </c>
      <c r="H420" s="110" t="str">
        <f t="shared" si="78"/>
        <v>#DIV/0!</v>
      </c>
      <c r="I420" s="110" t="str">
        <f t="shared" si="78"/>
        <v>#DIV/0!</v>
      </c>
      <c r="J420" s="110">
        <f t="shared" si="78"/>
        <v>0</v>
      </c>
      <c r="K420" s="110" t="str">
        <f t="shared" si="78"/>
        <v>#DIV/0!</v>
      </c>
      <c r="L420" s="110" t="str">
        <f t="shared" si="78"/>
        <v>#DIV/0!</v>
      </c>
      <c r="M420" s="110">
        <f t="shared" si="78"/>
        <v>0</v>
      </c>
      <c r="N420" s="110" t="str">
        <f t="shared" si="78"/>
        <v>#DIV/0!</v>
      </c>
      <c r="O420" s="110" t="str">
        <f t="shared" si="78"/>
        <v>#DIV/0!</v>
      </c>
      <c r="P420" s="191">
        <f t="shared" si="78"/>
        <v>0</v>
      </c>
      <c r="Q420" s="110" t="str">
        <f t="shared" si="78"/>
        <v>#DIV/0!</v>
      </c>
      <c r="R420" s="110" t="str">
        <f t="shared" si="78"/>
        <v>#DIV/0!</v>
      </c>
      <c r="S420" s="191">
        <f t="shared" si="78"/>
        <v>0</v>
      </c>
      <c r="V420" s="110">
        <f>V414/V413</f>
        <v>0</v>
      </c>
    </row>
    <row r="421">
      <c r="D421" s="7" t="s">
        <v>1732</v>
      </c>
      <c r="G421" s="5" t="s">
        <v>7</v>
      </c>
      <c r="J421" s="7" t="s">
        <v>1734</v>
      </c>
      <c r="M421" s="7" t="s">
        <v>1736</v>
      </c>
      <c r="P421" s="7" t="s">
        <v>1738</v>
      </c>
      <c r="S421" s="7" t="s">
        <v>1739</v>
      </c>
      <c r="V421" s="7" t="s">
        <v>1742</v>
      </c>
      <c r="W421" s="5" t="s">
        <v>7</v>
      </c>
      <c r="X421" s="5" t="s">
        <v>7</v>
      </c>
    </row>
    <row r="422">
      <c r="A422" s="85">
        <v>43771.0</v>
      </c>
      <c r="B422" s="112" t="s">
        <v>134</v>
      </c>
      <c r="C422" s="113"/>
      <c r="D422" s="188" t="s">
        <v>252</v>
      </c>
      <c r="E422" s="189"/>
      <c r="F422" s="189"/>
      <c r="G422" s="188" t="s">
        <v>252</v>
      </c>
      <c r="H422" s="189"/>
      <c r="I422" s="189"/>
      <c r="J422" s="188" t="s">
        <v>1077</v>
      </c>
      <c r="K422" s="189"/>
      <c r="L422" s="188"/>
      <c r="M422" s="188" t="s">
        <v>944</v>
      </c>
      <c r="N422" s="188"/>
      <c r="O422" s="189"/>
      <c r="P422" s="188" t="s">
        <v>1745</v>
      </c>
      <c r="Q422" s="188"/>
      <c r="R422" s="189"/>
      <c r="S422" s="188" t="s">
        <v>1746</v>
      </c>
      <c r="T422" s="189"/>
      <c r="U422" s="189"/>
      <c r="V422" s="188" t="s">
        <v>1747</v>
      </c>
    </row>
    <row r="423">
      <c r="A423" s="27"/>
      <c r="B423" s="88" t="s">
        <v>159</v>
      </c>
      <c r="C423" s="90"/>
      <c r="D423" s="92"/>
      <c r="E423" s="90"/>
      <c r="F423" s="90"/>
      <c r="G423" s="92"/>
      <c r="H423" s="90"/>
      <c r="I423" s="90"/>
      <c r="J423" s="92">
        <v>13.0</v>
      </c>
      <c r="K423" s="90"/>
      <c r="L423" s="92"/>
      <c r="M423" s="92">
        <v>35.0</v>
      </c>
      <c r="N423" s="92"/>
      <c r="O423" s="90"/>
      <c r="P423" s="190">
        <v>63.0</v>
      </c>
      <c r="Q423" s="92"/>
      <c r="R423" s="90"/>
      <c r="S423" s="190">
        <v>78.0</v>
      </c>
      <c r="T423" s="90"/>
      <c r="U423" s="90"/>
      <c r="V423" s="92">
        <v>72.0</v>
      </c>
    </row>
    <row r="424">
      <c r="A424" s="27"/>
      <c r="B424" s="88" t="s">
        <v>178</v>
      </c>
      <c r="C424" s="90"/>
      <c r="D424" s="92"/>
      <c r="E424" s="90"/>
      <c r="F424" s="90"/>
      <c r="G424" s="92"/>
      <c r="H424" s="90"/>
      <c r="I424" s="90"/>
      <c r="J424" s="92"/>
      <c r="K424" s="90"/>
      <c r="L424" s="92"/>
      <c r="M424" s="92"/>
      <c r="N424" s="92"/>
      <c r="O424" s="90"/>
      <c r="P424" s="190"/>
      <c r="Q424" s="92"/>
      <c r="R424" s="90"/>
      <c r="S424" s="190"/>
      <c r="T424" s="90"/>
      <c r="U424" s="90"/>
      <c r="V424" s="92"/>
    </row>
    <row r="425">
      <c r="A425" s="27"/>
      <c r="B425" s="88" t="s">
        <v>287</v>
      </c>
      <c r="C425" s="90"/>
      <c r="D425" s="92"/>
      <c r="E425" s="90"/>
      <c r="F425" s="90"/>
      <c r="G425" s="92"/>
      <c r="H425" s="90"/>
      <c r="I425" s="90"/>
      <c r="J425" s="92"/>
      <c r="K425" s="90"/>
      <c r="L425" s="92"/>
      <c r="M425" s="92"/>
      <c r="N425" s="92"/>
      <c r="O425" s="90"/>
      <c r="P425" s="190"/>
      <c r="Q425" s="92"/>
      <c r="R425" s="90"/>
      <c r="S425" s="190"/>
      <c r="T425" s="90"/>
      <c r="U425" s="90"/>
      <c r="V425" s="92"/>
    </row>
    <row r="426">
      <c r="A426" s="27"/>
      <c r="B426" s="88" t="s">
        <v>301</v>
      </c>
      <c r="C426" s="90"/>
      <c r="D426" s="92"/>
      <c r="E426" s="90"/>
      <c r="F426" s="90"/>
      <c r="G426" s="92"/>
      <c r="H426" s="90"/>
      <c r="I426" s="90"/>
      <c r="J426" s="92">
        <v>10.0</v>
      </c>
      <c r="K426" s="90"/>
      <c r="L426" s="90"/>
      <c r="M426" s="92">
        <v>22.0</v>
      </c>
      <c r="N426" s="90"/>
      <c r="O426" s="90"/>
      <c r="P426" s="190">
        <v>38.0</v>
      </c>
      <c r="Q426" s="90"/>
      <c r="R426" s="90"/>
      <c r="S426" s="190">
        <v>55.0</v>
      </c>
      <c r="T426" s="90"/>
      <c r="U426" s="90"/>
      <c r="V426" s="92">
        <v>52.0</v>
      </c>
    </row>
    <row r="427">
      <c r="A427" s="27"/>
      <c r="B427" s="88" t="s">
        <v>214</v>
      </c>
      <c r="C427" s="90"/>
      <c r="D427" s="92">
        <f t="shared" ref="D427:V427" si="79">D423-D425-D426-D428-D429</f>
        <v>0</v>
      </c>
      <c r="E427" s="92">
        <f t="shared" si="79"/>
        <v>0</v>
      </c>
      <c r="F427" s="92">
        <f t="shared" si="79"/>
        <v>0</v>
      </c>
      <c r="G427" s="92">
        <f t="shared" si="79"/>
        <v>0</v>
      </c>
      <c r="H427" s="92">
        <f t="shared" si="79"/>
        <v>0</v>
      </c>
      <c r="I427" s="92">
        <f t="shared" si="79"/>
        <v>0</v>
      </c>
      <c r="J427" s="92">
        <f t="shared" si="79"/>
        <v>3</v>
      </c>
      <c r="K427" s="92">
        <f t="shared" si="79"/>
        <v>0</v>
      </c>
      <c r="L427" s="92">
        <f t="shared" si="79"/>
        <v>0</v>
      </c>
      <c r="M427" s="92">
        <f t="shared" si="79"/>
        <v>11</v>
      </c>
      <c r="N427" s="92">
        <f t="shared" si="79"/>
        <v>0</v>
      </c>
      <c r="O427" s="92">
        <f t="shared" si="79"/>
        <v>0</v>
      </c>
      <c r="P427" s="92">
        <f t="shared" si="79"/>
        <v>21</v>
      </c>
      <c r="Q427" s="92">
        <f t="shared" si="79"/>
        <v>0</v>
      </c>
      <c r="R427" s="92">
        <f t="shared" si="79"/>
        <v>0</v>
      </c>
      <c r="S427" s="92">
        <f t="shared" si="79"/>
        <v>21</v>
      </c>
      <c r="T427" s="92">
        <f t="shared" si="79"/>
        <v>0</v>
      </c>
      <c r="U427" s="92">
        <f t="shared" si="79"/>
        <v>0</v>
      </c>
      <c r="V427" s="92">
        <f t="shared" si="79"/>
        <v>18</v>
      </c>
    </row>
    <row r="428">
      <c r="A428" s="27"/>
      <c r="B428" s="88" t="s">
        <v>221</v>
      </c>
      <c r="C428" s="90"/>
      <c r="D428" s="92"/>
      <c r="E428" s="90"/>
      <c r="F428" s="90"/>
      <c r="G428" s="92"/>
      <c r="H428" s="90"/>
      <c r="I428" s="90"/>
      <c r="J428" s="92"/>
      <c r="K428" s="90"/>
      <c r="L428" s="92"/>
      <c r="M428" s="92">
        <v>2.0</v>
      </c>
      <c r="N428" s="92"/>
      <c r="O428" s="90"/>
      <c r="P428" s="190">
        <v>4.0</v>
      </c>
      <c r="Q428" s="92"/>
      <c r="R428" s="90"/>
      <c r="S428" s="190">
        <v>2.0</v>
      </c>
      <c r="T428" s="90"/>
      <c r="U428" s="90"/>
      <c r="V428" s="92">
        <v>2.0</v>
      </c>
    </row>
    <row r="429">
      <c r="A429" s="27"/>
      <c r="B429" s="88" t="s">
        <v>233</v>
      </c>
      <c r="C429" s="90"/>
      <c r="D429" s="92"/>
      <c r="E429" s="90"/>
      <c r="F429" s="90"/>
      <c r="G429" s="92"/>
      <c r="H429" s="90"/>
      <c r="I429" s="90"/>
      <c r="J429" s="92"/>
      <c r="K429" s="90"/>
      <c r="L429" s="92"/>
      <c r="M429" s="92"/>
      <c r="N429" s="90"/>
      <c r="O429" s="90"/>
      <c r="P429" s="190"/>
      <c r="Q429" s="90"/>
      <c r="R429" s="90"/>
      <c r="T429" s="90"/>
      <c r="U429" s="90"/>
      <c r="V429" s="190"/>
    </row>
    <row r="430">
      <c r="A430" s="35"/>
      <c r="B430" s="88" t="s">
        <v>338</v>
      </c>
      <c r="C430" s="110" t="str">
        <f t="shared" ref="C430:S430" si="80">C424/C423</f>
        <v>#DIV/0!</v>
      </c>
      <c r="D430" s="110" t="str">
        <f t="shared" si="80"/>
        <v>#DIV/0!</v>
      </c>
      <c r="E430" s="110" t="str">
        <f t="shared" si="80"/>
        <v>#DIV/0!</v>
      </c>
      <c r="F430" s="110" t="str">
        <f t="shared" si="80"/>
        <v>#DIV/0!</v>
      </c>
      <c r="G430" s="110" t="str">
        <f t="shared" si="80"/>
        <v>#DIV/0!</v>
      </c>
      <c r="H430" s="110" t="str">
        <f t="shared" si="80"/>
        <v>#DIV/0!</v>
      </c>
      <c r="I430" s="110" t="str">
        <f t="shared" si="80"/>
        <v>#DIV/0!</v>
      </c>
      <c r="J430" s="110">
        <f t="shared" si="80"/>
        <v>0</v>
      </c>
      <c r="K430" s="110" t="str">
        <f t="shared" si="80"/>
        <v>#DIV/0!</v>
      </c>
      <c r="L430" s="110" t="str">
        <f t="shared" si="80"/>
        <v>#DIV/0!</v>
      </c>
      <c r="M430" s="110">
        <f t="shared" si="80"/>
        <v>0</v>
      </c>
      <c r="N430" s="110" t="str">
        <f t="shared" si="80"/>
        <v>#DIV/0!</v>
      </c>
      <c r="O430" s="110" t="str">
        <f t="shared" si="80"/>
        <v>#DIV/0!</v>
      </c>
      <c r="P430" s="191">
        <f t="shared" si="80"/>
        <v>0</v>
      </c>
      <c r="Q430" s="110" t="str">
        <f t="shared" si="80"/>
        <v>#DIV/0!</v>
      </c>
      <c r="R430" s="110" t="str">
        <f t="shared" si="80"/>
        <v>#DIV/0!</v>
      </c>
      <c r="S430" s="191">
        <f t="shared" si="80"/>
        <v>0</v>
      </c>
      <c r="V430" s="110">
        <f>V424/V423</f>
        <v>0</v>
      </c>
    </row>
    <row r="431">
      <c r="J431" s="7" t="s">
        <v>1750</v>
      </c>
      <c r="M431" s="7" t="s">
        <v>1752</v>
      </c>
      <c r="P431" s="7" t="s">
        <v>1753</v>
      </c>
      <c r="S431" s="7" t="s">
        <v>1754</v>
      </c>
      <c r="V431" s="7" t="s">
        <v>1756</v>
      </c>
      <c r="W431" s="5" t="s">
        <v>7</v>
      </c>
      <c r="X431" s="5" t="s">
        <v>7</v>
      </c>
    </row>
    <row r="432">
      <c r="A432" s="85">
        <v>43773.0</v>
      </c>
      <c r="B432" s="112" t="s">
        <v>134</v>
      </c>
      <c r="C432" s="113"/>
      <c r="D432" s="188"/>
      <c r="E432" s="189"/>
      <c r="F432" s="189"/>
      <c r="G432" s="188" t="s">
        <v>1758</v>
      </c>
      <c r="H432" s="189"/>
      <c r="I432" s="189"/>
      <c r="J432" s="188" t="s">
        <v>898</v>
      </c>
      <c r="K432" s="189"/>
      <c r="L432" s="188"/>
      <c r="M432" s="188" t="s">
        <v>1313</v>
      </c>
      <c r="N432" s="188"/>
      <c r="O432" s="189"/>
      <c r="P432" s="188" t="s">
        <v>1759</v>
      </c>
      <c r="Q432" s="188"/>
      <c r="R432" s="189"/>
      <c r="S432" s="188" t="s">
        <v>1760</v>
      </c>
      <c r="T432" s="189"/>
      <c r="U432" s="189"/>
      <c r="V432" s="188" t="s">
        <v>1760</v>
      </c>
    </row>
    <row r="433">
      <c r="A433" s="27"/>
      <c r="B433" s="88" t="s">
        <v>159</v>
      </c>
      <c r="C433" s="90"/>
      <c r="D433" s="92"/>
      <c r="E433" s="90"/>
      <c r="F433" s="90"/>
      <c r="G433" s="92">
        <v>26.0</v>
      </c>
      <c r="H433" s="90"/>
      <c r="I433" s="90"/>
      <c r="J433" s="92">
        <v>51.0</v>
      </c>
      <c r="K433" s="90"/>
      <c r="L433" s="92"/>
      <c r="M433" s="92">
        <v>70.0</v>
      </c>
      <c r="N433" s="92"/>
      <c r="O433" s="90"/>
      <c r="P433" s="190">
        <v>53.0</v>
      </c>
      <c r="Q433" s="92"/>
      <c r="R433" s="90"/>
      <c r="S433" s="190">
        <v>32.0</v>
      </c>
      <c r="T433" s="90"/>
      <c r="U433" s="90"/>
      <c r="V433" s="92">
        <v>23.0</v>
      </c>
    </row>
    <row r="434">
      <c r="A434" s="27"/>
      <c r="B434" s="88" t="s">
        <v>178</v>
      </c>
      <c r="C434" s="90"/>
      <c r="D434" s="92"/>
      <c r="E434" s="90"/>
      <c r="F434" s="90"/>
      <c r="G434" s="92">
        <v>26.0</v>
      </c>
      <c r="H434" s="90"/>
      <c r="I434" s="90"/>
      <c r="J434" s="92"/>
      <c r="K434" s="90"/>
      <c r="L434" s="92"/>
      <c r="M434" s="92">
        <v>69.0</v>
      </c>
      <c r="N434" s="92"/>
      <c r="O434" s="90"/>
      <c r="P434" s="190">
        <v>53.0</v>
      </c>
      <c r="Q434" s="92"/>
      <c r="R434" s="90"/>
      <c r="S434" s="190">
        <v>32.0</v>
      </c>
      <c r="T434" s="90"/>
      <c r="U434" s="90"/>
      <c r="V434" s="92">
        <v>23.0</v>
      </c>
    </row>
    <row r="435">
      <c r="A435" s="27"/>
      <c r="B435" s="88" t="s">
        <v>287</v>
      </c>
      <c r="C435" s="90"/>
      <c r="D435" s="92"/>
      <c r="E435" s="90"/>
      <c r="F435" s="90"/>
      <c r="G435" s="92"/>
      <c r="H435" s="90"/>
      <c r="I435" s="90"/>
      <c r="J435" s="92"/>
      <c r="K435" s="90"/>
      <c r="L435" s="92"/>
      <c r="M435" s="92"/>
      <c r="N435" s="92"/>
      <c r="O435" s="90"/>
      <c r="P435" s="190"/>
      <c r="Q435" s="92"/>
      <c r="R435" s="90"/>
      <c r="S435" s="190"/>
      <c r="T435" s="90"/>
      <c r="U435" s="90"/>
      <c r="V435" s="92"/>
    </row>
    <row r="436">
      <c r="A436" s="27"/>
      <c r="B436" s="88" t="s">
        <v>301</v>
      </c>
      <c r="C436" s="90"/>
      <c r="D436" s="92"/>
      <c r="E436" s="90"/>
      <c r="F436" s="90"/>
      <c r="G436" s="92">
        <f>25-8</f>
        <v>17</v>
      </c>
      <c r="H436" s="90"/>
      <c r="I436" s="90"/>
      <c r="J436" s="92">
        <v>45.0</v>
      </c>
      <c r="K436" s="90"/>
      <c r="L436" s="90"/>
      <c r="M436" s="92">
        <v>61.0</v>
      </c>
      <c r="N436" s="90"/>
      <c r="O436" s="90"/>
      <c r="P436" s="190">
        <v>45.0</v>
      </c>
      <c r="Q436" s="90"/>
      <c r="R436" s="90"/>
      <c r="S436" s="190">
        <v>28.0</v>
      </c>
      <c r="T436" s="90"/>
      <c r="U436" s="90"/>
      <c r="V436" s="92">
        <v>18.0</v>
      </c>
    </row>
    <row r="437">
      <c r="A437" s="27"/>
      <c r="B437" s="88" t="s">
        <v>214</v>
      </c>
      <c r="C437" s="90"/>
      <c r="D437" s="92">
        <f t="shared" ref="D437:L437" si="81">D433-D435-D436-D438-D439</f>
        <v>0</v>
      </c>
      <c r="E437" s="92">
        <f t="shared" si="81"/>
        <v>0</v>
      </c>
      <c r="F437" s="92">
        <f t="shared" si="81"/>
        <v>0</v>
      </c>
      <c r="G437" s="92">
        <f t="shared" si="81"/>
        <v>8</v>
      </c>
      <c r="H437" s="92">
        <f t="shared" si="81"/>
        <v>0</v>
      </c>
      <c r="I437" s="92">
        <f t="shared" si="81"/>
        <v>0</v>
      </c>
      <c r="J437" s="92">
        <f t="shared" si="81"/>
        <v>6</v>
      </c>
      <c r="K437" s="92">
        <f t="shared" si="81"/>
        <v>0</v>
      </c>
      <c r="L437" s="92">
        <f t="shared" si="81"/>
        <v>0</v>
      </c>
      <c r="M437" s="92">
        <v>8.0</v>
      </c>
      <c r="N437" s="92">
        <f t="shared" ref="N437:O437" si="82">N433-N435-N436-N438-N439</f>
        <v>0</v>
      </c>
      <c r="O437" s="92">
        <f t="shared" si="82"/>
        <v>0</v>
      </c>
      <c r="P437" s="92">
        <v>6.0</v>
      </c>
      <c r="Q437" s="92">
        <f t="shared" ref="Q437:R437" si="83">Q433-Q435-Q436-Q438-Q439</f>
        <v>0</v>
      </c>
      <c r="R437" s="92">
        <f t="shared" si="83"/>
        <v>0</v>
      </c>
      <c r="S437" s="92">
        <v>4.0</v>
      </c>
      <c r="T437" s="92">
        <f t="shared" ref="T437:U437" si="84">T433-T435-T436-T438-T439</f>
        <v>0</v>
      </c>
      <c r="U437" s="92">
        <f t="shared" si="84"/>
        <v>0</v>
      </c>
      <c r="V437" s="92">
        <v>5.0</v>
      </c>
    </row>
    <row r="438">
      <c r="A438" s="27"/>
      <c r="B438" s="88" t="s">
        <v>221</v>
      </c>
      <c r="C438" s="90"/>
      <c r="D438" s="92"/>
      <c r="E438" s="90"/>
      <c r="F438" s="90"/>
      <c r="G438" s="92"/>
      <c r="H438" s="90"/>
      <c r="I438" s="90"/>
      <c r="J438" s="92"/>
      <c r="K438" s="90"/>
      <c r="L438" s="92"/>
      <c r="M438" s="92"/>
      <c r="N438" s="92"/>
      <c r="O438" s="90"/>
      <c r="P438" s="190">
        <v>2.0</v>
      </c>
      <c r="Q438" s="92"/>
      <c r="R438" s="90"/>
      <c r="S438" s="190"/>
      <c r="T438" s="90"/>
      <c r="U438" s="90"/>
      <c r="V438" s="92"/>
    </row>
    <row r="439">
      <c r="A439" s="27"/>
      <c r="B439" s="88" t="s">
        <v>233</v>
      </c>
      <c r="C439" s="90"/>
      <c r="D439" s="92"/>
      <c r="E439" s="90"/>
      <c r="F439" s="90"/>
      <c r="G439" s="92">
        <v>1.0</v>
      </c>
      <c r="H439" s="90"/>
      <c r="I439" s="90"/>
      <c r="J439" s="92"/>
      <c r="K439" s="90"/>
      <c r="L439" s="92"/>
      <c r="M439" s="92">
        <v>1.0</v>
      </c>
      <c r="N439" s="90"/>
      <c r="O439" s="90"/>
      <c r="P439" s="190"/>
      <c r="Q439" s="90"/>
      <c r="R439" s="90"/>
      <c r="T439" s="90"/>
      <c r="U439" s="90"/>
      <c r="V439" s="190"/>
    </row>
    <row r="440">
      <c r="A440" s="35"/>
      <c r="B440" s="88" t="s">
        <v>338</v>
      </c>
      <c r="C440" s="110" t="str">
        <f t="shared" ref="C440:S440" si="85">C434/C433</f>
        <v>#DIV/0!</v>
      </c>
      <c r="D440" s="110" t="str">
        <f t="shared" si="85"/>
        <v>#DIV/0!</v>
      </c>
      <c r="E440" s="110" t="str">
        <f t="shared" si="85"/>
        <v>#DIV/0!</v>
      </c>
      <c r="F440" s="110" t="str">
        <f t="shared" si="85"/>
        <v>#DIV/0!</v>
      </c>
      <c r="G440" s="110">
        <f t="shared" si="85"/>
        <v>1</v>
      </c>
      <c r="H440" s="110" t="str">
        <f t="shared" si="85"/>
        <v>#DIV/0!</v>
      </c>
      <c r="I440" s="110" t="str">
        <f t="shared" si="85"/>
        <v>#DIV/0!</v>
      </c>
      <c r="J440" s="110">
        <f t="shared" si="85"/>
        <v>0</v>
      </c>
      <c r="K440" s="110" t="str">
        <f t="shared" si="85"/>
        <v>#DIV/0!</v>
      </c>
      <c r="L440" s="110" t="str">
        <f t="shared" si="85"/>
        <v>#DIV/0!</v>
      </c>
      <c r="M440" s="110">
        <f t="shared" si="85"/>
        <v>0.9857142857</v>
      </c>
      <c r="N440" s="110" t="str">
        <f t="shared" si="85"/>
        <v>#DIV/0!</v>
      </c>
      <c r="O440" s="110" t="str">
        <f t="shared" si="85"/>
        <v>#DIV/0!</v>
      </c>
      <c r="P440" s="191">
        <f t="shared" si="85"/>
        <v>1</v>
      </c>
      <c r="Q440" s="110" t="str">
        <f t="shared" si="85"/>
        <v>#DIV/0!</v>
      </c>
      <c r="R440" s="110" t="str">
        <f t="shared" si="85"/>
        <v>#DIV/0!</v>
      </c>
      <c r="S440" s="191">
        <f t="shared" si="85"/>
        <v>1</v>
      </c>
      <c r="V440" s="110">
        <f>V434/V433</f>
        <v>1</v>
      </c>
    </row>
    <row r="441">
      <c r="G441" s="7" t="s">
        <v>1765</v>
      </c>
      <c r="J441" s="7" t="s">
        <v>1767</v>
      </c>
      <c r="M441" s="7" t="s">
        <v>1768</v>
      </c>
      <c r="P441" s="7" t="s">
        <v>1769</v>
      </c>
      <c r="S441" s="7" t="s">
        <v>1771</v>
      </c>
      <c r="V441" s="7" t="s">
        <v>1774</v>
      </c>
    </row>
    <row r="442">
      <c r="A442" s="85">
        <v>43774.0</v>
      </c>
      <c r="B442" s="112" t="s">
        <v>134</v>
      </c>
      <c r="C442" s="113"/>
      <c r="D442" s="188"/>
      <c r="E442" s="189"/>
      <c r="F442" s="189"/>
      <c r="G442" s="188"/>
      <c r="H442" s="189"/>
      <c r="I442" s="189"/>
      <c r="J442" s="188" t="s">
        <v>1339</v>
      </c>
      <c r="K442" s="189"/>
      <c r="L442" s="188"/>
      <c r="M442" s="188" t="s">
        <v>1777</v>
      </c>
      <c r="N442" s="188"/>
      <c r="O442" s="189"/>
      <c r="P442" s="188" t="s">
        <v>971</v>
      </c>
      <c r="Q442" s="188"/>
      <c r="R442" s="189"/>
      <c r="S442" s="188" t="s">
        <v>843</v>
      </c>
      <c r="T442" s="189"/>
      <c r="U442" s="189"/>
      <c r="V442" s="188" t="s">
        <v>846</v>
      </c>
    </row>
    <row r="443">
      <c r="A443" s="27"/>
      <c r="B443" s="88" t="s">
        <v>159</v>
      </c>
      <c r="C443" s="90"/>
      <c r="D443" s="92"/>
      <c r="E443" s="90"/>
      <c r="F443" s="90"/>
      <c r="G443" s="92"/>
      <c r="H443" s="90"/>
      <c r="I443" s="90"/>
      <c r="J443" s="92">
        <v>9.0</v>
      </c>
      <c r="K443" s="90"/>
      <c r="L443" s="92"/>
      <c r="M443" s="92">
        <v>44.0</v>
      </c>
      <c r="N443" s="92"/>
      <c r="O443" s="90"/>
      <c r="P443" s="190">
        <v>60.0</v>
      </c>
      <c r="Q443" s="92"/>
      <c r="R443" s="90"/>
      <c r="S443" s="190">
        <v>94.0</v>
      </c>
      <c r="T443" s="90"/>
      <c r="U443" s="90"/>
      <c r="V443" s="92">
        <v>57.0</v>
      </c>
    </row>
    <row r="444">
      <c r="A444" s="27"/>
      <c r="B444" s="88" t="s">
        <v>178</v>
      </c>
      <c r="C444" s="90"/>
      <c r="D444" s="92"/>
      <c r="E444" s="90"/>
      <c r="F444" s="90"/>
      <c r="G444" s="92"/>
      <c r="H444" s="90"/>
      <c r="I444" s="90"/>
      <c r="J444" s="92">
        <v>9.0</v>
      </c>
      <c r="K444" s="90"/>
      <c r="L444" s="92"/>
      <c r="M444" s="92">
        <v>44.0</v>
      </c>
      <c r="N444" s="92"/>
      <c r="O444" s="90"/>
      <c r="P444" s="190">
        <v>60.0</v>
      </c>
      <c r="Q444" s="92"/>
      <c r="R444" s="90"/>
      <c r="S444" s="190">
        <f>sum(S445:S448)</f>
        <v>91</v>
      </c>
      <c r="T444" s="90"/>
      <c r="U444" s="90"/>
      <c r="V444" s="92">
        <v>57.0</v>
      </c>
    </row>
    <row r="445">
      <c r="A445" s="27"/>
      <c r="B445" s="88" t="s">
        <v>287</v>
      </c>
      <c r="C445" s="90"/>
      <c r="D445" s="92"/>
      <c r="E445" s="90"/>
      <c r="F445" s="90"/>
      <c r="G445" s="92"/>
      <c r="H445" s="90"/>
      <c r="I445" s="90"/>
      <c r="J445" s="92"/>
      <c r="K445" s="90"/>
      <c r="L445" s="92"/>
      <c r="M445" s="92"/>
      <c r="N445" s="92"/>
      <c r="O445" s="90"/>
      <c r="P445" s="190"/>
      <c r="Q445" s="92"/>
      <c r="R445" s="90"/>
      <c r="S445" s="190"/>
      <c r="T445" s="90"/>
      <c r="U445" s="90"/>
      <c r="V445" s="92"/>
    </row>
    <row r="446">
      <c r="A446" s="27"/>
      <c r="B446" s="88" t="s">
        <v>301</v>
      </c>
      <c r="C446" s="90"/>
      <c r="D446" s="92"/>
      <c r="E446" s="90"/>
      <c r="F446" s="90"/>
      <c r="G446" s="92"/>
      <c r="H446" s="90"/>
      <c r="I446" s="90"/>
      <c r="J446" s="92">
        <v>7.0</v>
      </c>
      <c r="K446" s="90"/>
      <c r="L446" s="90"/>
      <c r="M446" s="92">
        <v>35.0</v>
      </c>
      <c r="N446" s="90"/>
      <c r="O446" s="90"/>
      <c r="P446" s="190">
        <f>58-P447</f>
        <v>47</v>
      </c>
      <c r="Q446" s="90"/>
      <c r="R446" s="90"/>
      <c r="S446" s="190">
        <f>88-15</f>
        <v>73</v>
      </c>
      <c r="T446" s="90"/>
      <c r="U446" s="90"/>
      <c r="V446" s="92">
        <f>V443-18</f>
        <v>39</v>
      </c>
    </row>
    <row r="447">
      <c r="A447" s="27"/>
      <c r="B447" s="88" t="s">
        <v>214</v>
      </c>
      <c r="C447" s="90"/>
      <c r="D447" s="92"/>
      <c r="E447" s="92"/>
      <c r="F447" s="92"/>
      <c r="G447" s="92"/>
      <c r="H447" s="92"/>
      <c r="I447" s="92"/>
      <c r="J447" s="92">
        <v>2.0</v>
      </c>
      <c r="K447" s="92"/>
      <c r="L447" s="92"/>
      <c r="M447" s="92">
        <v>9.0</v>
      </c>
      <c r="N447" s="92"/>
      <c r="O447" s="92"/>
      <c r="P447" s="92">
        <v>11.0</v>
      </c>
      <c r="Q447" s="92"/>
      <c r="R447" s="92"/>
      <c r="S447" s="92">
        <v>17.0</v>
      </c>
      <c r="T447" s="92"/>
      <c r="U447" s="92"/>
      <c r="V447" s="92">
        <v>16.0</v>
      </c>
    </row>
    <row r="448">
      <c r="A448" s="27"/>
      <c r="B448" s="88" t="s">
        <v>221</v>
      </c>
      <c r="C448" s="90"/>
      <c r="D448" s="92"/>
      <c r="E448" s="90"/>
      <c r="F448" s="90"/>
      <c r="G448" s="92"/>
      <c r="H448" s="90"/>
      <c r="I448" s="90"/>
      <c r="J448" s="92"/>
      <c r="K448" s="90"/>
      <c r="L448" s="92"/>
      <c r="M448" s="92"/>
      <c r="N448" s="92"/>
      <c r="O448" s="90"/>
      <c r="P448" s="190"/>
      <c r="Q448" s="92"/>
      <c r="R448" s="90"/>
      <c r="S448" s="190">
        <v>1.0</v>
      </c>
      <c r="T448" s="90"/>
      <c r="U448" s="90"/>
      <c r="V448" s="92">
        <v>2.0</v>
      </c>
    </row>
    <row r="449">
      <c r="A449" s="27"/>
      <c r="B449" s="88" t="s">
        <v>233</v>
      </c>
      <c r="C449" s="90"/>
      <c r="D449" s="92"/>
      <c r="E449" s="90"/>
      <c r="F449" s="90"/>
      <c r="G449" s="92"/>
      <c r="H449" s="90"/>
      <c r="I449" s="90"/>
      <c r="J449" s="92"/>
      <c r="K449" s="90"/>
      <c r="L449" s="92"/>
      <c r="M449" s="92"/>
      <c r="N449" s="90"/>
      <c r="O449" s="90"/>
      <c r="P449" s="190"/>
      <c r="Q449" s="90"/>
      <c r="R449" s="90"/>
      <c r="T449" s="90"/>
      <c r="U449" s="90"/>
      <c r="V449" s="190"/>
    </row>
    <row r="450">
      <c r="A450" s="35"/>
      <c r="B450" s="88" t="s">
        <v>338</v>
      </c>
      <c r="C450" s="110" t="str">
        <f t="shared" ref="C450:S450" si="86">C444/C443</f>
        <v>#DIV/0!</v>
      </c>
      <c r="D450" s="110" t="str">
        <f t="shared" si="86"/>
        <v>#DIV/0!</v>
      </c>
      <c r="E450" s="110" t="str">
        <f t="shared" si="86"/>
        <v>#DIV/0!</v>
      </c>
      <c r="F450" s="110" t="str">
        <f t="shared" si="86"/>
        <v>#DIV/0!</v>
      </c>
      <c r="G450" s="110" t="str">
        <f t="shared" si="86"/>
        <v>#DIV/0!</v>
      </c>
      <c r="H450" s="110" t="str">
        <f t="shared" si="86"/>
        <v>#DIV/0!</v>
      </c>
      <c r="I450" s="110" t="str">
        <f t="shared" si="86"/>
        <v>#DIV/0!</v>
      </c>
      <c r="J450" s="110">
        <f t="shared" si="86"/>
        <v>1</v>
      </c>
      <c r="K450" s="110" t="str">
        <f t="shared" si="86"/>
        <v>#DIV/0!</v>
      </c>
      <c r="L450" s="110" t="str">
        <f t="shared" si="86"/>
        <v>#DIV/0!</v>
      </c>
      <c r="M450" s="110">
        <f t="shared" si="86"/>
        <v>1</v>
      </c>
      <c r="N450" s="110" t="str">
        <f t="shared" si="86"/>
        <v>#DIV/0!</v>
      </c>
      <c r="O450" s="110" t="str">
        <f t="shared" si="86"/>
        <v>#DIV/0!</v>
      </c>
      <c r="P450" s="191">
        <f t="shared" si="86"/>
        <v>1</v>
      </c>
      <c r="Q450" s="110" t="str">
        <f t="shared" si="86"/>
        <v>#DIV/0!</v>
      </c>
      <c r="R450" s="110" t="str">
        <f t="shared" si="86"/>
        <v>#DIV/0!</v>
      </c>
      <c r="S450" s="191">
        <f t="shared" si="86"/>
        <v>0.9680851064</v>
      </c>
      <c r="V450" s="110">
        <f>V444/V443</f>
        <v>1</v>
      </c>
    </row>
    <row r="451">
      <c r="A451" s="85">
        <v>43775.0</v>
      </c>
      <c r="B451" s="112" t="s">
        <v>134</v>
      </c>
      <c r="C451" s="113"/>
      <c r="D451" s="188"/>
      <c r="E451" s="189"/>
      <c r="F451" s="189"/>
      <c r="G451" s="188" t="s">
        <v>1338</v>
      </c>
      <c r="H451" s="189"/>
      <c r="I451" s="189"/>
      <c r="J451" s="188" t="s">
        <v>1784</v>
      </c>
      <c r="K451" s="189"/>
      <c r="L451" s="188"/>
      <c r="M451" s="188" t="s">
        <v>1373</v>
      </c>
      <c r="N451" s="188"/>
      <c r="O451" s="189"/>
      <c r="P451" s="188" t="s">
        <v>1785</v>
      </c>
      <c r="Q451" s="188"/>
      <c r="R451" s="189"/>
      <c r="S451" s="188" t="s">
        <v>806</v>
      </c>
      <c r="T451" s="189"/>
      <c r="U451" s="189"/>
      <c r="V451" s="188" t="s">
        <v>695</v>
      </c>
    </row>
    <row r="452">
      <c r="A452" s="27"/>
      <c r="B452" s="88" t="s">
        <v>159</v>
      </c>
      <c r="C452" s="90"/>
      <c r="D452" s="92"/>
      <c r="E452" s="90"/>
      <c r="F452" s="90"/>
      <c r="G452" s="92">
        <v>1.0</v>
      </c>
      <c r="H452" s="90"/>
      <c r="I452" s="90"/>
      <c r="J452" s="92">
        <v>6.0</v>
      </c>
      <c r="K452" s="90"/>
      <c r="L452" s="92"/>
      <c r="M452" s="92">
        <v>36.0</v>
      </c>
      <c r="N452" s="92"/>
      <c r="O452" s="90"/>
      <c r="P452" s="190">
        <v>64.0</v>
      </c>
      <c r="Q452" s="92"/>
      <c r="R452" s="90"/>
      <c r="S452" s="190">
        <v>80.0</v>
      </c>
      <c r="T452" s="90"/>
      <c r="U452" s="90"/>
      <c r="V452" s="92">
        <v>120.0</v>
      </c>
    </row>
    <row r="453">
      <c r="A453" s="27"/>
      <c r="B453" s="88" t="s">
        <v>178</v>
      </c>
      <c r="C453" s="90"/>
      <c r="D453" s="92"/>
      <c r="E453" s="90"/>
      <c r="F453" s="90"/>
      <c r="G453" s="92">
        <v>1.0</v>
      </c>
      <c r="H453" s="90"/>
      <c r="I453" s="90"/>
      <c r="J453" s="92">
        <v>6.0</v>
      </c>
      <c r="K453" s="90"/>
      <c r="L453" s="92"/>
      <c r="M453" s="92">
        <v>36.0</v>
      </c>
      <c r="N453" s="92"/>
      <c r="O453" s="90"/>
      <c r="P453" s="190">
        <v>64.0</v>
      </c>
      <c r="Q453" s="92"/>
      <c r="R453" s="90"/>
      <c r="S453" s="190">
        <v>80.0</v>
      </c>
      <c r="T453" s="90"/>
      <c r="U453" s="90"/>
      <c r="V453" s="92">
        <v>120.0</v>
      </c>
    </row>
    <row r="454">
      <c r="A454" s="27"/>
      <c r="B454" s="88" t="s">
        <v>287</v>
      </c>
      <c r="C454" s="90"/>
      <c r="D454" s="92"/>
      <c r="E454" s="90"/>
      <c r="F454" s="90"/>
      <c r="G454" s="92"/>
      <c r="H454" s="90"/>
      <c r="I454" s="90"/>
      <c r="J454" s="92"/>
      <c r="K454" s="90"/>
      <c r="L454" s="92"/>
      <c r="M454" s="92"/>
      <c r="N454" s="92"/>
      <c r="O454" s="90"/>
      <c r="P454" s="190"/>
      <c r="Q454" s="92"/>
      <c r="R454" s="90"/>
      <c r="S454" s="190"/>
      <c r="T454" s="90"/>
      <c r="U454" s="90"/>
      <c r="V454" s="92"/>
    </row>
    <row r="455">
      <c r="A455" s="27"/>
      <c r="B455" s="88" t="s">
        <v>301</v>
      </c>
      <c r="C455" s="90"/>
      <c r="D455" s="92"/>
      <c r="E455" s="90"/>
      <c r="F455" s="90"/>
      <c r="G455" s="92">
        <v>1.0</v>
      </c>
      <c r="H455" s="90"/>
      <c r="I455" s="90"/>
      <c r="J455" s="92">
        <v>5.0</v>
      </c>
      <c r="K455" s="90"/>
      <c r="L455" s="90"/>
      <c r="M455" s="92">
        <v>34.0</v>
      </c>
      <c r="N455" s="90"/>
      <c r="O455" s="90"/>
      <c r="P455" s="190">
        <f>64-12</f>
        <v>52</v>
      </c>
      <c r="Q455" s="90"/>
      <c r="R455" s="90"/>
      <c r="S455" s="190">
        <v>59.0</v>
      </c>
      <c r="T455" s="90"/>
      <c r="U455" s="90"/>
      <c r="V455" s="92">
        <v>106.0</v>
      </c>
    </row>
    <row r="456">
      <c r="A456" s="27"/>
      <c r="B456" s="88" t="s">
        <v>214</v>
      </c>
      <c r="C456" s="90"/>
      <c r="D456" s="92"/>
      <c r="E456" s="92"/>
      <c r="F456" s="92"/>
      <c r="G456" s="92"/>
      <c r="H456" s="92"/>
      <c r="I456" s="92"/>
      <c r="J456" s="92">
        <v>1.0</v>
      </c>
      <c r="K456" s="92"/>
      <c r="L456" s="92"/>
      <c r="M456" s="92">
        <v>2.0</v>
      </c>
      <c r="N456" s="92"/>
      <c r="O456" s="92"/>
      <c r="P456" s="92">
        <v>10.0</v>
      </c>
      <c r="Q456" s="92"/>
      <c r="R456" s="92"/>
      <c r="S456" s="92">
        <v>20.0</v>
      </c>
      <c r="T456" s="92"/>
      <c r="U456" s="92"/>
      <c r="V456" s="92">
        <v>14.0</v>
      </c>
    </row>
    <row r="457">
      <c r="A457" s="27"/>
      <c r="B457" s="88" t="s">
        <v>221</v>
      </c>
      <c r="C457" s="90"/>
      <c r="D457" s="92"/>
      <c r="E457" s="90"/>
      <c r="F457" s="90"/>
      <c r="G457" s="92"/>
      <c r="H457" s="90"/>
      <c r="I457" s="90"/>
      <c r="J457" s="92"/>
      <c r="K457" s="90"/>
      <c r="L457" s="92"/>
      <c r="M457" s="92"/>
      <c r="N457" s="92"/>
      <c r="O457" s="90"/>
      <c r="P457" s="190">
        <v>2.0</v>
      </c>
      <c r="Q457" s="92"/>
      <c r="R457" s="90"/>
      <c r="S457" s="190">
        <v>1.0</v>
      </c>
      <c r="T457" s="90"/>
      <c r="U457" s="90"/>
      <c r="V457" s="92"/>
    </row>
    <row r="458">
      <c r="A458" s="27"/>
      <c r="B458" s="88" t="s">
        <v>233</v>
      </c>
      <c r="C458" s="90"/>
      <c r="D458" s="92"/>
      <c r="E458" s="90"/>
      <c r="F458" s="90"/>
      <c r="G458" s="92"/>
      <c r="H458" s="90"/>
      <c r="I458" s="90"/>
      <c r="J458" s="92"/>
      <c r="K458" s="90"/>
      <c r="L458" s="92"/>
      <c r="M458" s="92"/>
      <c r="N458" s="90"/>
      <c r="O458" s="90"/>
      <c r="P458" s="190"/>
      <c r="Q458" s="90"/>
      <c r="R458" s="90"/>
      <c r="T458" s="90"/>
      <c r="U458" s="90"/>
      <c r="V458" s="190"/>
    </row>
    <row r="459">
      <c r="A459" s="35"/>
      <c r="B459" s="88" t="s">
        <v>338</v>
      </c>
      <c r="C459" s="110" t="str">
        <f t="shared" ref="C459:S459" si="87">C453/C452</f>
        <v>#DIV/0!</v>
      </c>
      <c r="D459" s="110" t="str">
        <f t="shared" si="87"/>
        <v>#DIV/0!</v>
      </c>
      <c r="E459" s="110" t="str">
        <f t="shared" si="87"/>
        <v>#DIV/0!</v>
      </c>
      <c r="F459" s="110" t="str">
        <f t="shared" si="87"/>
        <v>#DIV/0!</v>
      </c>
      <c r="G459" s="110">
        <f t="shared" si="87"/>
        <v>1</v>
      </c>
      <c r="H459" s="110" t="str">
        <f t="shared" si="87"/>
        <v>#DIV/0!</v>
      </c>
      <c r="I459" s="110" t="str">
        <f t="shared" si="87"/>
        <v>#DIV/0!</v>
      </c>
      <c r="J459" s="110">
        <f t="shared" si="87"/>
        <v>1</v>
      </c>
      <c r="K459" s="110" t="str">
        <f t="shared" si="87"/>
        <v>#DIV/0!</v>
      </c>
      <c r="L459" s="110" t="str">
        <f t="shared" si="87"/>
        <v>#DIV/0!</v>
      </c>
      <c r="M459" s="110">
        <f t="shared" si="87"/>
        <v>1</v>
      </c>
      <c r="N459" s="110" t="str">
        <f t="shared" si="87"/>
        <v>#DIV/0!</v>
      </c>
      <c r="O459" s="110" t="str">
        <f t="shared" si="87"/>
        <v>#DIV/0!</v>
      </c>
      <c r="P459" s="191">
        <f t="shared" si="87"/>
        <v>1</v>
      </c>
      <c r="Q459" s="110" t="str">
        <f t="shared" si="87"/>
        <v>#DIV/0!</v>
      </c>
      <c r="R459" s="110" t="str">
        <f t="shared" si="87"/>
        <v>#DIV/0!</v>
      </c>
      <c r="S459" s="191">
        <f t="shared" si="87"/>
        <v>1</v>
      </c>
      <c r="V459" s="110">
        <f>V453/V452</f>
        <v>1</v>
      </c>
    </row>
    <row r="460">
      <c r="A460" s="85">
        <v>43776.0</v>
      </c>
      <c r="B460" s="112" t="s">
        <v>134</v>
      </c>
      <c r="C460" s="113"/>
      <c r="D460" s="188" t="s">
        <v>182</v>
      </c>
      <c r="E460" s="189"/>
      <c r="F460" s="189"/>
      <c r="G460" s="188"/>
      <c r="H460" s="189"/>
      <c r="I460" s="189"/>
      <c r="J460" s="188" t="s">
        <v>1077</v>
      </c>
      <c r="K460" s="189"/>
      <c r="L460" s="188"/>
      <c r="M460" s="188" t="s">
        <v>1357</v>
      </c>
      <c r="N460" s="188"/>
      <c r="O460" s="189"/>
      <c r="P460" s="188" t="s">
        <v>385</v>
      </c>
      <c r="Q460" s="188"/>
      <c r="R460" s="189"/>
      <c r="S460" s="188" t="s">
        <v>1616</v>
      </c>
      <c r="T460" s="189"/>
      <c r="U460" s="189"/>
      <c r="V460" s="188" t="s">
        <v>1760</v>
      </c>
    </row>
    <row r="461">
      <c r="A461" s="27"/>
      <c r="B461" s="88" t="s">
        <v>159</v>
      </c>
      <c r="C461" s="90"/>
      <c r="D461" s="92">
        <v>17.0</v>
      </c>
      <c r="E461" s="90"/>
      <c r="F461" s="90"/>
      <c r="G461" s="92"/>
      <c r="H461" s="90"/>
      <c r="I461" s="90"/>
      <c r="J461" s="92">
        <v>19.0</v>
      </c>
      <c r="K461" s="90"/>
      <c r="L461" s="92"/>
      <c r="M461" s="92">
        <v>85.0</v>
      </c>
      <c r="N461" s="92"/>
      <c r="O461" s="90"/>
      <c r="P461" s="190">
        <v>36.0</v>
      </c>
      <c r="Q461" s="92"/>
      <c r="R461" s="90"/>
      <c r="S461" s="190">
        <v>102.0</v>
      </c>
      <c r="T461" s="90"/>
      <c r="U461" s="90"/>
      <c r="V461" s="92">
        <v>74.0</v>
      </c>
    </row>
    <row r="462">
      <c r="A462" s="27"/>
      <c r="B462" s="88" t="s">
        <v>178</v>
      </c>
      <c r="C462" s="90"/>
      <c r="D462" s="92">
        <v>17.0</v>
      </c>
      <c r="E462" s="90"/>
      <c r="F462" s="90"/>
      <c r="G462" s="92"/>
      <c r="H462" s="90"/>
      <c r="I462" s="90"/>
      <c r="J462" s="92">
        <v>19.0</v>
      </c>
      <c r="K462" s="90"/>
      <c r="L462" s="92"/>
      <c r="M462" s="92">
        <v>85.0</v>
      </c>
      <c r="N462" s="92"/>
      <c r="O462" s="90"/>
      <c r="P462" s="190">
        <v>36.0</v>
      </c>
      <c r="Q462" s="92"/>
      <c r="R462" s="90"/>
      <c r="S462" s="190">
        <v>102.0</v>
      </c>
      <c r="T462" s="90"/>
      <c r="U462" s="90"/>
      <c r="V462" s="92">
        <v>74.0</v>
      </c>
    </row>
    <row r="463">
      <c r="A463" s="27"/>
      <c r="B463" s="88" t="s">
        <v>287</v>
      </c>
      <c r="C463" s="90"/>
      <c r="D463" s="92"/>
      <c r="E463" s="90"/>
      <c r="F463" s="90"/>
      <c r="G463" s="92"/>
      <c r="H463" s="90"/>
      <c r="I463" s="90"/>
      <c r="J463" s="92"/>
      <c r="K463" s="90"/>
      <c r="L463" s="92"/>
      <c r="M463" s="92"/>
      <c r="N463" s="92"/>
      <c r="O463" s="90"/>
      <c r="P463" s="190"/>
      <c r="Q463" s="92"/>
      <c r="R463" s="90"/>
      <c r="S463" s="190"/>
      <c r="T463" s="90"/>
      <c r="U463" s="90"/>
      <c r="V463" s="92"/>
    </row>
    <row r="464">
      <c r="A464" s="27"/>
      <c r="B464" s="88" t="s">
        <v>301</v>
      </c>
      <c r="C464" s="90"/>
      <c r="D464" s="92">
        <v>12.0</v>
      </c>
      <c r="E464" s="90"/>
      <c r="F464" s="90"/>
      <c r="G464" s="92"/>
      <c r="H464" s="90"/>
      <c r="I464" s="90"/>
      <c r="J464" s="92">
        <v>16.0</v>
      </c>
      <c r="K464" s="90"/>
      <c r="L464" s="90"/>
      <c r="M464" s="92">
        <f>M461-M465</f>
        <v>67</v>
      </c>
      <c r="N464" s="90"/>
      <c r="O464" s="90"/>
      <c r="P464" s="190">
        <v>29.0</v>
      </c>
      <c r="Q464" s="90"/>
      <c r="R464" s="90"/>
      <c r="S464" s="190">
        <v>82.0</v>
      </c>
      <c r="T464" s="90"/>
      <c r="U464" s="90"/>
      <c r="V464" s="92">
        <f>V461-V465</f>
        <v>59</v>
      </c>
    </row>
    <row r="465">
      <c r="A465" s="27"/>
      <c r="B465" s="88" t="s">
        <v>214</v>
      </c>
      <c r="C465" s="90"/>
      <c r="D465" s="92">
        <v>5.0</v>
      </c>
      <c r="E465" s="92"/>
      <c r="F465" s="92"/>
      <c r="G465" s="92"/>
      <c r="H465" s="92"/>
      <c r="I465" s="92"/>
      <c r="J465" s="92">
        <v>3.0</v>
      </c>
      <c r="K465" s="92"/>
      <c r="L465" s="92"/>
      <c r="M465" s="92">
        <v>18.0</v>
      </c>
      <c r="N465" s="92"/>
      <c r="O465" s="92"/>
      <c r="P465" s="92">
        <v>7.0</v>
      </c>
      <c r="Q465" s="92"/>
      <c r="R465" s="92"/>
      <c r="S465" s="92">
        <v>13.0</v>
      </c>
      <c r="T465" s="92"/>
      <c r="U465" s="92"/>
      <c r="V465" s="92">
        <v>15.0</v>
      </c>
    </row>
    <row r="466">
      <c r="A466" s="27"/>
      <c r="B466" s="88" t="s">
        <v>221</v>
      </c>
      <c r="C466" s="90"/>
      <c r="D466" s="92"/>
      <c r="E466" s="90"/>
      <c r="F466" s="90"/>
      <c r="G466" s="92"/>
      <c r="H466" s="90"/>
      <c r="I466" s="90"/>
      <c r="J466" s="92"/>
      <c r="K466" s="90"/>
      <c r="L466" s="92"/>
      <c r="M466" s="92"/>
      <c r="N466" s="92"/>
      <c r="O466" s="90"/>
      <c r="P466" s="190"/>
      <c r="Q466" s="92"/>
      <c r="R466" s="90"/>
      <c r="S466" s="190">
        <v>7.0</v>
      </c>
      <c r="T466" s="90"/>
      <c r="U466" s="90"/>
      <c r="V466" s="92"/>
    </row>
    <row r="467">
      <c r="A467" s="27"/>
      <c r="B467" s="88" t="s">
        <v>233</v>
      </c>
      <c r="C467" s="90"/>
      <c r="D467" s="92"/>
      <c r="E467" s="90"/>
      <c r="F467" s="90"/>
      <c r="G467" s="92"/>
      <c r="H467" s="90"/>
      <c r="I467" s="90"/>
      <c r="J467" s="92"/>
      <c r="K467" s="90"/>
      <c r="L467" s="92"/>
      <c r="M467" s="92"/>
      <c r="N467" s="90"/>
      <c r="O467" s="90"/>
      <c r="P467" s="190"/>
      <c r="Q467" s="90"/>
      <c r="R467" s="90"/>
      <c r="T467" s="90"/>
      <c r="U467" s="90"/>
      <c r="V467" s="190"/>
    </row>
    <row r="468">
      <c r="A468" s="35"/>
      <c r="B468" s="88" t="s">
        <v>338</v>
      </c>
      <c r="C468" s="110" t="str">
        <f t="shared" ref="C468:S468" si="88">C462/C461</f>
        <v>#DIV/0!</v>
      </c>
      <c r="D468" s="110">
        <f t="shared" si="88"/>
        <v>1</v>
      </c>
      <c r="E468" s="110" t="str">
        <f t="shared" si="88"/>
        <v>#DIV/0!</v>
      </c>
      <c r="F468" s="110" t="str">
        <f t="shared" si="88"/>
        <v>#DIV/0!</v>
      </c>
      <c r="G468" s="110" t="str">
        <f t="shared" si="88"/>
        <v>#DIV/0!</v>
      </c>
      <c r="H468" s="110" t="str">
        <f t="shared" si="88"/>
        <v>#DIV/0!</v>
      </c>
      <c r="I468" s="110" t="str">
        <f t="shared" si="88"/>
        <v>#DIV/0!</v>
      </c>
      <c r="J468" s="110">
        <f t="shared" si="88"/>
        <v>1</v>
      </c>
      <c r="K468" s="110" t="str">
        <f t="shared" si="88"/>
        <v>#DIV/0!</v>
      </c>
      <c r="L468" s="110" t="str">
        <f t="shared" si="88"/>
        <v>#DIV/0!</v>
      </c>
      <c r="M468" s="110">
        <f t="shared" si="88"/>
        <v>1</v>
      </c>
      <c r="N468" s="110" t="str">
        <f t="shared" si="88"/>
        <v>#DIV/0!</v>
      </c>
      <c r="O468" s="110" t="str">
        <f t="shared" si="88"/>
        <v>#DIV/0!</v>
      </c>
      <c r="P468" s="191">
        <f t="shared" si="88"/>
        <v>1</v>
      </c>
      <c r="Q468" s="110" t="str">
        <f t="shared" si="88"/>
        <v>#DIV/0!</v>
      </c>
      <c r="R468" s="110" t="str">
        <f t="shared" si="88"/>
        <v>#DIV/0!</v>
      </c>
      <c r="S468" s="191">
        <f t="shared" si="88"/>
        <v>1</v>
      </c>
      <c r="V468" s="110">
        <f>V462/V461</f>
        <v>1</v>
      </c>
    </row>
    <row r="469">
      <c r="A469" s="85">
        <v>43777.0</v>
      </c>
      <c r="B469" s="112" t="s">
        <v>134</v>
      </c>
      <c r="C469" s="113"/>
      <c r="D469" s="188" t="s">
        <v>1372</v>
      </c>
      <c r="E469" s="189"/>
      <c r="F469" s="189"/>
      <c r="G469" s="188" t="s">
        <v>1076</v>
      </c>
      <c r="H469" s="189"/>
      <c r="I469" s="189"/>
      <c r="J469" s="188" t="s">
        <v>778</v>
      </c>
      <c r="K469" s="189"/>
      <c r="L469" s="188"/>
      <c r="M469" s="188" t="s">
        <v>1438</v>
      </c>
      <c r="N469" s="188"/>
      <c r="O469" s="189"/>
      <c r="P469" s="188" t="s">
        <v>1326</v>
      </c>
      <c r="Q469" s="188"/>
      <c r="R469" s="189"/>
      <c r="S469" s="188" t="s">
        <v>1746</v>
      </c>
      <c r="T469" s="189"/>
      <c r="U469" s="189"/>
      <c r="V469" s="188" t="s">
        <v>1591</v>
      </c>
    </row>
    <row r="470">
      <c r="A470" s="27"/>
      <c r="B470" s="88" t="s">
        <v>159</v>
      </c>
      <c r="C470" s="90"/>
      <c r="D470" s="92">
        <v>4.0</v>
      </c>
      <c r="E470" s="90"/>
      <c r="F470" s="90"/>
      <c r="G470" s="92">
        <v>0.0</v>
      </c>
      <c r="H470" s="90"/>
      <c r="I470" s="90"/>
      <c r="J470" s="92">
        <v>0.0</v>
      </c>
      <c r="K470" s="90"/>
      <c r="L470" s="92"/>
      <c r="M470" s="92">
        <v>154.0</v>
      </c>
      <c r="N470" s="92"/>
      <c r="O470" s="90"/>
      <c r="P470" s="190">
        <v>4.0</v>
      </c>
      <c r="Q470" s="92"/>
      <c r="R470" s="90"/>
      <c r="S470" s="190">
        <v>44.0</v>
      </c>
      <c r="T470" s="90"/>
      <c r="U470" s="90"/>
      <c r="V470" s="92">
        <v>140.0</v>
      </c>
    </row>
    <row r="471">
      <c r="A471" s="27"/>
      <c r="B471" s="88" t="s">
        <v>178</v>
      </c>
      <c r="C471" s="90"/>
      <c r="D471" s="92">
        <v>4.0</v>
      </c>
      <c r="E471" s="90"/>
      <c r="F471" s="90"/>
      <c r="G471" s="92"/>
      <c r="H471" s="90"/>
      <c r="I471" s="90"/>
      <c r="J471" s="92"/>
      <c r="K471" s="90"/>
      <c r="L471" s="92"/>
      <c r="M471" s="92"/>
      <c r="N471" s="92"/>
      <c r="O471" s="90"/>
      <c r="P471" s="190">
        <v>4.0</v>
      </c>
      <c r="Q471" s="92"/>
      <c r="R471" s="90"/>
      <c r="S471" s="190"/>
      <c r="T471" s="90"/>
      <c r="U471" s="90"/>
      <c r="V471" s="92">
        <v>140.0</v>
      </c>
    </row>
    <row r="472">
      <c r="A472" s="27"/>
      <c r="B472" s="88" t="s">
        <v>287</v>
      </c>
      <c r="C472" s="90"/>
      <c r="D472" s="92"/>
      <c r="E472" s="90"/>
      <c r="F472" s="90"/>
      <c r="G472" s="92"/>
      <c r="H472" s="90"/>
      <c r="I472" s="90"/>
      <c r="J472" s="92"/>
      <c r="K472" s="90"/>
      <c r="L472" s="92"/>
      <c r="M472" s="92"/>
      <c r="N472" s="92"/>
      <c r="O472" s="90"/>
      <c r="P472" s="190"/>
      <c r="Q472" s="92"/>
      <c r="R472" s="90"/>
      <c r="S472" s="190"/>
      <c r="T472" s="90"/>
      <c r="U472" s="90"/>
      <c r="V472" s="92"/>
    </row>
    <row r="473">
      <c r="A473" s="27"/>
      <c r="B473" s="88" t="s">
        <v>301</v>
      </c>
      <c r="C473" s="90"/>
      <c r="D473" s="92">
        <v>3.0</v>
      </c>
      <c r="E473" s="90"/>
      <c r="F473" s="90"/>
      <c r="G473" s="92"/>
      <c r="H473" s="90"/>
      <c r="I473" s="90"/>
      <c r="J473" s="92"/>
      <c r="K473" s="90"/>
      <c r="L473" s="90"/>
      <c r="M473" s="92">
        <f>M470-M474-3</f>
        <v>113</v>
      </c>
      <c r="N473" s="90"/>
      <c r="O473" s="90"/>
      <c r="P473" s="190">
        <v>3.0</v>
      </c>
      <c r="Q473" s="90"/>
      <c r="R473" s="90"/>
      <c r="S473" s="190">
        <v>36.0</v>
      </c>
      <c r="T473" s="90"/>
      <c r="U473" s="90"/>
      <c r="V473" s="92">
        <f>V471-35</f>
        <v>105</v>
      </c>
    </row>
    <row r="474">
      <c r="A474" s="27"/>
      <c r="B474" s="88" t="s">
        <v>214</v>
      </c>
      <c r="C474" s="90"/>
      <c r="D474" s="92">
        <v>1.0</v>
      </c>
      <c r="E474" s="92"/>
      <c r="F474" s="92"/>
      <c r="G474" s="92"/>
      <c r="H474" s="92"/>
      <c r="I474" s="92"/>
      <c r="J474" s="92"/>
      <c r="K474" s="92"/>
      <c r="L474" s="92"/>
      <c r="M474" s="92">
        <v>38.0</v>
      </c>
      <c r="N474" s="92"/>
      <c r="O474" s="92"/>
      <c r="P474" s="92">
        <v>1.0</v>
      </c>
      <c r="Q474" s="92"/>
      <c r="R474" s="92"/>
      <c r="S474" s="92">
        <v>8.0</v>
      </c>
      <c r="T474" s="92"/>
      <c r="U474" s="92"/>
      <c r="V474" s="92">
        <v>33.0</v>
      </c>
    </row>
    <row r="475">
      <c r="A475" s="27"/>
      <c r="B475" s="88" t="s">
        <v>221</v>
      </c>
      <c r="C475" s="90"/>
      <c r="D475" s="92"/>
      <c r="E475" s="90"/>
      <c r="F475" s="90"/>
      <c r="G475" s="92"/>
      <c r="H475" s="90"/>
      <c r="I475" s="90"/>
      <c r="J475" s="92"/>
      <c r="K475" s="90"/>
      <c r="L475" s="92"/>
      <c r="M475" s="92">
        <v>2.0</v>
      </c>
      <c r="N475" s="92"/>
      <c r="O475" s="90"/>
      <c r="P475" s="190"/>
      <c r="Q475" s="92"/>
      <c r="R475" s="90"/>
      <c r="S475" s="190"/>
      <c r="T475" s="90"/>
      <c r="U475" s="90"/>
      <c r="V475" s="92">
        <v>2.0</v>
      </c>
    </row>
    <row r="476">
      <c r="A476" s="27"/>
      <c r="B476" s="88" t="s">
        <v>233</v>
      </c>
      <c r="C476" s="90"/>
      <c r="D476" s="92"/>
      <c r="E476" s="90"/>
      <c r="F476" s="90"/>
      <c r="G476" s="92"/>
      <c r="H476" s="90"/>
      <c r="I476" s="90"/>
      <c r="J476" s="92"/>
      <c r="K476" s="90"/>
      <c r="L476" s="92"/>
      <c r="M476" s="92">
        <v>1.0</v>
      </c>
      <c r="N476" s="90"/>
      <c r="O476" s="90"/>
      <c r="P476" s="190"/>
      <c r="Q476" s="90"/>
      <c r="R476" s="90"/>
      <c r="T476" s="90"/>
      <c r="U476" s="90"/>
      <c r="V476" s="190"/>
    </row>
    <row r="477">
      <c r="A477" s="35"/>
      <c r="B477" s="88" t="s">
        <v>338</v>
      </c>
      <c r="C477" s="110" t="str">
        <f t="shared" ref="C477:S477" si="89">C471/C470</f>
        <v>#DIV/0!</v>
      </c>
      <c r="D477" s="110">
        <f t="shared" si="89"/>
        <v>1</v>
      </c>
      <c r="E477" s="110" t="str">
        <f t="shared" si="89"/>
        <v>#DIV/0!</v>
      </c>
      <c r="F477" s="110" t="str">
        <f t="shared" si="89"/>
        <v>#DIV/0!</v>
      </c>
      <c r="G477" s="110" t="str">
        <f t="shared" si="89"/>
        <v>#DIV/0!</v>
      </c>
      <c r="H477" s="110" t="str">
        <f t="shared" si="89"/>
        <v>#DIV/0!</v>
      </c>
      <c r="I477" s="110" t="str">
        <f t="shared" si="89"/>
        <v>#DIV/0!</v>
      </c>
      <c r="J477" s="110" t="str">
        <f t="shared" si="89"/>
        <v>#DIV/0!</v>
      </c>
      <c r="K477" s="110" t="str">
        <f t="shared" si="89"/>
        <v>#DIV/0!</v>
      </c>
      <c r="L477" s="110" t="str">
        <f t="shared" si="89"/>
        <v>#DIV/0!</v>
      </c>
      <c r="M477" s="110">
        <f t="shared" si="89"/>
        <v>0</v>
      </c>
      <c r="N477" s="110" t="str">
        <f t="shared" si="89"/>
        <v>#DIV/0!</v>
      </c>
      <c r="O477" s="110" t="str">
        <f t="shared" si="89"/>
        <v>#DIV/0!</v>
      </c>
      <c r="P477" s="191">
        <f t="shared" si="89"/>
        <v>1</v>
      </c>
      <c r="Q477" s="110" t="str">
        <f t="shared" si="89"/>
        <v>#DIV/0!</v>
      </c>
      <c r="R477" s="110" t="str">
        <f t="shared" si="89"/>
        <v>#DIV/0!</v>
      </c>
      <c r="S477" s="191">
        <f t="shared" si="89"/>
        <v>0</v>
      </c>
      <c r="V477" s="110">
        <f>V471/V470</f>
        <v>1</v>
      </c>
    </row>
    <row r="478">
      <c r="A478" s="85">
        <v>43778.0</v>
      </c>
      <c r="B478" s="112" t="s">
        <v>134</v>
      </c>
      <c r="C478" s="113"/>
      <c r="D478" s="188" t="s">
        <v>1797</v>
      </c>
      <c r="E478" s="189"/>
      <c r="F478" s="189"/>
      <c r="G478" s="188" t="s">
        <v>383</v>
      </c>
      <c r="H478" s="189"/>
      <c r="I478" s="189"/>
      <c r="J478" s="188" t="s">
        <v>1581</v>
      </c>
      <c r="K478" s="189"/>
      <c r="L478" s="188"/>
      <c r="M478" s="188" t="s">
        <v>1798</v>
      </c>
      <c r="N478" s="188"/>
      <c r="O478" s="189"/>
      <c r="P478" s="188" t="s">
        <v>1790</v>
      </c>
      <c r="Q478" s="188"/>
      <c r="R478" s="189"/>
      <c r="S478" s="188" t="s">
        <v>1740</v>
      </c>
      <c r="T478" s="189"/>
      <c r="U478" s="189"/>
      <c r="V478" s="188" t="s">
        <v>1296</v>
      </c>
      <c r="W478" s="5" t="s">
        <v>1799</v>
      </c>
    </row>
    <row r="479">
      <c r="A479" s="27"/>
      <c r="B479" s="88" t="s">
        <v>159</v>
      </c>
      <c r="C479" s="90"/>
      <c r="D479" s="92">
        <v>21.0</v>
      </c>
      <c r="E479" s="90"/>
      <c r="F479" s="90"/>
      <c r="G479" s="92"/>
      <c r="H479" s="90"/>
      <c r="I479" s="90"/>
      <c r="J479" s="92">
        <v>15.0</v>
      </c>
      <c r="K479" s="90"/>
      <c r="L479" s="92"/>
      <c r="M479" s="92">
        <v>64.0</v>
      </c>
      <c r="N479" s="92"/>
      <c r="O479" s="90"/>
      <c r="P479" s="190">
        <v>48.0</v>
      </c>
      <c r="Q479" s="92"/>
      <c r="R479" s="90"/>
      <c r="S479" s="190">
        <v>28.0</v>
      </c>
      <c r="T479" s="90"/>
      <c r="U479" s="90"/>
      <c r="V479" s="92">
        <v>59.0</v>
      </c>
    </row>
    <row r="480">
      <c r="A480" s="27"/>
      <c r="B480" s="88" t="s">
        <v>178</v>
      </c>
      <c r="C480" s="90"/>
      <c r="D480" s="92">
        <v>21.0</v>
      </c>
      <c r="E480" s="90"/>
      <c r="F480" s="90"/>
      <c r="G480" s="92"/>
      <c r="H480" s="90"/>
      <c r="I480" s="90"/>
      <c r="J480" s="92">
        <v>15.0</v>
      </c>
      <c r="K480" s="90"/>
      <c r="L480" s="92"/>
      <c r="M480" s="92">
        <v>64.0</v>
      </c>
      <c r="N480" s="92"/>
      <c r="O480" s="90"/>
      <c r="P480" s="190">
        <v>48.0</v>
      </c>
      <c r="Q480" s="92"/>
      <c r="R480" s="90"/>
      <c r="S480" s="190">
        <v>28.0</v>
      </c>
      <c r="T480" s="90"/>
      <c r="U480" s="90"/>
      <c r="V480" s="92"/>
    </row>
    <row r="481">
      <c r="A481" s="27"/>
      <c r="B481" s="88" t="s">
        <v>287</v>
      </c>
      <c r="C481" s="90"/>
      <c r="D481" s="92"/>
      <c r="E481" s="90"/>
      <c r="F481" s="90"/>
      <c r="G481" s="92"/>
      <c r="H481" s="90"/>
      <c r="I481" s="90"/>
      <c r="J481" s="92"/>
      <c r="K481" s="90"/>
      <c r="L481" s="92"/>
      <c r="M481" s="92"/>
      <c r="N481" s="92"/>
      <c r="O481" s="90"/>
      <c r="P481" s="190"/>
      <c r="Q481" s="92"/>
      <c r="R481" s="90"/>
      <c r="S481" s="190"/>
      <c r="T481" s="90"/>
      <c r="U481" s="90"/>
      <c r="V481" s="92"/>
    </row>
    <row r="482">
      <c r="A482" s="27"/>
      <c r="B482" s="88" t="s">
        <v>301</v>
      </c>
      <c r="C482" s="90"/>
      <c r="D482" s="92">
        <f>21-D483-D484</f>
        <v>11</v>
      </c>
      <c r="E482" s="90"/>
      <c r="F482" s="90"/>
      <c r="G482" s="92"/>
      <c r="H482" s="90"/>
      <c r="I482" s="90"/>
      <c r="J482" s="92">
        <v>13.0</v>
      </c>
      <c r="K482" s="90"/>
      <c r="L482" s="90"/>
      <c r="M482" s="92">
        <f>M479-M483</f>
        <v>47</v>
      </c>
      <c r="N482" s="90"/>
      <c r="O482" s="90"/>
      <c r="P482" s="190">
        <v>43.0</v>
      </c>
      <c r="Q482" s="90"/>
      <c r="R482" s="90"/>
      <c r="S482" s="190">
        <v>19.0</v>
      </c>
      <c r="T482" s="90"/>
      <c r="U482" s="90"/>
      <c r="V482" s="92">
        <f>V479-25</f>
        <v>34</v>
      </c>
    </row>
    <row r="483">
      <c r="A483" s="27"/>
      <c r="B483" s="88" t="s">
        <v>214</v>
      </c>
      <c r="C483" s="90"/>
      <c r="D483" s="92">
        <v>8.0</v>
      </c>
      <c r="E483" s="92"/>
      <c r="F483" s="92"/>
      <c r="G483" s="92"/>
      <c r="H483" s="92"/>
      <c r="I483" s="92"/>
      <c r="J483" s="92">
        <v>2.0</v>
      </c>
      <c r="K483" s="92"/>
      <c r="L483" s="92"/>
      <c r="M483" s="92">
        <v>17.0</v>
      </c>
      <c r="N483" s="92"/>
      <c r="O483" s="92"/>
      <c r="P483" s="92">
        <v>5.0</v>
      </c>
      <c r="Q483" s="92"/>
      <c r="R483" s="92"/>
      <c r="S483" s="92">
        <v>9.0</v>
      </c>
      <c r="T483" s="92"/>
      <c r="U483" s="92"/>
      <c r="V483" s="92">
        <v>24.0</v>
      </c>
    </row>
    <row r="484">
      <c r="A484" s="27"/>
      <c r="B484" s="88" t="s">
        <v>221</v>
      </c>
      <c r="C484" s="90"/>
      <c r="D484" s="92">
        <v>2.0</v>
      </c>
      <c r="E484" s="90"/>
      <c r="F484" s="90"/>
      <c r="G484" s="92"/>
      <c r="H484" s="90"/>
      <c r="I484" s="90"/>
      <c r="J484" s="92"/>
      <c r="K484" s="90"/>
      <c r="L484" s="92"/>
      <c r="M484" s="92"/>
      <c r="N484" s="92"/>
      <c r="O484" s="90"/>
      <c r="P484" s="190"/>
      <c r="Q484" s="92"/>
      <c r="R484" s="90"/>
      <c r="S484" s="190"/>
      <c r="T484" s="90"/>
      <c r="U484" s="90"/>
      <c r="V484" s="92">
        <v>1.0</v>
      </c>
    </row>
    <row r="485">
      <c r="A485" s="27"/>
      <c r="B485" s="88" t="s">
        <v>233</v>
      </c>
      <c r="C485" s="90"/>
      <c r="D485" s="92"/>
      <c r="E485" s="90"/>
      <c r="F485" s="90"/>
      <c r="G485" s="92"/>
      <c r="H485" s="90"/>
      <c r="I485" s="90"/>
      <c r="J485" s="92"/>
      <c r="K485" s="90"/>
      <c r="L485" s="92"/>
      <c r="M485" s="92"/>
      <c r="N485" s="90"/>
      <c r="O485" s="90"/>
      <c r="P485" s="190"/>
      <c r="Q485" s="90"/>
      <c r="R485" s="90"/>
      <c r="T485" s="90"/>
      <c r="U485" s="90"/>
      <c r="V485" s="190"/>
    </row>
    <row r="486">
      <c r="A486" s="35"/>
      <c r="B486" s="88" t="s">
        <v>338</v>
      </c>
      <c r="C486" s="110" t="str">
        <f t="shared" ref="C486:S486" si="90">C480/C479</f>
        <v>#DIV/0!</v>
      </c>
      <c r="D486" s="110">
        <f t="shared" si="90"/>
        <v>1</v>
      </c>
      <c r="E486" s="110" t="str">
        <f t="shared" si="90"/>
        <v>#DIV/0!</v>
      </c>
      <c r="F486" s="110" t="str">
        <f t="shared" si="90"/>
        <v>#DIV/0!</v>
      </c>
      <c r="G486" s="110" t="str">
        <f t="shared" si="90"/>
        <v>#DIV/0!</v>
      </c>
      <c r="H486" s="110" t="str">
        <f t="shared" si="90"/>
        <v>#DIV/0!</v>
      </c>
      <c r="I486" s="110" t="str">
        <f t="shared" si="90"/>
        <v>#DIV/0!</v>
      </c>
      <c r="J486" s="110">
        <f t="shared" si="90"/>
        <v>1</v>
      </c>
      <c r="K486" s="110" t="str">
        <f t="shared" si="90"/>
        <v>#DIV/0!</v>
      </c>
      <c r="L486" s="110" t="str">
        <f t="shared" si="90"/>
        <v>#DIV/0!</v>
      </c>
      <c r="M486" s="110">
        <f t="shared" si="90"/>
        <v>1</v>
      </c>
      <c r="N486" s="110" t="str">
        <f t="shared" si="90"/>
        <v>#DIV/0!</v>
      </c>
      <c r="O486" s="110" t="str">
        <f t="shared" si="90"/>
        <v>#DIV/0!</v>
      </c>
      <c r="P486" s="191">
        <f t="shared" si="90"/>
        <v>1</v>
      </c>
      <c r="Q486" s="110" t="str">
        <f t="shared" si="90"/>
        <v>#DIV/0!</v>
      </c>
      <c r="R486" s="110" t="str">
        <f t="shared" si="90"/>
        <v>#DIV/0!</v>
      </c>
      <c r="S486" s="191">
        <f t="shared" si="90"/>
        <v>1</v>
      </c>
      <c r="V486" s="110">
        <f>V480/V479</f>
        <v>0</v>
      </c>
    </row>
    <row r="488">
      <c r="A488" s="85">
        <v>43780.0</v>
      </c>
      <c r="B488" s="112" t="s">
        <v>134</v>
      </c>
      <c r="C488" s="113"/>
      <c r="D488" s="188" t="s">
        <v>382</v>
      </c>
      <c r="E488" s="189"/>
      <c r="F488" s="189"/>
      <c r="G488" s="188" t="s">
        <v>166</v>
      </c>
      <c r="H488" s="189"/>
      <c r="I488" s="189"/>
      <c r="J488" s="188" t="s">
        <v>1803</v>
      </c>
      <c r="K488" s="189"/>
      <c r="L488" s="188"/>
      <c r="M488" s="188" t="s">
        <v>1804</v>
      </c>
      <c r="N488" s="188"/>
      <c r="O488" s="189"/>
      <c r="P488" s="188" t="s">
        <v>43</v>
      </c>
      <c r="Q488" s="188"/>
      <c r="R488" s="189"/>
      <c r="S488" s="188" t="s">
        <v>1279</v>
      </c>
      <c r="T488" s="189"/>
      <c r="U488" s="189"/>
      <c r="V488" s="188" t="s">
        <v>606</v>
      </c>
    </row>
    <row r="489">
      <c r="A489" s="27"/>
      <c r="B489" s="88" t="s">
        <v>159</v>
      </c>
      <c r="C489" s="90"/>
      <c r="D489" s="92">
        <v>0.0</v>
      </c>
      <c r="E489" s="90"/>
      <c r="F489" s="90"/>
      <c r="G489" s="92">
        <v>0.0</v>
      </c>
      <c r="H489" s="90"/>
      <c r="I489" s="90"/>
      <c r="J489" s="92">
        <v>10.0</v>
      </c>
      <c r="K489" s="90"/>
      <c r="L489" s="92"/>
      <c r="M489" s="92">
        <v>25.0</v>
      </c>
      <c r="N489" s="92"/>
      <c r="O489" s="90"/>
      <c r="P489" s="190">
        <v>94.0</v>
      </c>
      <c r="Q489" s="92"/>
      <c r="R489" s="90"/>
      <c r="S489" s="190">
        <v>68.0</v>
      </c>
      <c r="T489" s="90"/>
      <c r="U489" s="90"/>
      <c r="V489" s="92">
        <v>61.0</v>
      </c>
    </row>
    <row r="490">
      <c r="A490" s="27"/>
      <c r="B490" s="88" t="s">
        <v>178</v>
      </c>
      <c r="C490" s="90"/>
      <c r="D490" s="92"/>
      <c r="E490" s="90"/>
      <c r="F490" s="90"/>
      <c r="G490" s="92"/>
      <c r="H490" s="90"/>
      <c r="I490" s="90"/>
      <c r="J490" s="92">
        <v>10.0</v>
      </c>
      <c r="K490" s="90"/>
      <c r="L490" s="92"/>
      <c r="M490" s="92">
        <f>sum(M491:M495)</f>
        <v>25</v>
      </c>
      <c r="N490" s="92"/>
      <c r="O490" s="90"/>
      <c r="P490" s="190">
        <f>sum(P491:P495)</f>
        <v>94</v>
      </c>
      <c r="Q490" s="92"/>
      <c r="R490" s="90"/>
      <c r="S490" s="190">
        <f>sum(S491:S495)</f>
        <v>68</v>
      </c>
      <c r="T490" s="90"/>
      <c r="U490" s="90"/>
      <c r="V490" s="190">
        <f>sum(V491:V495)</f>
        <v>61</v>
      </c>
    </row>
    <row r="491">
      <c r="A491" s="27"/>
      <c r="B491" s="88" t="s">
        <v>287</v>
      </c>
      <c r="C491" s="90"/>
      <c r="D491" s="92"/>
      <c r="E491" s="90"/>
      <c r="F491" s="90"/>
      <c r="G491" s="92"/>
      <c r="H491" s="90"/>
      <c r="I491" s="90"/>
      <c r="J491" s="92"/>
      <c r="K491" s="90"/>
      <c r="L491" s="92"/>
      <c r="M491" s="92"/>
      <c r="N491" s="92"/>
      <c r="O491" s="90"/>
      <c r="P491" s="190"/>
      <c r="Q491" s="92"/>
      <c r="R491" s="90"/>
      <c r="S491" s="190"/>
      <c r="T491" s="90"/>
      <c r="U491" s="90"/>
      <c r="V491" s="92"/>
    </row>
    <row r="492">
      <c r="A492" s="27"/>
      <c r="B492" s="88" t="s">
        <v>301</v>
      </c>
      <c r="C492" s="90"/>
      <c r="D492" s="92"/>
      <c r="E492" s="90"/>
      <c r="F492" s="90"/>
      <c r="G492" s="92"/>
      <c r="H492" s="90"/>
      <c r="I492" s="90"/>
      <c r="J492" s="92">
        <v>9.0</v>
      </c>
      <c r="K492" s="90"/>
      <c r="L492" s="90"/>
      <c r="M492" s="92">
        <v>13.0</v>
      </c>
      <c r="N492" s="90"/>
      <c r="O492" s="90"/>
      <c r="P492" s="190">
        <v>54.0</v>
      </c>
      <c r="Q492" s="90"/>
      <c r="R492" s="90"/>
      <c r="S492" s="190">
        <v>56.0</v>
      </c>
      <c r="T492" s="90"/>
      <c r="U492" s="90"/>
      <c r="V492" s="92">
        <v>35.0</v>
      </c>
    </row>
    <row r="493">
      <c r="A493" s="27"/>
      <c r="B493" s="88" t="s">
        <v>214</v>
      </c>
      <c r="C493" s="90"/>
      <c r="D493" s="92"/>
      <c r="E493" s="92"/>
      <c r="F493" s="92"/>
      <c r="G493" s="92"/>
      <c r="H493" s="92"/>
      <c r="I493" s="92"/>
      <c r="J493" s="92">
        <v>1.0</v>
      </c>
      <c r="K493" s="92"/>
      <c r="L493" s="92"/>
      <c r="M493" s="92">
        <v>7.0</v>
      </c>
      <c r="N493" s="92"/>
      <c r="O493" s="92"/>
      <c r="P493" s="92">
        <v>31.0</v>
      </c>
      <c r="Q493" s="92"/>
      <c r="R493" s="92"/>
      <c r="S493" s="92">
        <v>10.0</v>
      </c>
      <c r="T493" s="92"/>
      <c r="U493" s="92"/>
      <c r="V493" s="92">
        <v>24.0</v>
      </c>
    </row>
    <row r="494">
      <c r="A494" s="27"/>
      <c r="B494" s="88" t="s">
        <v>221</v>
      </c>
      <c r="C494" s="90"/>
      <c r="D494" s="92"/>
      <c r="E494" s="90"/>
      <c r="F494" s="90"/>
      <c r="G494" s="92"/>
      <c r="H494" s="90"/>
      <c r="I494" s="90"/>
      <c r="J494" s="92"/>
      <c r="K494" s="90"/>
      <c r="L494" s="92"/>
      <c r="M494" s="92">
        <v>2.0</v>
      </c>
      <c r="N494" s="92"/>
      <c r="O494" s="90"/>
      <c r="P494" s="190">
        <v>4.0</v>
      </c>
      <c r="Q494" s="92"/>
      <c r="R494" s="90"/>
      <c r="S494" s="190">
        <v>2.0</v>
      </c>
      <c r="T494" s="90"/>
      <c r="U494" s="90"/>
      <c r="V494" s="92">
        <v>2.0</v>
      </c>
    </row>
    <row r="495">
      <c r="A495" s="27"/>
      <c r="B495" s="88" t="s">
        <v>233</v>
      </c>
      <c r="C495" s="90"/>
      <c r="D495" s="92"/>
      <c r="E495" s="90"/>
      <c r="F495" s="90"/>
      <c r="G495" s="92"/>
      <c r="H495" s="90"/>
      <c r="I495" s="90"/>
      <c r="J495" s="92"/>
      <c r="K495" s="90"/>
      <c r="L495" s="92"/>
      <c r="M495" s="92">
        <v>3.0</v>
      </c>
      <c r="N495" s="90"/>
      <c r="O495" s="90"/>
      <c r="P495" s="190">
        <v>5.0</v>
      </c>
      <c r="Q495" s="90"/>
      <c r="R495" s="90"/>
      <c r="T495" s="90"/>
      <c r="U495" s="90"/>
      <c r="V495" s="190"/>
    </row>
    <row r="496">
      <c r="A496" s="35"/>
      <c r="B496" s="88" t="s">
        <v>338</v>
      </c>
      <c r="C496" s="110" t="str">
        <f t="shared" ref="C496:S496" si="91">C490/C489</f>
        <v>#DIV/0!</v>
      </c>
      <c r="D496" s="110" t="str">
        <f t="shared" si="91"/>
        <v>#DIV/0!</v>
      </c>
      <c r="E496" s="110" t="str">
        <f t="shared" si="91"/>
        <v>#DIV/0!</v>
      </c>
      <c r="F496" s="110" t="str">
        <f t="shared" si="91"/>
        <v>#DIV/0!</v>
      </c>
      <c r="G496" s="110" t="str">
        <f t="shared" si="91"/>
        <v>#DIV/0!</v>
      </c>
      <c r="H496" s="110" t="str">
        <f t="shared" si="91"/>
        <v>#DIV/0!</v>
      </c>
      <c r="I496" s="110" t="str">
        <f t="shared" si="91"/>
        <v>#DIV/0!</v>
      </c>
      <c r="J496" s="110">
        <f t="shared" si="91"/>
        <v>1</v>
      </c>
      <c r="K496" s="110" t="str">
        <f t="shared" si="91"/>
        <v>#DIV/0!</v>
      </c>
      <c r="L496" s="110" t="str">
        <f t="shared" si="91"/>
        <v>#DIV/0!</v>
      </c>
      <c r="M496" s="110">
        <f t="shared" si="91"/>
        <v>1</v>
      </c>
      <c r="N496" s="110" t="str">
        <f t="shared" si="91"/>
        <v>#DIV/0!</v>
      </c>
      <c r="O496" s="110" t="str">
        <f t="shared" si="91"/>
        <v>#DIV/0!</v>
      </c>
      <c r="P496" s="191">
        <f t="shared" si="91"/>
        <v>1</v>
      </c>
      <c r="Q496" s="110" t="str">
        <f t="shared" si="91"/>
        <v>#DIV/0!</v>
      </c>
      <c r="R496" s="110" t="str">
        <f t="shared" si="91"/>
        <v>#DIV/0!</v>
      </c>
      <c r="S496" s="191">
        <f t="shared" si="91"/>
        <v>1</v>
      </c>
      <c r="V496" s="110">
        <f>V490/V489</f>
        <v>1</v>
      </c>
    </row>
    <row r="497">
      <c r="P497" s="7" t="s">
        <v>1808</v>
      </c>
      <c r="W497" s="5" t="s">
        <v>7</v>
      </c>
    </row>
    <row r="498">
      <c r="A498" s="210"/>
      <c r="B498" s="211" t="s">
        <v>1809</v>
      </c>
      <c r="C498" s="212"/>
      <c r="D498" s="213"/>
      <c r="E498" s="214"/>
      <c r="F498" s="214"/>
      <c r="G498" s="213"/>
      <c r="H498" s="214"/>
      <c r="I498" s="214"/>
      <c r="J498" s="213"/>
      <c r="K498" s="214"/>
      <c r="L498" s="213"/>
      <c r="M498" s="213"/>
      <c r="N498" s="213"/>
      <c r="O498" s="214"/>
      <c r="P498" s="213"/>
      <c r="Q498" s="213"/>
      <c r="R498" s="214"/>
      <c r="S498" s="213"/>
      <c r="T498" s="214"/>
      <c r="U498" s="214"/>
      <c r="V498" s="213"/>
    </row>
    <row r="499">
      <c r="A499" s="85">
        <v>43781.0</v>
      </c>
      <c r="B499" s="112" t="s">
        <v>134</v>
      </c>
      <c r="C499" s="113"/>
      <c r="D499" s="188" t="s">
        <v>1792</v>
      </c>
      <c r="E499" s="189"/>
      <c r="F499" s="189"/>
      <c r="G499" s="188"/>
      <c r="H499" s="189"/>
      <c r="I499" s="189"/>
      <c r="J499" s="188" t="s">
        <v>1245</v>
      </c>
      <c r="K499" s="189"/>
      <c r="L499" s="188"/>
      <c r="M499" s="188" t="s">
        <v>1811</v>
      </c>
      <c r="N499" s="188"/>
      <c r="O499" s="189"/>
      <c r="P499" s="188" t="s">
        <v>1812</v>
      </c>
      <c r="Q499" s="188"/>
      <c r="R499" s="189"/>
      <c r="S499" s="188"/>
      <c r="T499" s="189"/>
      <c r="U499" s="189"/>
      <c r="V499" s="188" t="s">
        <v>1764</v>
      </c>
    </row>
    <row r="500">
      <c r="A500" s="27"/>
      <c r="B500" s="88" t="s">
        <v>159</v>
      </c>
      <c r="C500" s="90"/>
      <c r="D500" s="92">
        <v>13.0</v>
      </c>
      <c r="E500" s="90"/>
      <c r="F500" s="90"/>
      <c r="G500" s="92"/>
      <c r="H500" s="90"/>
      <c r="I500" s="90"/>
      <c r="J500" s="92">
        <v>8.0</v>
      </c>
      <c r="K500" s="90"/>
      <c r="L500" s="92"/>
      <c r="M500" s="92">
        <v>141.0</v>
      </c>
      <c r="N500" s="92"/>
      <c r="O500" s="90"/>
      <c r="P500" s="190">
        <v>74.0</v>
      </c>
      <c r="Q500" s="92"/>
      <c r="R500" s="90"/>
      <c r="S500" s="190"/>
      <c r="T500" s="90"/>
      <c r="U500" s="90"/>
      <c r="V500" s="92">
        <v>103.0</v>
      </c>
    </row>
    <row r="501">
      <c r="A501" s="27"/>
      <c r="B501" s="88" t="s">
        <v>178</v>
      </c>
      <c r="C501" s="90"/>
      <c r="D501" s="92"/>
      <c r="E501" s="90"/>
      <c r="F501" s="90"/>
      <c r="G501" s="92"/>
      <c r="H501" s="90"/>
      <c r="I501" s="90"/>
      <c r="J501" s="92"/>
      <c r="K501" s="90"/>
      <c r="L501" s="92"/>
      <c r="M501" s="92"/>
      <c r="N501" s="92"/>
      <c r="O501" s="90"/>
      <c r="P501" s="190"/>
      <c r="Q501" s="92"/>
      <c r="R501" s="90"/>
      <c r="S501" s="190"/>
      <c r="T501" s="90"/>
      <c r="U501" s="90"/>
      <c r="V501" s="190">
        <f>sum(V502:V506)</f>
        <v>103</v>
      </c>
    </row>
    <row r="502">
      <c r="A502" s="27"/>
      <c r="B502" s="88" t="s">
        <v>287</v>
      </c>
      <c r="C502" s="90"/>
      <c r="D502" s="92"/>
      <c r="E502" s="90"/>
      <c r="F502" s="90"/>
      <c r="G502" s="92"/>
      <c r="H502" s="90"/>
      <c r="I502" s="90"/>
      <c r="J502" s="92"/>
      <c r="K502" s="90"/>
      <c r="L502" s="92"/>
      <c r="M502" s="92"/>
      <c r="N502" s="92"/>
      <c r="O502" s="90"/>
      <c r="P502" s="190"/>
      <c r="Q502" s="92"/>
      <c r="R502" s="90"/>
      <c r="S502" s="190"/>
      <c r="T502" s="90"/>
      <c r="U502" s="90"/>
      <c r="V502" s="92"/>
    </row>
    <row r="503">
      <c r="A503" s="27"/>
      <c r="B503" s="88" t="s">
        <v>301</v>
      </c>
      <c r="C503" s="90"/>
      <c r="D503" s="92">
        <v>8.0</v>
      </c>
      <c r="E503" s="90"/>
      <c r="F503" s="90"/>
      <c r="G503" s="92"/>
      <c r="H503" s="90"/>
      <c r="I503" s="90"/>
      <c r="J503" s="92">
        <v>5.0</v>
      </c>
      <c r="K503" s="90"/>
      <c r="L503" s="90"/>
      <c r="M503" s="92">
        <v>104.0</v>
      </c>
      <c r="N503" s="90"/>
      <c r="O503" s="90"/>
      <c r="P503" s="190">
        <v>53.0</v>
      </c>
      <c r="Q503" s="90"/>
      <c r="R503" s="90"/>
      <c r="S503" s="190"/>
      <c r="T503" s="90"/>
      <c r="U503" s="90"/>
      <c r="V503" s="92">
        <v>79.0</v>
      </c>
    </row>
    <row r="504">
      <c r="A504" s="27"/>
      <c r="B504" s="88" t="s">
        <v>214</v>
      </c>
      <c r="C504" s="90"/>
      <c r="D504" s="92">
        <v>3.0</v>
      </c>
      <c r="E504" s="92"/>
      <c r="F504" s="92"/>
      <c r="G504" s="92"/>
      <c r="H504" s="92"/>
      <c r="I504" s="92"/>
      <c r="J504" s="92">
        <v>3.0</v>
      </c>
      <c r="K504" s="92"/>
      <c r="L504" s="92"/>
      <c r="M504" s="92">
        <v>22.0</v>
      </c>
      <c r="N504" s="92"/>
      <c r="O504" s="92"/>
      <c r="P504" s="92">
        <v>17.0</v>
      </c>
      <c r="Q504" s="92"/>
      <c r="R504" s="92"/>
      <c r="S504" s="92"/>
      <c r="T504" s="92"/>
      <c r="U504" s="92"/>
      <c r="V504" s="92">
        <v>19.0</v>
      </c>
    </row>
    <row r="505">
      <c r="A505" s="27"/>
      <c r="B505" s="88" t="s">
        <v>221</v>
      </c>
      <c r="C505" s="90"/>
      <c r="D505" s="92"/>
      <c r="E505" s="90"/>
      <c r="F505" s="90"/>
      <c r="G505" s="92"/>
      <c r="H505" s="90"/>
      <c r="I505" s="90"/>
      <c r="J505" s="92"/>
      <c r="K505" s="90"/>
      <c r="L505" s="92"/>
      <c r="M505" s="92">
        <v>8.0</v>
      </c>
      <c r="N505" s="92"/>
      <c r="O505" s="90"/>
      <c r="P505" s="190">
        <v>3.0</v>
      </c>
      <c r="Q505" s="92"/>
      <c r="R505" s="90"/>
      <c r="S505" s="190"/>
      <c r="T505" s="90"/>
      <c r="U505" s="90"/>
      <c r="V505" s="92">
        <v>4.0</v>
      </c>
    </row>
    <row r="506">
      <c r="A506" s="27"/>
      <c r="B506" s="88" t="s">
        <v>233</v>
      </c>
      <c r="C506" s="90"/>
      <c r="D506" s="92">
        <v>2.0</v>
      </c>
      <c r="E506" s="90"/>
      <c r="F506" s="90"/>
      <c r="G506" s="92"/>
      <c r="H506" s="90"/>
      <c r="I506" s="90"/>
      <c r="J506" s="92"/>
      <c r="K506" s="90"/>
      <c r="L506" s="92"/>
      <c r="M506" s="92">
        <v>7.0</v>
      </c>
      <c r="N506" s="90"/>
      <c r="O506" s="90"/>
      <c r="P506" s="190">
        <v>1.0</v>
      </c>
      <c r="Q506" s="90"/>
      <c r="R506" s="90"/>
      <c r="T506" s="90"/>
      <c r="U506" s="90"/>
      <c r="V506" s="190">
        <v>1.0</v>
      </c>
    </row>
    <row r="507">
      <c r="A507" s="35"/>
      <c r="B507" s="88" t="s">
        <v>338</v>
      </c>
      <c r="C507" s="110" t="str">
        <f t="shared" ref="C507:S507" si="92">C501/C500</f>
        <v>#DIV/0!</v>
      </c>
      <c r="D507" s="110">
        <f t="shared" si="92"/>
        <v>0</v>
      </c>
      <c r="E507" s="110" t="str">
        <f t="shared" si="92"/>
        <v>#DIV/0!</v>
      </c>
      <c r="F507" s="110" t="str">
        <f t="shared" si="92"/>
        <v>#DIV/0!</v>
      </c>
      <c r="G507" s="110" t="str">
        <f t="shared" si="92"/>
        <v>#DIV/0!</v>
      </c>
      <c r="H507" s="110" t="str">
        <f t="shared" si="92"/>
        <v>#DIV/0!</v>
      </c>
      <c r="I507" s="110" t="str">
        <f t="shared" si="92"/>
        <v>#DIV/0!</v>
      </c>
      <c r="J507" s="110">
        <f t="shared" si="92"/>
        <v>0</v>
      </c>
      <c r="K507" s="110" t="str">
        <f t="shared" si="92"/>
        <v>#DIV/0!</v>
      </c>
      <c r="L507" s="110" t="str">
        <f t="shared" si="92"/>
        <v>#DIV/0!</v>
      </c>
      <c r="M507" s="110">
        <f t="shared" si="92"/>
        <v>0</v>
      </c>
      <c r="N507" s="110" t="str">
        <f t="shared" si="92"/>
        <v>#DIV/0!</v>
      </c>
      <c r="O507" s="110" t="str">
        <f t="shared" si="92"/>
        <v>#DIV/0!</v>
      </c>
      <c r="P507" s="191">
        <f t="shared" si="92"/>
        <v>0</v>
      </c>
      <c r="Q507" s="110" t="str">
        <f t="shared" si="92"/>
        <v>#DIV/0!</v>
      </c>
      <c r="R507" s="110" t="str">
        <f t="shared" si="92"/>
        <v>#DIV/0!</v>
      </c>
      <c r="S507" s="191" t="str">
        <f t="shared" si="92"/>
        <v>#DIV/0!</v>
      </c>
      <c r="V507" s="110">
        <f>V501/V500</f>
        <v>1</v>
      </c>
    </row>
    <row r="508">
      <c r="D508" s="7" t="s">
        <v>1814</v>
      </c>
      <c r="M508" s="7" t="s">
        <v>1816</v>
      </c>
      <c r="W508" s="5" t="s">
        <v>7</v>
      </c>
    </row>
    <row r="509">
      <c r="A509" s="210"/>
      <c r="B509" s="211" t="s">
        <v>1809</v>
      </c>
      <c r="C509" s="212"/>
      <c r="D509" s="213"/>
      <c r="E509" s="214"/>
      <c r="F509" s="214"/>
      <c r="G509" s="213"/>
      <c r="H509" s="214"/>
      <c r="I509" s="214"/>
      <c r="J509" s="213"/>
      <c r="K509" s="214"/>
      <c r="L509" s="213"/>
      <c r="M509" s="213"/>
      <c r="N509" s="213"/>
      <c r="O509" s="214"/>
      <c r="P509" s="213"/>
      <c r="Q509" s="213"/>
      <c r="R509" s="214"/>
      <c r="S509" s="213"/>
      <c r="T509" s="214"/>
      <c r="U509" s="214"/>
      <c r="V509" s="213"/>
    </row>
    <row r="510">
      <c r="A510" s="85">
        <v>43782.0</v>
      </c>
      <c r="B510" s="112" t="s">
        <v>134</v>
      </c>
      <c r="C510" s="113"/>
      <c r="D510" s="188"/>
      <c r="E510" s="189"/>
      <c r="F510" s="189"/>
      <c r="G510" s="188" t="s">
        <v>1819</v>
      </c>
      <c r="H510" s="189"/>
      <c r="I510" s="189"/>
      <c r="J510" s="188" t="s">
        <v>1437</v>
      </c>
      <c r="K510" s="189"/>
      <c r="L510" s="188"/>
      <c r="M510" s="188" t="s">
        <v>1639</v>
      </c>
      <c r="N510" s="188"/>
      <c r="O510" s="189"/>
      <c r="P510" s="188"/>
      <c r="Q510" s="188"/>
      <c r="R510" s="189"/>
      <c r="S510" s="188" t="s">
        <v>1818</v>
      </c>
      <c r="T510" s="189"/>
      <c r="U510" s="189"/>
      <c r="V510" s="188" t="s">
        <v>1764</v>
      </c>
    </row>
    <row r="511">
      <c r="A511" s="27"/>
      <c r="B511" s="88" t="s">
        <v>159</v>
      </c>
      <c r="C511" s="90"/>
      <c r="D511" s="92"/>
      <c r="E511" s="90"/>
      <c r="F511" s="90"/>
      <c r="G511" s="92">
        <v>117.0</v>
      </c>
      <c r="H511" s="90"/>
      <c r="I511" s="90"/>
      <c r="J511" s="92">
        <v>68.0</v>
      </c>
      <c r="K511" s="90"/>
      <c r="L511" s="92"/>
      <c r="M511" s="92">
        <v>71.0</v>
      </c>
      <c r="N511" s="92"/>
      <c r="O511" s="90"/>
      <c r="P511" s="190"/>
      <c r="Q511" s="92"/>
      <c r="R511" s="90"/>
      <c r="S511" s="190">
        <v>100.0</v>
      </c>
      <c r="T511" s="90"/>
      <c r="U511" s="90"/>
      <c r="V511" s="92">
        <v>94.0</v>
      </c>
    </row>
    <row r="512">
      <c r="A512" s="27"/>
      <c r="B512" s="88" t="s">
        <v>178</v>
      </c>
      <c r="C512" s="90"/>
      <c r="D512" s="92"/>
      <c r="E512" s="90"/>
      <c r="F512" s="90"/>
      <c r="G512" s="92">
        <v>116.0</v>
      </c>
      <c r="H512" s="90"/>
      <c r="I512" s="90"/>
      <c r="J512" s="92">
        <f>sum(J514:J516)</f>
        <v>67</v>
      </c>
      <c r="K512" s="90"/>
      <c r="L512" s="92"/>
      <c r="M512" s="92">
        <v>68.0</v>
      </c>
      <c r="N512" s="92"/>
      <c r="O512" s="90"/>
      <c r="P512" s="190"/>
      <c r="Q512" s="92"/>
      <c r="R512" s="90"/>
      <c r="S512" s="190">
        <f>84+12</f>
        <v>96</v>
      </c>
      <c r="T512" s="90"/>
      <c r="U512" s="90"/>
      <c r="V512" s="190">
        <f>26+V514+V515</f>
        <v>88</v>
      </c>
    </row>
    <row r="513">
      <c r="A513" s="27"/>
      <c r="B513" s="88" t="s">
        <v>287</v>
      </c>
      <c r="C513" s="90"/>
      <c r="D513" s="92"/>
      <c r="E513" s="90"/>
      <c r="F513" s="90"/>
      <c r="G513" s="92"/>
      <c r="H513" s="90"/>
      <c r="I513" s="90"/>
      <c r="J513" s="92"/>
      <c r="K513" s="90"/>
      <c r="L513" s="92"/>
      <c r="M513" s="92"/>
      <c r="N513" s="92"/>
      <c r="O513" s="90"/>
      <c r="P513" s="190"/>
      <c r="Q513" s="92"/>
      <c r="R513" s="90"/>
      <c r="S513" s="190"/>
      <c r="T513" s="90"/>
      <c r="U513" s="90"/>
      <c r="V513" s="92"/>
    </row>
    <row r="514">
      <c r="A514" s="27"/>
      <c r="B514" s="88" t="s">
        <v>301</v>
      </c>
      <c r="C514" s="90"/>
      <c r="D514" s="92"/>
      <c r="E514" s="90"/>
      <c r="F514" s="90"/>
      <c r="G514" s="92">
        <v>60.0</v>
      </c>
      <c r="H514" s="90"/>
      <c r="I514" s="90"/>
      <c r="J514" s="92">
        <v>57.0</v>
      </c>
      <c r="K514" s="90"/>
      <c r="L514" s="90"/>
      <c r="M514" s="92">
        <v>41.0</v>
      </c>
      <c r="N514" s="90"/>
      <c r="O514" s="90"/>
      <c r="P514" s="190"/>
      <c r="Q514" s="90"/>
      <c r="R514" s="90"/>
      <c r="S514" s="190">
        <v>68.0</v>
      </c>
      <c r="T514" s="90"/>
      <c r="U514" s="90"/>
      <c r="V514" s="92">
        <v>42.0</v>
      </c>
    </row>
    <row r="515">
      <c r="A515" s="27"/>
      <c r="B515" s="88" t="s">
        <v>214</v>
      </c>
      <c r="C515" s="90"/>
      <c r="D515" s="92"/>
      <c r="E515" s="92"/>
      <c r="F515" s="92"/>
      <c r="G515" s="92">
        <v>15.0</v>
      </c>
      <c r="H515" s="92"/>
      <c r="I515" s="92"/>
      <c r="J515" s="92">
        <v>9.0</v>
      </c>
      <c r="K515" s="92"/>
      <c r="L515" s="92"/>
      <c r="M515" s="92">
        <v>17.0</v>
      </c>
      <c r="N515" s="92"/>
      <c r="O515" s="92"/>
      <c r="P515" s="92"/>
      <c r="Q515" s="92"/>
      <c r="R515" s="92"/>
      <c r="S515" s="92">
        <v>16.0</v>
      </c>
      <c r="T515" s="92"/>
      <c r="U515" s="92"/>
      <c r="V515" s="92">
        <v>20.0</v>
      </c>
    </row>
    <row r="516">
      <c r="A516" s="27"/>
      <c r="B516" s="88" t="s">
        <v>221</v>
      </c>
      <c r="C516" s="90"/>
      <c r="D516" s="92"/>
      <c r="E516" s="90"/>
      <c r="F516" s="90"/>
      <c r="G516" s="92">
        <v>5.0</v>
      </c>
      <c r="H516" s="90"/>
      <c r="I516" s="90"/>
      <c r="J516" s="92">
        <v>1.0</v>
      </c>
      <c r="K516" s="90"/>
      <c r="L516" s="92"/>
      <c r="M516" s="92">
        <v>2.0</v>
      </c>
      <c r="N516" s="92"/>
      <c r="O516" s="90"/>
      <c r="P516" s="190"/>
      <c r="Q516" s="92"/>
      <c r="R516" s="90"/>
      <c r="S516" s="190"/>
      <c r="T516" s="90"/>
      <c r="U516" s="90"/>
      <c r="V516" s="92"/>
    </row>
    <row r="517">
      <c r="A517" s="27"/>
      <c r="B517" s="88" t="s">
        <v>233</v>
      </c>
      <c r="C517" s="90"/>
      <c r="D517" s="92"/>
      <c r="E517" s="90"/>
      <c r="F517" s="90"/>
      <c r="G517" s="92">
        <v>1.0</v>
      </c>
      <c r="H517" s="90"/>
      <c r="I517" s="90"/>
      <c r="J517" s="92">
        <v>1.0</v>
      </c>
      <c r="K517" s="90"/>
      <c r="L517" s="92"/>
      <c r="M517" s="92">
        <v>3.0</v>
      </c>
      <c r="N517" s="90"/>
      <c r="O517" s="90"/>
      <c r="P517" s="190"/>
      <c r="Q517" s="90"/>
      <c r="R517" s="90"/>
      <c r="S517" s="190">
        <v>4.0</v>
      </c>
      <c r="T517" s="90"/>
      <c r="U517" s="90"/>
      <c r="V517" s="190">
        <v>6.0</v>
      </c>
    </row>
    <row r="518">
      <c r="A518" s="35"/>
      <c r="B518" s="88" t="s">
        <v>338</v>
      </c>
      <c r="C518" s="110" t="str">
        <f t="shared" ref="C518:S518" si="93">C512/C511</f>
        <v>#DIV/0!</v>
      </c>
      <c r="D518" s="110" t="str">
        <f t="shared" si="93"/>
        <v>#DIV/0!</v>
      </c>
      <c r="E518" s="110" t="str">
        <f t="shared" si="93"/>
        <v>#DIV/0!</v>
      </c>
      <c r="F518" s="110" t="str">
        <f t="shared" si="93"/>
        <v>#DIV/0!</v>
      </c>
      <c r="G518" s="110">
        <f t="shared" si="93"/>
        <v>0.9914529915</v>
      </c>
      <c r="H518" s="110" t="str">
        <f t="shared" si="93"/>
        <v>#DIV/0!</v>
      </c>
      <c r="I518" s="110" t="str">
        <f t="shared" si="93"/>
        <v>#DIV/0!</v>
      </c>
      <c r="J518" s="110">
        <f t="shared" si="93"/>
        <v>0.9852941176</v>
      </c>
      <c r="K518" s="110" t="str">
        <f t="shared" si="93"/>
        <v>#DIV/0!</v>
      </c>
      <c r="L518" s="110" t="str">
        <f t="shared" si="93"/>
        <v>#DIV/0!</v>
      </c>
      <c r="M518" s="110">
        <f t="shared" si="93"/>
        <v>0.9577464789</v>
      </c>
      <c r="N518" s="110" t="str">
        <f t="shared" si="93"/>
        <v>#DIV/0!</v>
      </c>
      <c r="O518" s="110" t="str">
        <f t="shared" si="93"/>
        <v>#DIV/0!</v>
      </c>
      <c r="P518" s="191" t="str">
        <f t="shared" si="93"/>
        <v>#DIV/0!</v>
      </c>
      <c r="Q518" s="110" t="str">
        <f t="shared" si="93"/>
        <v>#DIV/0!</v>
      </c>
      <c r="R518" s="110" t="str">
        <f t="shared" si="93"/>
        <v>#DIV/0!</v>
      </c>
      <c r="S518" s="191">
        <f t="shared" si="93"/>
        <v>0.96</v>
      </c>
      <c r="V518" s="110">
        <f>V512/V511</f>
        <v>0.9361702128</v>
      </c>
    </row>
    <row r="519">
      <c r="G519" s="7" t="s">
        <v>1823</v>
      </c>
      <c r="M519" s="7" t="s">
        <v>1824</v>
      </c>
      <c r="P519" s="7" t="s">
        <v>1827</v>
      </c>
      <c r="V519" s="7" t="s">
        <v>1830</v>
      </c>
    </row>
    <row r="521">
      <c r="A521" s="210"/>
      <c r="B521" s="211" t="s">
        <v>1809</v>
      </c>
      <c r="C521" s="212"/>
      <c r="D521" s="213"/>
      <c r="E521" s="214"/>
      <c r="F521" s="214"/>
      <c r="G521" s="213"/>
      <c r="H521" s="214"/>
      <c r="I521" s="214"/>
      <c r="J521" s="213"/>
      <c r="K521" s="214"/>
      <c r="L521" s="213"/>
      <c r="M521" s="213"/>
      <c r="N521" s="213"/>
      <c r="O521" s="214"/>
      <c r="P521" s="213"/>
      <c r="Q521" s="213"/>
      <c r="R521" s="214"/>
      <c r="S521" s="213"/>
      <c r="T521" s="214"/>
      <c r="U521" s="214"/>
      <c r="V521" s="213"/>
    </row>
    <row r="522">
      <c r="A522" s="85">
        <v>43783.0</v>
      </c>
      <c r="B522" s="112" t="s">
        <v>134</v>
      </c>
      <c r="C522" s="113"/>
      <c r="D522" s="188"/>
      <c r="E522" s="189"/>
      <c r="F522" s="189"/>
      <c r="G522" s="188" t="s">
        <v>1351</v>
      </c>
      <c r="H522" s="189"/>
      <c r="I522" s="189"/>
      <c r="J522" s="188" t="s">
        <v>1238</v>
      </c>
      <c r="K522" s="189"/>
      <c r="L522" s="188"/>
      <c r="M522" s="188" t="s">
        <v>1812</v>
      </c>
      <c r="N522" s="188"/>
      <c r="O522" s="189"/>
      <c r="P522" s="188"/>
      <c r="Q522" s="188"/>
      <c r="R522" s="189"/>
      <c r="S522" s="188" t="s">
        <v>1832</v>
      </c>
      <c r="T522" s="189"/>
      <c r="U522" s="189"/>
      <c r="V522" s="188" t="s">
        <v>1328</v>
      </c>
    </row>
    <row r="523">
      <c r="A523" s="27"/>
      <c r="B523" s="88" t="s">
        <v>159</v>
      </c>
      <c r="C523" s="90"/>
      <c r="D523" s="92"/>
      <c r="E523" s="90"/>
      <c r="F523" s="90"/>
      <c r="G523" s="92">
        <v>106.0</v>
      </c>
      <c r="H523" s="90"/>
      <c r="I523" s="90"/>
      <c r="J523" s="92">
        <v>68.0</v>
      </c>
      <c r="K523" s="90"/>
      <c r="L523" s="92"/>
      <c r="M523" s="92">
        <v>23.0</v>
      </c>
      <c r="N523" s="92"/>
      <c r="O523" s="90"/>
      <c r="P523" s="190"/>
      <c r="Q523" s="92"/>
      <c r="R523" s="90"/>
      <c r="S523" s="190">
        <v>75.0</v>
      </c>
      <c r="T523" s="90"/>
      <c r="U523" s="90"/>
      <c r="V523" s="92">
        <v>58.0</v>
      </c>
    </row>
    <row r="524">
      <c r="A524" s="27"/>
      <c r="B524" s="88" t="s">
        <v>178</v>
      </c>
      <c r="C524" s="90"/>
      <c r="D524" s="92"/>
      <c r="E524" s="90"/>
      <c r="F524" s="90"/>
      <c r="G524" s="92">
        <f>SUM(G526:G528)</f>
        <v>106</v>
      </c>
      <c r="H524" s="90"/>
      <c r="I524" s="90"/>
      <c r="J524" s="92">
        <f>SUM(J526:J528)</f>
        <v>67</v>
      </c>
      <c r="K524" s="90"/>
      <c r="L524" s="92"/>
      <c r="M524" s="92">
        <v>23.0</v>
      </c>
      <c r="N524" s="92"/>
      <c r="O524" s="90"/>
      <c r="P524" s="190"/>
      <c r="Q524" s="92"/>
      <c r="R524" s="90"/>
      <c r="S524" s="190">
        <v>75.0</v>
      </c>
      <c r="T524" s="90"/>
      <c r="U524" s="90"/>
      <c r="V524" s="190"/>
      <c r="W524" s="5" t="s">
        <v>1833</v>
      </c>
    </row>
    <row r="525">
      <c r="A525" s="27"/>
      <c r="B525" s="88" t="s">
        <v>287</v>
      </c>
      <c r="C525" s="90"/>
      <c r="D525" s="92"/>
      <c r="E525" s="90"/>
      <c r="F525" s="90"/>
      <c r="G525" s="92"/>
      <c r="H525" s="90"/>
      <c r="I525" s="90"/>
      <c r="J525" s="92"/>
      <c r="K525" s="90"/>
      <c r="L525" s="92"/>
      <c r="M525" s="92"/>
      <c r="N525" s="92"/>
      <c r="O525" s="90"/>
      <c r="P525" s="190"/>
      <c r="Q525" s="92"/>
      <c r="R525" s="90"/>
      <c r="S525" s="190"/>
      <c r="T525" s="90"/>
      <c r="U525" s="90"/>
      <c r="V525" s="92"/>
      <c r="W525" s="5" t="s">
        <v>1834</v>
      </c>
    </row>
    <row r="526">
      <c r="A526" s="27"/>
      <c r="B526" s="88" t="s">
        <v>301</v>
      </c>
      <c r="C526" s="90"/>
      <c r="D526" s="92"/>
      <c r="E526" s="90"/>
      <c r="F526" s="90"/>
      <c r="G526" s="92">
        <v>88.0</v>
      </c>
      <c r="H526" s="90"/>
      <c r="I526" s="90"/>
      <c r="J526" s="92">
        <v>49.0</v>
      </c>
      <c r="K526" s="90"/>
      <c r="L526" s="90"/>
      <c r="M526" s="92">
        <v>22.0</v>
      </c>
      <c r="N526" s="90"/>
      <c r="O526" s="90"/>
      <c r="P526" s="190"/>
      <c r="Q526" s="90"/>
      <c r="R526" s="90"/>
      <c r="S526" s="190">
        <v>62.0</v>
      </c>
      <c r="T526" s="90"/>
      <c r="U526" s="90"/>
      <c r="V526" s="92">
        <v>50.0</v>
      </c>
      <c r="W526" s="5" t="s">
        <v>1835</v>
      </c>
    </row>
    <row r="527">
      <c r="A527" s="27"/>
      <c r="B527" s="88" t="s">
        <v>214</v>
      </c>
      <c r="C527" s="90"/>
      <c r="D527" s="92"/>
      <c r="E527" s="92"/>
      <c r="F527" s="92"/>
      <c r="G527" s="92">
        <v>14.0</v>
      </c>
      <c r="H527" s="92"/>
      <c r="I527" s="92"/>
      <c r="J527" s="92">
        <v>15.0</v>
      </c>
      <c r="K527" s="92"/>
      <c r="L527" s="92"/>
      <c r="M527" s="92">
        <v>1.0</v>
      </c>
      <c r="N527" s="92"/>
      <c r="O527" s="92"/>
      <c r="P527" s="92"/>
      <c r="Q527" s="92"/>
      <c r="R527" s="92"/>
      <c r="S527" s="92">
        <v>12.0</v>
      </c>
      <c r="T527" s="92"/>
      <c r="U527" s="92"/>
      <c r="V527" s="92">
        <v>5.0</v>
      </c>
    </row>
    <row r="528">
      <c r="A528" s="27"/>
      <c r="B528" s="88" t="s">
        <v>221</v>
      </c>
      <c r="C528" s="90"/>
      <c r="D528" s="92"/>
      <c r="E528" s="90"/>
      <c r="F528" s="90"/>
      <c r="G528" s="92">
        <v>4.0</v>
      </c>
      <c r="H528" s="90"/>
      <c r="I528" s="90"/>
      <c r="J528" s="92">
        <v>3.0</v>
      </c>
      <c r="K528" s="90"/>
      <c r="L528" s="92"/>
      <c r="M528" s="92"/>
      <c r="N528" s="92"/>
      <c r="O528" s="90"/>
      <c r="P528" s="190"/>
      <c r="Q528" s="92"/>
      <c r="R528" s="90"/>
      <c r="S528" s="190">
        <v>1.0</v>
      </c>
      <c r="T528" s="90"/>
      <c r="U528" s="90"/>
      <c r="V528" s="92"/>
    </row>
    <row r="529">
      <c r="A529" s="27"/>
      <c r="B529" s="88" t="s">
        <v>233</v>
      </c>
      <c r="C529" s="90"/>
      <c r="D529" s="92"/>
      <c r="E529" s="90"/>
      <c r="F529" s="90"/>
      <c r="G529" s="92"/>
      <c r="H529" s="90"/>
      <c r="I529" s="90"/>
      <c r="J529" s="92">
        <v>1.0</v>
      </c>
      <c r="K529" s="90"/>
      <c r="L529" s="92"/>
      <c r="M529" s="92"/>
      <c r="N529" s="90"/>
      <c r="O529" s="90"/>
      <c r="P529" s="190"/>
      <c r="Q529" s="90"/>
      <c r="R529" s="90"/>
      <c r="S529" s="190"/>
      <c r="T529" s="90"/>
      <c r="U529" s="90"/>
      <c r="V529" s="190">
        <v>3.0</v>
      </c>
    </row>
    <row r="530">
      <c r="A530" s="35"/>
      <c r="B530" s="88" t="s">
        <v>338</v>
      </c>
      <c r="C530" s="110" t="str">
        <f t="shared" ref="C530:S530" si="94">C524/C523</f>
        <v>#DIV/0!</v>
      </c>
      <c r="D530" s="110" t="str">
        <f t="shared" si="94"/>
        <v>#DIV/0!</v>
      </c>
      <c r="E530" s="110" t="str">
        <f t="shared" si="94"/>
        <v>#DIV/0!</v>
      </c>
      <c r="F530" s="110" t="str">
        <f t="shared" si="94"/>
        <v>#DIV/0!</v>
      </c>
      <c r="G530" s="110">
        <f t="shared" si="94"/>
        <v>1</v>
      </c>
      <c r="H530" s="110" t="str">
        <f t="shared" si="94"/>
        <v>#DIV/0!</v>
      </c>
      <c r="I530" s="110" t="str">
        <f t="shared" si="94"/>
        <v>#DIV/0!</v>
      </c>
      <c r="J530" s="110">
        <f t="shared" si="94"/>
        <v>0.9852941176</v>
      </c>
      <c r="K530" s="110" t="str">
        <f t="shared" si="94"/>
        <v>#DIV/0!</v>
      </c>
      <c r="L530" s="110" t="str">
        <f t="shared" si="94"/>
        <v>#DIV/0!</v>
      </c>
      <c r="M530" s="110">
        <f t="shared" si="94"/>
        <v>1</v>
      </c>
      <c r="N530" s="110" t="str">
        <f t="shared" si="94"/>
        <v>#DIV/0!</v>
      </c>
      <c r="O530" s="110" t="str">
        <f t="shared" si="94"/>
        <v>#DIV/0!</v>
      </c>
      <c r="P530" s="191" t="str">
        <f t="shared" si="94"/>
        <v>#DIV/0!</v>
      </c>
      <c r="Q530" s="110" t="str">
        <f t="shared" si="94"/>
        <v>#DIV/0!</v>
      </c>
      <c r="R530" s="110" t="str">
        <f t="shared" si="94"/>
        <v>#DIV/0!</v>
      </c>
      <c r="S530" s="191">
        <f t="shared" si="94"/>
        <v>1</v>
      </c>
      <c r="V530" s="110">
        <f>V524/V523</f>
        <v>0</v>
      </c>
    </row>
    <row r="531">
      <c r="G531" s="7" t="s">
        <v>1839</v>
      </c>
      <c r="J531" s="7" t="s">
        <v>1841</v>
      </c>
      <c r="M531" s="7" t="s">
        <v>1842</v>
      </c>
      <c r="S531" s="7" t="s">
        <v>1844</v>
      </c>
    </row>
    <row r="532">
      <c r="A532" s="210"/>
      <c r="B532" s="211" t="s">
        <v>1809</v>
      </c>
      <c r="C532" s="212"/>
      <c r="D532" s="213"/>
      <c r="E532" s="214"/>
      <c r="F532" s="214"/>
      <c r="G532" s="213"/>
      <c r="H532" s="214"/>
      <c r="I532" s="214"/>
      <c r="J532" s="213"/>
      <c r="K532" s="214"/>
      <c r="L532" s="213"/>
      <c r="M532" s="213"/>
      <c r="N532" s="213"/>
      <c r="O532" s="214"/>
      <c r="P532" s="213"/>
      <c r="Q532" s="213"/>
      <c r="R532" s="214"/>
      <c r="S532" s="213"/>
      <c r="T532" s="214"/>
      <c r="U532" s="214"/>
      <c r="V532" s="213"/>
    </row>
    <row r="533">
      <c r="A533" s="85">
        <v>43784.0</v>
      </c>
      <c r="B533" s="112" t="s">
        <v>134</v>
      </c>
      <c r="C533" s="113"/>
      <c r="D533" s="188"/>
      <c r="E533" s="189"/>
      <c r="F533" s="189"/>
      <c r="G533" s="188" t="s">
        <v>383</v>
      </c>
      <c r="H533" s="189"/>
      <c r="I533" s="189"/>
      <c r="J533" s="188" t="s">
        <v>1209</v>
      </c>
      <c r="K533" s="189"/>
      <c r="L533" s="188"/>
      <c r="M533" s="188" t="s">
        <v>1026</v>
      </c>
      <c r="N533" s="188"/>
      <c r="O533" s="189"/>
      <c r="P533" s="188" t="s">
        <v>1522</v>
      </c>
      <c r="Q533" s="188"/>
      <c r="R533" s="189"/>
      <c r="S533" s="188" t="s">
        <v>1846</v>
      </c>
      <c r="T533" s="189"/>
      <c r="U533" s="189"/>
      <c r="V533" s="188" t="s">
        <v>195</v>
      </c>
    </row>
    <row r="534">
      <c r="A534" s="27"/>
      <c r="B534" s="88" t="s">
        <v>159</v>
      </c>
      <c r="C534" s="90"/>
      <c r="D534" s="92"/>
      <c r="E534" s="90"/>
      <c r="F534" s="90"/>
      <c r="G534" s="92">
        <v>43.0</v>
      </c>
      <c r="H534" s="90"/>
      <c r="I534" s="90"/>
      <c r="J534" s="92">
        <v>44.0</v>
      </c>
      <c r="K534" s="90"/>
      <c r="L534" s="92"/>
      <c r="M534" s="92">
        <v>25.0</v>
      </c>
      <c r="N534" s="92"/>
      <c r="O534" s="90"/>
      <c r="P534" s="190">
        <v>61.0</v>
      </c>
      <c r="Q534" s="92"/>
      <c r="R534" s="90"/>
      <c r="S534" s="190">
        <v>93.0</v>
      </c>
      <c r="T534" s="90"/>
      <c r="U534" s="90"/>
      <c r="V534" s="92">
        <v>125.0</v>
      </c>
    </row>
    <row r="535">
      <c r="A535" s="27"/>
      <c r="B535" s="88" t="s">
        <v>178</v>
      </c>
      <c r="C535" s="90"/>
      <c r="D535" s="92"/>
      <c r="E535" s="90"/>
      <c r="F535" s="90"/>
      <c r="G535" s="92">
        <v>41.0</v>
      </c>
      <c r="H535" s="90"/>
      <c r="I535" s="90"/>
      <c r="J535" s="92">
        <v>42.0</v>
      </c>
      <c r="K535" s="90"/>
      <c r="L535" s="92"/>
      <c r="M535" s="92">
        <v>25.0</v>
      </c>
      <c r="N535" s="92"/>
      <c r="O535" s="90"/>
      <c r="P535" s="190">
        <v>58.0</v>
      </c>
      <c r="Q535" s="92"/>
      <c r="R535" s="90"/>
      <c r="S535" s="190">
        <v>82.0</v>
      </c>
      <c r="T535" s="90"/>
      <c r="U535" s="90"/>
      <c r="V535" s="190">
        <v>123.0</v>
      </c>
    </row>
    <row r="536">
      <c r="A536" s="27"/>
      <c r="B536" s="88" t="s">
        <v>287</v>
      </c>
      <c r="C536" s="90"/>
      <c r="D536" s="92"/>
      <c r="E536" s="90"/>
      <c r="F536" s="90"/>
      <c r="G536" s="92"/>
      <c r="H536" s="90"/>
      <c r="I536" s="90"/>
      <c r="J536" s="92"/>
      <c r="K536" s="90"/>
      <c r="L536" s="92"/>
      <c r="M536" s="92"/>
      <c r="N536" s="92"/>
      <c r="O536" s="90"/>
      <c r="P536" s="190"/>
      <c r="Q536" s="92"/>
      <c r="R536" s="90"/>
      <c r="S536" s="190"/>
      <c r="T536" s="90"/>
      <c r="U536" s="90"/>
      <c r="V536" s="92"/>
    </row>
    <row r="537">
      <c r="A537" s="27"/>
      <c r="B537" s="88" t="s">
        <v>301</v>
      </c>
      <c r="C537" s="90"/>
      <c r="D537" s="92"/>
      <c r="E537" s="90"/>
      <c r="F537" s="90"/>
      <c r="G537" s="92">
        <v>35.0</v>
      </c>
      <c r="H537" s="90"/>
      <c r="I537" s="90"/>
      <c r="J537" s="92">
        <v>32.0</v>
      </c>
      <c r="K537" s="90"/>
      <c r="L537" s="90"/>
      <c r="M537" s="92">
        <v>19.0</v>
      </c>
      <c r="N537" s="90"/>
      <c r="O537" s="90"/>
      <c r="P537" s="190">
        <v>37.0</v>
      </c>
      <c r="Q537" s="90"/>
      <c r="R537" s="90"/>
      <c r="S537" s="190">
        <v>77.0</v>
      </c>
      <c r="T537" s="90"/>
      <c r="U537" s="90"/>
      <c r="V537" s="92">
        <v>90.0</v>
      </c>
    </row>
    <row r="538">
      <c r="A538" s="27"/>
      <c r="B538" s="88" t="s">
        <v>214</v>
      </c>
      <c r="C538" s="90"/>
      <c r="D538" s="92"/>
      <c r="E538" s="92"/>
      <c r="F538" s="92"/>
      <c r="G538" s="92">
        <v>5.0</v>
      </c>
      <c r="H538" s="92"/>
      <c r="I538" s="92"/>
      <c r="J538" s="92">
        <v>6.0</v>
      </c>
      <c r="K538" s="92"/>
      <c r="L538" s="92"/>
      <c r="M538" s="92">
        <v>5.0</v>
      </c>
      <c r="N538" s="92"/>
      <c r="O538" s="92"/>
      <c r="P538" s="92">
        <v>18.0</v>
      </c>
      <c r="Q538" s="92"/>
      <c r="R538" s="92"/>
      <c r="S538" s="92">
        <v>10.0</v>
      </c>
      <c r="T538" s="92"/>
      <c r="U538" s="92"/>
      <c r="V538" s="92">
        <v>33.0</v>
      </c>
    </row>
    <row r="539">
      <c r="A539" s="27"/>
      <c r="B539" s="88" t="s">
        <v>221</v>
      </c>
      <c r="C539" s="90"/>
      <c r="D539" s="92"/>
      <c r="E539" s="90"/>
      <c r="F539" s="90"/>
      <c r="G539" s="92">
        <v>1.0</v>
      </c>
      <c r="H539" s="90"/>
      <c r="I539" s="90"/>
      <c r="J539" s="92">
        <v>4.0</v>
      </c>
      <c r="K539" s="90"/>
      <c r="L539" s="92"/>
      <c r="M539" s="92">
        <v>1.0</v>
      </c>
      <c r="N539" s="92"/>
      <c r="O539" s="90"/>
      <c r="P539" s="190">
        <v>3.0</v>
      </c>
      <c r="Q539" s="92"/>
      <c r="R539" s="90"/>
      <c r="S539" s="190">
        <v>1.0</v>
      </c>
      <c r="T539" s="90"/>
      <c r="U539" s="90"/>
      <c r="V539" s="92"/>
    </row>
    <row r="540">
      <c r="A540" s="27"/>
      <c r="B540" s="88" t="s">
        <v>233</v>
      </c>
      <c r="C540" s="90"/>
      <c r="D540" s="92"/>
      <c r="E540" s="90"/>
      <c r="F540" s="90"/>
      <c r="G540" s="92">
        <v>2.0</v>
      </c>
      <c r="H540" s="90"/>
      <c r="I540" s="90"/>
      <c r="J540" s="92">
        <v>2.0</v>
      </c>
      <c r="K540" s="90"/>
      <c r="L540" s="92"/>
      <c r="M540" s="92"/>
      <c r="N540" s="90"/>
      <c r="O540" s="90"/>
      <c r="P540" s="190">
        <v>3.0</v>
      </c>
      <c r="Q540" s="90"/>
      <c r="R540" s="90"/>
      <c r="S540" s="190">
        <v>5.0</v>
      </c>
      <c r="T540" s="90"/>
      <c r="U540" s="90"/>
      <c r="V540" s="190">
        <v>2.0</v>
      </c>
    </row>
    <row r="541">
      <c r="A541" s="35"/>
      <c r="B541" s="88" t="s">
        <v>338</v>
      </c>
      <c r="C541" s="110" t="str">
        <f t="shared" ref="C541:S541" si="95">C535/C534</f>
        <v>#DIV/0!</v>
      </c>
      <c r="D541" s="110" t="str">
        <f t="shared" si="95"/>
        <v>#DIV/0!</v>
      </c>
      <c r="E541" s="110" t="str">
        <f t="shared" si="95"/>
        <v>#DIV/0!</v>
      </c>
      <c r="F541" s="110" t="str">
        <f t="shared" si="95"/>
        <v>#DIV/0!</v>
      </c>
      <c r="G541" s="110">
        <f t="shared" si="95"/>
        <v>0.9534883721</v>
      </c>
      <c r="H541" s="110" t="str">
        <f t="shared" si="95"/>
        <v>#DIV/0!</v>
      </c>
      <c r="I541" s="110" t="str">
        <f t="shared" si="95"/>
        <v>#DIV/0!</v>
      </c>
      <c r="J541" s="110">
        <f t="shared" si="95"/>
        <v>0.9545454545</v>
      </c>
      <c r="K541" s="110" t="str">
        <f t="shared" si="95"/>
        <v>#DIV/0!</v>
      </c>
      <c r="L541" s="110" t="str">
        <f t="shared" si="95"/>
        <v>#DIV/0!</v>
      </c>
      <c r="M541" s="110">
        <f t="shared" si="95"/>
        <v>1</v>
      </c>
      <c r="N541" s="110" t="str">
        <f t="shared" si="95"/>
        <v>#DIV/0!</v>
      </c>
      <c r="O541" s="110" t="str">
        <f t="shared" si="95"/>
        <v>#DIV/0!</v>
      </c>
      <c r="P541" s="191">
        <f t="shared" si="95"/>
        <v>0.9508196721</v>
      </c>
      <c r="Q541" s="110" t="str">
        <f t="shared" si="95"/>
        <v>#DIV/0!</v>
      </c>
      <c r="R541" s="110" t="str">
        <f t="shared" si="95"/>
        <v>#DIV/0!</v>
      </c>
      <c r="S541" s="191">
        <f t="shared" si="95"/>
        <v>0.8817204301</v>
      </c>
      <c r="V541" s="110">
        <f>V535/V534</f>
        <v>0.984</v>
      </c>
    </row>
    <row r="542">
      <c r="G542" s="7" t="s">
        <v>1852</v>
      </c>
      <c r="J542" s="7" t="s">
        <v>1853</v>
      </c>
      <c r="M542" s="7" t="s">
        <v>1854</v>
      </c>
      <c r="P542" s="7" t="s">
        <v>1855</v>
      </c>
      <c r="S542" s="7" t="s">
        <v>1859</v>
      </c>
      <c r="V542" s="7" t="s">
        <v>1862</v>
      </c>
    </row>
    <row r="543">
      <c r="A543" s="210"/>
      <c r="B543" s="211" t="s">
        <v>1809</v>
      </c>
      <c r="C543" s="212"/>
      <c r="D543" s="213"/>
      <c r="E543" s="214"/>
      <c r="F543" s="214"/>
      <c r="G543" s="213"/>
      <c r="H543" s="214"/>
      <c r="I543" s="214"/>
      <c r="J543" s="213"/>
      <c r="K543" s="214"/>
      <c r="L543" s="213"/>
      <c r="M543" s="213"/>
      <c r="N543" s="213"/>
      <c r="O543" s="214"/>
      <c r="P543" s="213"/>
      <c r="Q543" s="213"/>
      <c r="R543" s="214"/>
      <c r="S543" s="213"/>
      <c r="T543" s="214"/>
      <c r="U543" s="214"/>
      <c r="V543" s="213"/>
      <c r="W543" s="5"/>
    </row>
    <row r="544">
      <c r="A544" s="85">
        <v>43785.0</v>
      </c>
      <c r="B544" s="112" t="s">
        <v>134</v>
      </c>
      <c r="C544" s="113"/>
      <c r="D544" s="188"/>
      <c r="E544" s="189"/>
      <c r="F544" s="189"/>
      <c r="G544" s="188" t="s">
        <v>367</v>
      </c>
      <c r="H544" s="189"/>
      <c r="I544" s="189"/>
      <c r="J544" s="188" t="s">
        <v>1864</v>
      </c>
      <c r="K544" s="189"/>
      <c r="L544" s="188"/>
      <c r="M544" s="188" t="s">
        <v>1865</v>
      </c>
      <c r="N544" s="188"/>
      <c r="O544" s="189"/>
      <c r="P544" s="188" t="s">
        <v>1848</v>
      </c>
      <c r="Q544" s="188"/>
      <c r="R544" s="189"/>
      <c r="S544" s="188" t="s">
        <v>523</v>
      </c>
      <c r="T544" s="189"/>
      <c r="U544" s="189"/>
      <c r="V544" s="188" t="s">
        <v>1867</v>
      </c>
      <c r="W544" s="5" t="s">
        <v>1868</v>
      </c>
    </row>
    <row r="545">
      <c r="A545" s="27"/>
      <c r="B545" s="88" t="s">
        <v>159</v>
      </c>
      <c r="C545" s="90"/>
      <c r="D545" s="92"/>
      <c r="E545" s="90"/>
      <c r="F545" s="90"/>
      <c r="G545" s="92">
        <v>90.0</v>
      </c>
      <c r="H545" s="90"/>
      <c r="I545" s="90"/>
      <c r="J545" s="92">
        <v>18.0</v>
      </c>
      <c r="K545" s="90"/>
      <c r="L545" s="92"/>
      <c r="M545" s="190">
        <v>20.0</v>
      </c>
      <c r="N545" s="92"/>
      <c r="O545" s="90"/>
      <c r="P545" s="190">
        <v>29.0</v>
      </c>
      <c r="Q545" s="92"/>
      <c r="R545" s="90"/>
      <c r="S545" s="92">
        <v>49.0</v>
      </c>
      <c r="T545" s="90"/>
      <c r="U545" s="90"/>
      <c r="V545" s="92">
        <v>71.0</v>
      </c>
    </row>
    <row r="546">
      <c r="A546" s="27"/>
      <c r="B546" s="88" t="s">
        <v>178</v>
      </c>
      <c r="C546" s="90"/>
      <c r="D546" s="92"/>
      <c r="E546" s="90"/>
      <c r="F546" s="90"/>
      <c r="G546" s="92">
        <f>sum(G548:G550)</f>
        <v>90</v>
      </c>
      <c r="H546" s="90"/>
      <c r="I546" s="90"/>
      <c r="J546" s="92">
        <v>18.0</v>
      </c>
      <c r="K546" s="90"/>
      <c r="L546" s="92"/>
      <c r="M546" s="190">
        <v>19.0</v>
      </c>
      <c r="N546" s="92"/>
      <c r="O546" s="90"/>
      <c r="P546" s="190">
        <v>29.0</v>
      </c>
      <c r="Q546" s="92"/>
      <c r="R546" s="90"/>
      <c r="S546" s="190">
        <v>48.0</v>
      </c>
      <c r="T546" s="90"/>
      <c r="U546" s="90"/>
      <c r="V546" s="190">
        <v>71.0</v>
      </c>
    </row>
    <row r="547">
      <c r="A547" s="27"/>
      <c r="B547" s="88" t="s">
        <v>287</v>
      </c>
      <c r="C547" s="90"/>
      <c r="D547" s="92"/>
      <c r="E547" s="90"/>
      <c r="F547" s="90"/>
      <c r="G547" s="92"/>
      <c r="H547" s="90"/>
      <c r="I547" s="90"/>
      <c r="J547" s="92"/>
      <c r="K547" s="90"/>
      <c r="L547" s="92"/>
      <c r="M547" s="190"/>
      <c r="N547" s="92"/>
      <c r="O547" s="90"/>
      <c r="P547" s="190"/>
      <c r="Q547" s="92"/>
      <c r="R547" s="90"/>
      <c r="S547" s="92"/>
      <c r="T547" s="90"/>
      <c r="U547" s="90"/>
      <c r="V547" s="92"/>
    </row>
    <row r="548">
      <c r="A548" s="27"/>
      <c r="B548" s="88" t="s">
        <v>301</v>
      </c>
      <c r="C548" s="90"/>
      <c r="D548" s="92"/>
      <c r="E548" s="90"/>
      <c r="F548" s="90"/>
      <c r="G548" s="92">
        <v>61.0</v>
      </c>
      <c r="H548" s="90"/>
      <c r="I548" s="90"/>
      <c r="J548" s="92">
        <v>9.0</v>
      </c>
      <c r="K548" s="90"/>
      <c r="L548" s="90"/>
      <c r="M548" s="190">
        <v>14.0</v>
      </c>
      <c r="N548" s="90"/>
      <c r="O548" s="90"/>
      <c r="P548" s="190">
        <v>17.0</v>
      </c>
      <c r="Q548" s="90"/>
      <c r="R548" s="90"/>
      <c r="S548" s="92">
        <v>35.0</v>
      </c>
      <c r="T548" s="90"/>
      <c r="U548" s="90"/>
      <c r="V548" s="92">
        <v>1.0</v>
      </c>
    </row>
    <row r="549">
      <c r="A549" s="27"/>
      <c r="B549" s="88" t="s">
        <v>214</v>
      </c>
      <c r="C549" s="90"/>
      <c r="D549" s="92"/>
      <c r="E549" s="92"/>
      <c r="F549" s="92"/>
      <c r="G549" s="92">
        <v>27.0</v>
      </c>
      <c r="H549" s="92"/>
      <c r="I549" s="92"/>
      <c r="J549" s="92">
        <v>9.0</v>
      </c>
      <c r="K549" s="92"/>
      <c r="L549" s="92"/>
      <c r="M549" s="92">
        <v>5.0</v>
      </c>
      <c r="N549" s="92"/>
      <c r="O549" s="92"/>
      <c r="P549" s="92">
        <v>12.0</v>
      </c>
      <c r="Q549" s="92"/>
      <c r="R549" s="92"/>
      <c r="S549" s="92">
        <v>13.0</v>
      </c>
      <c r="T549" s="92"/>
      <c r="U549" s="92"/>
      <c r="V549" s="92">
        <v>70.0</v>
      </c>
    </row>
    <row r="550">
      <c r="A550" s="27"/>
      <c r="B550" s="88" t="s">
        <v>221</v>
      </c>
      <c r="C550" s="90"/>
      <c r="D550" s="92"/>
      <c r="E550" s="90"/>
      <c r="F550" s="90"/>
      <c r="G550" s="92">
        <v>2.0</v>
      </c>
      <c r="H550" s="90"/>
      <c r="I550" s="90"/>
      <c r="J550" s="92"/>
      <c r="K550" s="90"/>
      <c r="L550" s="92"/>
      <c r="M550" s="190"/>
      <c r="N550" s="92"/>
      <c r="O550" s="90"/>
      <c r="P550" s="190"/>
      <c r="Q550" s="92"/>
      <c r="R550" s="90"/>
      <c r="S550" s="92"/>
      <c r="T550" s="90"/>
      <c r="U550" s="90"/>
      <c r="V550" s="92"/>
    </row>
    <row r="551">
      <c r="A551" s="27"/>
      <c r="B551" s="88" t="s">
        <v>233</v>
      </c>
      <c r="C551" s="90"/>
      <c r="D551" s="92"/>
      <c r="E551" s="90"/>
      <c r="F551" s="90"/>
      <c r="G551" s="92"/>
      <c r="H551" s="90"/>
      <c r="I551" s="90"/>
      <c r="J551" s="92"/>
      <c r="K551" s="90"/>
      <c r="L551" s="92"/>
      <c r="M551" s="190">
        <v>1.0</v>
      </c>
      <c r="N551" s="90"/>
      <c r="O551" s="90"/>
      <c r="P551" s="190"/>
      <c r="Q551" s="90"/>
      <c r="R551" s="90"/>
      <c r="S551" s="190">
        <v>1.0</v>
      </c>
      <c r="T551" s="90"/>
      <c r="U551" s="90"/>
      <c r="V551" s="190"/>
    </row>
    <row r="552">
      <c r="A552" s="35"/>
      <c r="B552" s="88" t="s">
        <v>338</v>
      </c>
      <c r="C552" s="110" t="str">
        <f t="shared" ref="C552:S552" si="96">C546/C545</f>
        <v>#DIV/0!</v>
      </c>
      <c r="D552" s="110" t="str">
        <f t="shared" si="96"/>
        <v>#DIV/0!</v>
      </c>
      <c r="E552" s="110" t="str">
        <f t="shared" si="96"/>
        <v>#DIV/0!</v>
      </c>
      <c r="F552" s="110" t="str">
        <f t="shared" si="96"/>
        <v>#DIV/0!</v>
      </c>
      <c r="G552" s="110">
        <f t="shared" si="96"/>
        <v>1</v>
      </c>
      <c r="H552" s="110" t="str">
        <f t="shared" si="96"/>
        <v>#DIV/0!</v>
      </c>
      <c r="I552" s="110" t="str">
        <f t="shared" si="96"/>
        <v>#DIV/0!</v>
      </c>
      <c r="J552" s="110">
        <f t="shared" si="96"/>
        <v>1</v>
      </c>
      <c r="K552" s="110" t="str">
        <f t="shared" si="96"/>
        <v>#DIV/0!</v>
      </c>
      <c r="L552" s="110" t="str">
        <f t="shared" si="96"/>
        <v>#DIV/0!</v>
      </c>
      <c r="M552" s="110">
        <f t="shared" si="96"/>
        <v>0.95</v>
      </c>
      <c r="N552" s="110" t="str">
        <f t="shared" si="96"/>
        <v>#DIV/0!</v>
      </c>
      <c r="O552" s="110" t="str">
        <f t="shared" si="96"/>
        <v>#DIV/0!</v>
      </c>
      <c r="P552" s="191">
        <f t="shared" si="96"/>
        <v>1</v>
      </c>
      <c r="Q552" s="110" t="str">
        <f t="shared" si="96"/>
        <v>#DIV/0!</v>
      </c>
      <c r="R552" s="110" t="str">
        <f t="shared" si="96"/>
        <v>#DIV/0!</v>
      </c>
      <c r="S552" s="191">
        <f t="shared" si="96"/>
        <v>0.9795918367</v>
      </c>
      <c r="V552" s="110">
        <f>V546/V545</f>
        <v>1</v>
      </c>
    </row>
    <row r="554">
      <c r="A554" s="210"/>
      <c r="B554" s="211" t="s">
        <v>1809</v>
      </c>
      <c r="C554" s="212"/>
      <c r="D554" s="213"/>
      <c r="E554" s="214"/>
      <c r="F554" s="214"/>
      <c r="G554" s="213"/>
      <c r="H554" s="214"/>
      <c r="I554" s="214"/>
      <c r="J554" s="213"/>
      <c r="K554" s="214"/>
      <c r="L554" s="213"/>
      <c r="M554" s="213"/>
      <c r="N554" s="213"/>
      <c r="O554" s="214"/>
      <c r="P554" s="213"/>
      <c r="Q554" s="213"/>
      <c r="R554" s="214"/>
      <c r="S554" s="213"/>
      <c r="T554" s="214"/>
      <c r="U554" s="214"/>
      <c r="V554" s="213"/>
    </row>
    <row r="555">
      <c r="A555" s="85">
        <v>43787.0</v>
      </c>
      <c r="B555" s="112" t="s">
        <v>134</v>
      </c>
      <c r="C555" s="113"/>
      <c r="D555" s="188"/>
      <c r="E555" s="189"/>
      <c r="F555" s="189"/>
      <c r="G555" s="188" t="s">
        <v>1209</v>
      </c>
      <c r="H555" s="189"/>
      <c r="I555" s="189"/>
      <c r="J555" s="188" t="s">
        <v>1874</v>
      </c>
      <c r="K555" s="189"/>
      <c r="L555" s="188"/>
      <c r="M555" s="188" t="s">
        <v>1480</v>
      </c>
      <c r="N555" s="188"/>
      <c r="O555" s="189"/>
      <c r="P555" s="188"/>
      <c r="Q555" s="188"/>
      <c r="R555" s="189"/>
      <c r="S555" s="188"/>
      <c r="T555" s="189"/>
      <c r="U555" s="189"/>
      <c r="V555" s="188" t="s">
        <v>1875</v>
      </c>
    </row>
    <row r="556">
      <c r="A556" s="27"/>
      <c r="B556" s="88" t="s">
        <v>159</v>
      </c>
      <c r="C556" s="90"/>
      <c r="D556" s="92"/>
      <c r="E556" s="90"/>
      <c r="F556" s="90"/>
      <c r="G556" s="92">
        <v>38.0</v>
      </c>
      <c r="H556" s="90"/>
      <c r="I556" s="90"/>
      <c r="J556" s="92">
        <v>11.0</v>
      </c>
      <c r="K556" s="90"/>
      <c r="L556" s="92"/>
      <c r="M556" s="190">
        <v>90.0</v>
      </c>
      <c r="N556" s="92"/>
      <c r="O556" s="90"/>
      <c r="P556" s="190"/>
      <c r="Q556" s="92"/>
      <c r="R556" s="90"/>
      <c r="S556" s="92"/>
      <c r="T556" s="90"/>
      <c r="U556" s="90"/>
      <c r="V556" s="92">
        <v>137.0</v>
      </c>
    </row>
    <row r="557">
      <c r="A557" s="27"/>
      <c r="B557" s="88" t="s">
        <v>178</v>
      </c>
      <c r="C557" s="90"/>
      <c r="D557" s="92"/>
      <c r="E557" s="90"/>
      <c r="F557" s="90"/>
      <c r="G557" s="92">
        <f>sum(G559:G561)</f>
        <v>35</v>
      </c>
      <c r="H557" s="90"/>
      <c r="I557" s="90"/>
      <c r="J557" s="92">
        <v>11.0</v>
      </c>
      <c r="K557" s="90"/>
      <c r="L557" s="92"/>
      <c r="M557" s="190">
        <f>sum(M558:M561)</f>
        <v>85</v>
      </c>
      <c r="N557" s="92"/>
      <c r="O557" s="90"/>
      <c r="P557" s="190"/>
      <c r="Q557" s="92"/>
      <c r="R557" s="90"/>
      <c r="S557" s="190"/>
      <c r="T557" s="90"/>
      <c r="U557" s="90"/>
      <c r="V557" s="190">
        <f>sum(V558:V561)</f>
        <v>113</v>
      </c>
    </row>
    <row r="558">
      <c r="A558" s="27"/>
      <c r="B558" s="88" t="s">
        <v>287</v>
      </c>
      <c r="C558" s="90"/>
      <c r="D558" s="92"/>
      <c r="E558" s="90"/>
      <c r="F558" s="90"/>
      <c r="G558" s="92"/>
      <c r="H558" s="90"/>
      <c r="I558" s="90"/>
      <c r="J558" s="92"/>
      <c r="K558" s="90"/>
      <c r="L558" s="92"/>
      <c r="M558" s="190"/>
      <c r="N558" s="92"/>
      <c r="O558" s="90"/>
      <c r="P558" s="190"/>
      <c r="Q558" s="92"/>
      <c r="R558" s="90"/>
      <c r="S558" s="92"/>
      <c r="T558" s="90"/>
      <c r="U558" s="90"/>
      <c r="V558" s="92"/>
    </row>
    <row r="559">
      <c r="A559" s="27"/>
      <c r="B559" s="88" t="s">
        <v>301</v>
      </c>
      <c r="C559" s="90"/>
      <c r="D559" s="92"/>
      <c r="E559" s="90"/>
      <c r="F559" s="90"/>
      <c r="G559" s="92">
        <v>19.0</v>
      </c>
      <c r="H559" s="90"/>
      <c r="I559" s="90"/>
      <c r="J559" s="92">
        <v>8.0</v>
      </c>
      <c r="K559" s="90"/>
      <c r="L559" s="90"/>
      <c r="M559" s="190">
        <v>58.0</v>
      </c>
      <c r="N559" s="90"/>
      <c r="O559" s="90"/>
      <c r="P559" s="190"/>
      <c r="Q559" s="90"/>
      <c r="R559" s="90"/>
      <c r="S559" s="92"/>
      <c r="T559" s="90"/>
      <c r="U559" s="90"/>
      <c r="V559" s="92">
        <v>80.0</v>
      </c>
    </row>
    <row r="560">
      <c r="A560" s="27"/>
      <c r="B560" s="88" t="s">
        <v>214</v>
      </c>
      <c r="C560" s="90"/>
      <c r="D560" s="92"/>
      <c r="E560" s="92"/>
      <c r="F560" s="92"/>
      <c r="G560" s="92">
        <v>14.0</v>
      </c>
      <c r="H560" s="92"/>
      <c r="I560" s="92"/>
      <c r="J560" s="92">
        <v>3.0</v>
      </c>
      <c r="K560" s="92"/>
      <c r="L560" s="92"/>
      <c r="M560" s="92">
        <v>26.0</v>
      </c>
      <c r="N560" s="92"/>
      <c r="O560" s="92"/>
      <c r="P560" s="92"/>
      <c r="Q560" s="92"/>
      <c r="R560" s="92"/>
      <c r="S560" s="92"/>
      <c r="T560" s="92"/>
      <c r="U560" s="92"/>
      <c r="V560" s="92">
        <v>31.0</v>
      </c>
    </row>
    <row r="561">
      <c r="A561" s="27"/>
      <c r="B561" s="88" t="s">
        <v>221</v>
      </c>
      <c r="C561" s="90"/>
      <c r="D561" s="92"/>
      <c r="E561" s="90"/>
      <c r="F561" s="90"/>
      <c r="G561" s="92">
        <v>2.0</v>
      </c>
      <c r="H561" s="90"/>
      <c r="I561" s="90"/>
      <c r="J561" s="92"/>
      <c r="K561" s="90"/>
      <c r="L561" s="92"/>
      <c r="M561" s="190">
        <v>1.0</v>
      </c>
      <c r="N561" s="92"/>
      <c r="O561" s="90"/>
      <c r="P561" s="190"/>
      <c r="Q561" s="92"/>
      <c r="R561" s="90"/>
      <c r="S561" s="92"/>
      <c r="T561" s="90"/>
      <c r="U561" s="90"/>
      <c r="V561" s="92">
        <v>2.0</v>
      </c>
    </row>
    <row r="562">
      <c r="A562" s="27"/>
      <c r="B562" s="88" t="s">
        <v>233</v>
      </c>
      <c r="C562" s="90"/>
      <c r="D562" s="92"/>
      <c r="E562" s="90"/>
      <c r="F562" s="90"/>
      <c r="G562" s="92">
        <v>3.0</v>
      </c>
      <c r="H562" s="90"/>
      <c r="I562" s="90"/>
      <c r="J562" s="92"/>
      <c r="K562" s="90"/>
      <c r="L562" s="92"/>
      <c r="M562" s="190">
        <v>5.0</v>
      </c>
      <c r="N562" s="90"/>
      <c r="O562" s="90"/>
      <c r="P562" s="190"/>
      <c r="Q562" s="90"/>
      <c r="R562" s="90"/>
      <c r="S562" s="190"/>
      <c r="T562" s="90"/>
      <c r="U562" s="90"/>
      <c r="V562" s="190">
        <v>24.0</v>
      </c>
      <c r="W562" s="5" t="s">
        <v>1876</v>
      </c>
    </row>
    <row r="563">
      <c r="A563" s="35"/>
      <c r="B563" s="88" t="s">
        <v>338</v>
      </c>
      <c r="C563" s="110" t="str">
        <f t="shared" ref="C563:S563" si="97">C557/C556</f>
        <v>#DIV/0!</v>
      </c>
      <c r="D563" s="110" t="str">
        <f t="shared" si="97"/>
        <v>#DIV/0!</v>
      </c>
      <c r="E563" s="110" t="str">
        <f t="shared" si="97"/>
        <v>#DIV/0!</v>
      </c>
      <c r="F563" s="110" t="str">
        <f t="shared" si="97"/>
        <v>#DIV/0!</v>
      </c>
      <c r="G563" s="110">
        <f t="shared" si="97"/>
        <v>0.9210526316</v>
      </c>
      <c r="H563" s="110" t="str">
        <f t="shared" si="97"/>
        <v>#DIV/0!</v>
      </c>
      <c r="I563" s="110" t="str">
        <f t="shared" si="97"/>
        <v>#DIV/0!</v>
      </c>
      <c r="J563" s="110">
        <f t="shared" si="97"/>
        <v>1</v>
      </c>
      <c r="K563" s="110" t="str">
        <f t="shared" si="97"/>
        <v>#DIV/0!</v>
      </c>
      <c r="L563" s="110" t="str">
        <f t="shared" si="97"/>
        <v>#DIV/0!</v>
      </c>
      <c r="M563" s="110">
        <f t="shared" si="97"/>
        <v>0.9444444444</v>
      </c>
      <c r="N563" s="110" t="str">
        <f t="shared" si="97"/>
        <v>#DIV/0!</v>
      </c>
      <c r="O563" s="110" t="str">
        <f t="shared" si="97"/>
        <v>#DIV/0!</v>
      </c>
      <c r="P563" s="191" t="str">
        <f t="shared" si="97"/>
        <v>#DIV/0!</v>
      </c>
      <c r="Q563" s="110" t="str">
        <f t="shared" si="97"/>
        <v>#DIV/0!</v>
      </c>
      <c r="R563" s="110" t="str">
        <f t="shared" si="97"/>
        <v>#DIV/0!</v>
      </c>
      <c r="S563" s="191" t="str">
        <f t="shared" si="97"/>
        <v>#DIV/0!</v>
      </c>
      <c r="V563" s="110">
        <f>V557/V556</f>
        <v>0.8248175182</v>
      </c>
    </row>
    <row r="564">
      <c r="M564" s="7" t="s">
        <v>1877</v>
      </c>
      <c r="V564" s="7" t="s">
        <v>1883</v>
      </c>
    </row>
    <row r="565">
      <c r="A565" s="210"/>
      <c r="B565" s="211" t="s">
        <v>1809</v>
      </c>
      <c r="C565" s="212"/>
      <c r="D565" s="213"/>
      <c r="E565" s="214"/>
      <c r="F565" s="214"/>
      <c r="G565" s="213"/>
      <c r="H565" s="214"/>
      <c r="I565" s="214"/>
      <c r="J565" s="213"/>
      <c r="K565" s="214"/>
      <c r="L565" s="213"/>
      <c r="M565" s="213"/>
      <c r="N565" s="213"/>
      <c r="O565" s="214"/>
      <c r="P565" s="213"/>
      <c r="Q565" s="213"/>
      <c r="R565" s="214"/>
      <c r="S565" s="213"/>
      <c r="T565" s="214"/>
      <c r="U565" s="214"/>
      <c r="V565" s="213"/>
    </row>
    <row r="566">
      <c r="A566" s="85">
        <v>43788.0</v>
      </c>
      <c r="B566" s="112" t="s">
        <v>134</v>
      </c>
      <c r="C566" s="113"/>
      <c r="D566" s="188" t="s">
        <v>1287</v>
      </c>
      <c r="E566" s="189"/>
      <c r="F566" s="189"/>
      <c r="G566" s="188" t="s">
        <v>383</v>
      </c>
      <c r="H566" s="189"/>
      <c r="I566" s="189"/>
      <c r="J566" s="188" t="s">
        <v>1200</v>
      </c>
      <c r="K566" s="189"/>
      <c r="L566" s="188"/>
      <c r="M566" s="188"/>
      <c r="N566" s="188"/>
      <c r="O566" s="189"/>
      <c r="P566" s="188" t="s">
        <v>137</v>
      </c>
      <c r="Q566" s="188"/>
      <c r="R566" s="189"/>
      <c r="S566" s="188" t="s">
        <v>1202</v>
      </c>
      <c r="T566" s="189"/>
      <c r="U566" s="189"/>
      <c r="V566" s="188" t="s">
        <v>1885</v>
      </c>
    </row>
    <row r="567">
      <c r="A567" s="27"/>
      <c r="B567" s="88" t="s">
        <v>159</v>
      </c>
      <c r="C567" s="90"/>
      <c r="D567" s="92">
        <v>0.0</v>
      </c>
      <c r="E567" s="90"/>
      <c r="F567" s="90"/>
      <c r="G567" s="92">
        <v>0.0</v>
      </c>
      <c r="H567" s="90"/>
      <c r="I567" s="90"/>
      <c r="J567" s="92">
        <v>53.0</v>
      </c>
      <c r="K567" s="90"/>
      <c r="L567" s="92"/>
      <c r="M567" s="190"/>
      <c r="N567" s="92"/>
      <c r="O567" s="90"/>
      <c r="P567" s="190">
        <v>84.0</v>
      </c>
      <c r="Q567" s="92"/>
      <c r="R567" s="90"/>
      <c r="S567" s="190">
        <v>48.0</v>
      </c>
      <c r="T567" s="90"/>
      <c r="U567" s="90"/>
      <c r="V567" s="92">
        <v>64.0</v>
      </c>
    </row>
    <row r="568">
      <c r="A568" s="27"/>
      <c r="B568" s="88" t="s">
        <v>178</v>
      </c>
      <c r="C568" s="90"/>
      <c r="D568" s="92"/>
      <c r="E568" s="90"/>
      <c r="F568" s="90"/>
      <c r="G568" s="92"/>
      <c r="H568" s="90"/>
      <c r="I568" s="90"/>
      <c r="J568" s="92">
        <v>53.0</v>
      </c>
      <c r="K568" s="90"/>
      <c r="L568" s="92"/>
      <c r="M568" s="190"/>
      <c r="N568" s="92"/>
      <c r="O568" s="90"/>
      <c r="P568" s="190">
        <f>sum(P570:P572)</f>
        <v>83</v>
      </c>
      <c r="Q568" s="92"/>
      <c r="R568" s="90"/>
      <c r="S568" s="190">
        <v>46.0</v>
      </c>
      <c r="T568" s="90"/>
      <c r="U568" s="90"/>
      <c r="V568" s="190">
        <v>60.0</v>
      </c>
    </row>
    <row r="569">
      <c r="A569" s="27"/>
      <c r="B569" s="88" t="s">
        <v>287</v>
      </c>
      <c r="C569" s="90"/>
      <c r="D569" s="92"/>
      <c r="E569" s="90"/>
      <c r="F569" s="90"/>
      <c r="G569" s="92"/>
      <c r="H569" s="90"/>
      <c r="I569" s="90"/>
      <c r="J569" s="92"/>
      <c r="K569" s="90"/>
      <c r="L569" s="92"/>
      <c r="M569" s="190"/>
      <c r="N569" s="92"/>
      <c r="O569" s="90"/>
      <c r="P569" s="190"/>
      <c r="Q569" s="92"/>
      <c r="R569" s="90"/>
      <c r="S569" s="190"/>
      <c r="T569" s="90"/>
      <c r="U569" s="90"/>
      <c r="V569" s="92"/>
    </row>
    <row r="570">
      <c r="A570" s="27"/>
      <c r="B570" s="88" t="s">
        <v>301</v>
      </c>
      <c r="C570" s="90"/>
      <c r="D570" s="92"/>
      <c r="E570" s="90"/>
      <c r="F570" s="90"/>
      <c r="G570" s="92"/>
      <c r="H570" s="90"/>
      <c r="I570" s="90"/>
      <c r="J570" s="92">
        <v>44.0</v>
      </c>
      <c r="K570" s="90"/>
      <c r="L570" s="90"/>
      <c r="M570" s="190"/>
      <c r="N570" s="90"/>
      <c r="O570" s="90"/>
      <c r="P570" s="190">
        <v>60.0</v>
      </c>
      <c r="Q570" s="90"/>
      <c r="R570" s="90"/>
      <c r="S570" s="190">
        <v>37.0</v>
      </c>
      <c r="T570" s="90"/>
      <c r="U570" s="90"/>
      <c r="V570" s="92">
        <v>49.0</v>
      </c>
    </row>
    <row r="571">
      <c r="A571" s="27"/>
      <c r="B571" s="88" t="s">
        <v>214</v>
      </c>
      <c r="C571" s="90"/>
      <c r="D571" s="92"/>
      <c r="E571" s="92"/>
      <c r="F571" s="92"/>
      <c r="G571" s="92"/>
      <c r="H571" s="92"/>
      <c r="I571" s="92"/>
      <c r="J571" s="92">
        <v>9.0</v>
      </c>
      <c r="K571" s="92"/>
      <c r="L571" s="92"/>
      <c r="M571" s="92"/>
      <c r="N571" s="92"/>
      <c r="O571" s="92"/>
      <c r="P571" s="92">
        <v>19.0</v>
      </c>
      <c r="Q571" s="92"/>
      <c r="R571" s="92"/>
      <c r="S571" s="92">
        <v>8.0</v>
      </c>
      <c r="T571" s="92"/>
      <c r="U571" s="92"/>
      <c r="V571" s="92">
        <v>11.0</v>
      </c>
    </row>
    <row r="572">
      <c r="A572" s="27"/>
      <c r="B572" s="88" t="s">
        <v>221</v>
      </c>
      <c r="C572" s="90"/>
      <c r="D572" s="92"/>
      <c r="E572" s="90"/>
      <c r="F572" s="90"/>
      <c r="G572" s="92"/>
      <c r="H572" s="90"/>
      <c r="I572" s="90"/>
      <c r="J572" s="92"/>
      <c r="K572" s="90"/>
      <c r="L572" s="92"/>
      <c r="M572" s="190"/>
      <c r="N572" s="92"/>
      <c r="O572" s="90"/>
      <c r="P572" s="190">
        <v>4.0</v>
      </c>
      <c r="Q572" s="92"/>
      <c r="R572" s="90"/>
      <c r="S572" s="190">
        <v>1.0</v>
      </c>
      <c r="T572" s="90"/>
      <c r="U572" s="90"/>
      <c r="V572" s="92"/>
    </row>
    <row r="573">
      <c r="A573" s="27"/>
      <c r="B573" s="88" t="s">
        <v>233</v>
      </c>
      <c r="C573" s="90"/>
      <c r="D573" s="92"/>
      <c r="E573" s="90"/>
      <c r="F573" s="90"/>
      <c r="G573" s="92"/>
      <c r="H573" s="90"/>
      <c r="I573" s="90"/>
      <c r="J573" s="92"/>
      <c r="K573" s="90"/>
      <c r="L573" s="92"/>
      <c r="M573" s="190"/>
      <c r="N573" s="90"/>
      <c r="O573" s="90"/>
      <c r="P573" s="190">
        <v>1.0</v>
      </c>
      <c r="Q573" s="90"/>
      <c r="R573" s="90"/>
      <c r="S573" s="190">
        <v>2.0</v>
      </c>
      <c r="T573" s="90"/>
      <c r="U573" s="90"/>
      <c r="V573" s="190">
        <v>4.0</v>
      </c>
    </row>
    <row r="574">
      <c r="A574" s="35"/>
      <c r="B574" s="88" t="s">
        <v>338</v>
      </c>
      <c r="C574" s="110" t="str">
        <f t="shared" ref="C574:S574" si="98">C568/C567</f>
        <v>#DIV/0!</v>
      </c>
      <c r="D574" s="110" t="str">
        <f t="shared" si="98"/>
        <v>#DIV/0!</v>
      </c>
      <c r="E574" s="110" t="str">
        <f t="shared" si="98"/>
        <v>#DIV/0!</v>
      </c>
      <c r="F574" s="110" t="str">
        <f t="shared" si="98"/>
        <v>#DIV/0!</v>
      </c>
      <c r="G574" s="110" t="str">
        <f t="shared" si="98"/>
        <v>#DIV/0!</v>
      </c>
      <c r="H574" s="110" t="str">
        <f t="shared" si="98"/>
        <v>#DIV/0!</v>
      </c>
      <c r="I574" s="110" t="str">
        <f t="shared" si="98"/>
        <v>#DIV/0!</v>
      </c>
      <c r="J574" s="110">
        <f t="shared" si="98"/>
        <v>1</v>
      </c>
      <c r="K574" s="110" t="str">
        <f t="shared" si="98"/>
        <v>#DIV/0!</v>
      </c>
      <c r="L574" s="110" t="str">
        <f t="shared" si="98"/>
        <v>#DIV/0!</v>
      </c>
      <c r="M574" s="110" t="str">
        <f t="shared" si="98"/>
        <v>#DIV/0!</v>
      </c>
      <c r="N574" s="110" t="str">
        <f t="shared" si="98"/>
        <v>#DIV/0!</v>
      </c>
      <c r="O574" s="110" t="str">
        <f t="shared" si="98"/>
        <v>#DIV/0!</v>
      </c>
      <c r="P574" s="191">
        <f t="shared" si="98"/>
        <v>0.9880952381</v>
      </c>
      <c r="Q574" s="110" t="str">
        <f t="shared" si="98"/>
        <v>#DIV/0!</v>
      </c>
      <c r="R574" s="110" t="str">
        <f t="shared" si="98"/>
        <v>#DIV/0!</v>
      </c>
      <c r="S574" s="191">
        <f t="shared" si="98"/>
        <v>0.9583333333</v>
      </c>
      <c r="V574" s="110">
        <f>V568/V567</f>
        <v>0.9375</v>
      </c>
    </row>
    <row r="575">
      <c r="P575" s="7" t="s">
        <v>1889</v>
      </c>
      <c r="S575" s="7" t="s">
        <v>1893</v>
      </c>
    </row>
    <row r="576">
      <c r="A576" s="210"/>
      <c r="B576" s="211" t="s">
        <v>1809</v>
      </c>
      <c r="C576" s="212"/>
      <c r="D576" s="213"/>
      <c r="E576" s="214"/>
      <c r="F576" s="214"/>
      <c r="G576" s="213"/>
      <c r="H576" s="214"/>
      <c r="I576" s="214"/>
      <c r="J576" s="213"/>
      <c r="K576" s="214"/>
      <c r="L576" s="213"/>
      <c r="M576" s="213"/>
      <c r="N576" s="213"/>
      <c r="O576" s="214"/>
      <c r="P576" s="213"/>
      <c r="Q576" s="213"/>
      <c r="R576" s="214"/>
      <c r="S576" s="213"/>
      <c r="T576" s="214"/>
      <c r="U576" s="214"/>
      <c r="V576" s="213"/>
    </row>
    <row r="577">
      <c r="A577" s="85">
        <v>43789.0</v>
      </c>
      <c r="B577" s="112" t="s">
        <v>134</v>
      </c>
      <c r="C577" s="113"/>
      <c r="D577" s="188" t="s">
        <v>687</v>
      </c>
      <c r="E577" s="189"/>
      <c r="F577" s="189"/>
      <c r="G577" s="188" t="s">
        <v>1260</v>
      </c>
      <c r="H577" s="189"/>
      <c r="I577" s="189"/>
      <c r="J577" s="188" t="s">
        <v>42</v>
      </c>
      <c r="K577" s="189"/>
      <c r="L577" s="188"/>
      <c r="M577" s="188" t="s">
        <v>1777</v>
      </c>
      <c r="N577" s="188"/>
      <c r="O577" s="189"/>
      <c r="P577" s="188" t="s">
        <v>1894</v>
      </c>
      <c r="Q577" s="188"/>
      <c r="R577" s="189"/>
      <c r="S577" s="188" t="s">
        <v>806</v>
      </c>
      <c r="T577" s="189"/>
      <c r="U577" s="189"/>
      <c r="V577" s="188" t="s">
        <v>1747</v>
      </c>
    </row>
    <row r="578">
      <c r="A578" s="27"/>
      <c r="B578" s="88" t="s">
        <v>159</v>
      </c>
      <c r="C578" s="90"/>
      <c r="D578" s="92">
        <v>0.0</v>
      </c>
      <c r="E578" s="90"/>
      <c r="F578" s="90"/>
      <c r="G578" s="92">
        <v>0.0</v>
      </c>
      <c r="H578" s="90"/>
      <c r="I578" s="90"/>
      <c r="J578" s="92">
        <v>9.0</v>
      </c>
      <c r="K578" s="90"/>
      <c r="L578" s="92"/>
      <c r="M578" s="190">
        <v>5.0</v>
      </c>
      <c r="N578" s="92"/>
      <c r="O578" s="90"/>
      <c r="P578" s="190">
        <v>0.0</v>
      </c>
      <c r="Q578" s="92"/>
      <c r="R578" s="90"/>
      <c r="S578" s="190">
        <v>87.0</v>
      </c>
      <c r="T578" s="90"/>
      <c r="U578" s="90"/>
      <c r="V578" s="92">
        <v>84.0</v>
      </c>
    </row>
    <row r="579">
      <c r="A579" s="27"/>
      <c r="B579" s="88" t="s">
        <v>178</v>
      </c>
      <c r="C579" s="90"/>
      <c r="D579" s="92"/>
      <c r="E579" s="90"/>
      <c r="F579" s="90"/>
      <c r="G579" s="92"/>
      <c r="H579" s="90"/>
      <c r="I579" s="90"/>
      <c r="J579" s="92">
        <v>9.0</v>
      </c>
      <c r="K579" s="90"/>
      <c r="L579" s="92"/>
      <c r="M579" s="190">
        <v>5.0</v>
      </c>
      <c r="N579" s="92"/>
      <c r="O579" s="90"/>
      <c r="P579" s="190"/>
      <c r="Q579" s="92"/>
      <c r="R579" s="90"/>
      <c r="S579" s="190">
        <v>82.0</v>
      </c>
      <c r="T579" s="90"/>
      <c r="U579" s="90"/>
      <c r="V579" s="190">
        <f>sum(V580:V583)</f>
        <v>78</v>
      </c>
    </row>
    <row r="580">
      <c r="A580" s="27"/>
      <c r="B580" s="88" t="s">
        <v>287</v>
      </c>
      <c r="C580" s="90"/>
      <c r="D580" s="92"/>
      <c r="E580" s="90"/>
      <c r="F580" s="90"/>
      <c r="G580" s="92"/>
      <c r="H580" s="90"/>
      <c r="I580" s="90"/>
      <c r="J580" s="92"/>
      <c r="K580" s="90"/>
      <c r="L580" s="92"/>
      <c r="M580" s="190"/>
      <c r="N580" s="92"/>
      <c r="O580" s="90"/>
      <c r="P580" s="190"/>
      <c r="Q580" s="92"/>
      <c r="R580" s="90"/>
      <c r="S580" s="190"/>
      <c r="T580" s="90"/>
      <c r="U580" s="90"/>
      <c r="V580" s="92"/>
    </row>
    <row r="581">
      <c r="A581" s="27"/>
      <c r="B581" s="88" t="s">
        <v>301</v>
      </c>
      <c r="C581" s="90"/>
      <c r="D581" s="92"/>
      <c r="E581" s="90"/>
      <c r="F581" s="90"/>
      <c r="G581" s="92"/>
      <c r="H581" s="90"/>
      <c r="I581" s="90"/>
      <c r="J581" s="92">
        <v>8.0</v>
      </c>
      <c r="K581" s="90"/>
      <c r="L581" s="90"/>
      <c r="M581" s="190">
        <v>3.0</v>
      </c>
      <c r="N581" s="90"/>
      <c r="O581" s="90"/>
      <c r="P581" s="190"/>
      <c r="Q581" s="90"/>
      <c r="R581" s="90"/>
      <c r="S581" s="190">
        <v>67.0</v>
      </c>
      <c r="T581" s="90"/>
      <c r="U581" s="90"/>
      <c r="V581" s="92">
        <v>49.0</v>
      </c>
    </row>
    <row r="582">
      <c r="A582" s="27"/>
      <c r="B582" s="88" t="s">
        <v>214</v>
      </c>
      <c r="C582" s="90"/>
      <c r="D582" s="92"/>
      <c r="E582" s="92"/>
      <c r="F582" s="92"/>
      <c r="G582" s="92"/>
      <c r="H582" s="92"/>
      <c r="I582" s="92"/>
      <c r="J582" s="92">
        <v>1.0</v>
      </c>
      <c r="K582" s="92"/>
      <c r="L582" s="92"/>
      <c r="M582" s="92">
        <v>2.0</v>
      </c>
      <c r="N582" s="92"/>
      <c r="O582" s="92"/>
      <c r="P582" s="92"/>
      <c r="Q582" s="92"/>
      <c r="R582" s="92"/>
      <c r="S582" s="92">
        <v>13.0</v>
      </c>
      <c r="T582" s="92"/>
      <c r="U582" s="92"/>
      <c r="V582" s="92">
        <v>27.0</v>
      </c>
    </row>
    <row r="583">
      <c r="A583" s="27"/>
      <c r="B583" s="88" t="s">
        <v>221</v>
      </c>
      <c r="C583" s="90"/>
      <c r="D583" s="92"/>
      <c r="E583" s="90"/>
      <c r="F583" s="90"/>
      <c r="G583" s="92"/>
      <c r="H583" s="90"/>
      <c r="I583" s="90"/>
      <c r="J583" s="92"/>
      <c r="K583" s="90"/>
      <c r="L583" s="92"/>
      <c r="M583" s="190"/>
      <c r="N583" s="92"/>
      <c r="O583" s="90"/>
      <c r="P583" s="190"/>
      <c r="Q583" s="92"/>
      <c r="R583" s="90"/>
      <c r="S583" s="190">
        <v>2.0</v>
      </c>
      <c r="T583" s="90"/>
      <c r="U583" s="90"/>
      <c r="V583" s="92">
        <v>2.0</v>
      </c>
    </row>
    <row r="584">
      <c r="A584" s="27"/>
      <c r="B584" s="88" t="s">
        <v>233</v>
      </c>
      <c r="C584" s="90"/>
      <c r="D584" s="92"/>
      <c r="E584" s="90"/>
      <c r="F584" s="90"/>
      <c r="G584" s="92"/>
      <c r="H584" s="90"/>
      <c r="I584" s="90"/>
      <c r="J584" s="92"/>
      <c r="K584" s="90"/>
      <c r="L584" s="92"/>
      <c r="M584" s="190"/>
      <c r="N584" s="90"/>
      <c r="O584" s="90"/>
      <c r="P584" s="190"/>
      <c r="Q584" s="90"/>
      <c r="R584" s="90"/>
      <c r="S584" s="190">
        <v>5.0</v>
      </c>
      <c r="T584" s="90"/>
      <c r="U584" s="90"/>
      <c r="V584" s="190">
        <v>6.0</v>
      </c>
    </row>
    <row r="585">
      <c r="A585" s="35"/>
      <c r="B585" s="88" t="s">
        <v>338</v>
      </c>
      <c r="C585" s="110" t="str">
        <f t="shared" ref="C585:S585" si="99">C579/C578</f>
        <v>#DIV/0!</v>
      </c>
      <c r="D585" s="110" t="str">
        <f t="shared" si="99"/>
        <v>#DIV/0!</v>
      </c>
      <c r="E585" s="110" t="str">
        <f t="shared" si="99"/>
        <v>#DIV/0!</v>
      </c>
      <c r="F585" s="110" t="str">
        <f t="shared" si="99"/>
        <v>#DIV/0!</v>
      </c>
      <c r="G585" s="110" t="str">
        <f t="shared" si="99"/>
        <v>#DIV/0!</v>
      </c>
      <c r="H585" s="110" t="str">
        <f t="shared" si="99"/>
        <v>#DIV/0!</v>
      </c>
      <c r="I585" s="110" t="str">
        <f t="shared" si="99"/>
        <v>#DIV/0!</v>
      </c>
      <c r="J585" s="110">
        <f t="shared" si="99"/>
        <v>1</v>
      </c>
      <c r="K585" s="110" t="str">
        <f t="shared" si="99"/>
        <v>#DIV/0!</v>
      </c>
      <c r="L585" s="110" t="str">
        <f t="shared" si="99"/>
        <v>#DIV/0!</v>
      </c>
      <c r="M585" s="110">
        <f t="shared" si="99"/>
        <v>1</v>
      </c>
      <c r="N585" s="110" t="str">
        <f t="shared" si="99"/>
        <v>#DIV/0!</v>
      </c>
      <c r="O585" s="110" t="str">
        <f t="shared" si="99"/>
        <v>#DIV/0!</v>
      </c>
      <c r="P585" s="191" t="str">
        <f t="shared" si="99"/>
        <v>#DIV/0!</v>
      </c>
      <c r="Q585" s="110" t="str">
        <f t="shared" si="99"/>
        <v>#DIV/0!</v>
      </c>
      <c r="R585" s="110" t="str">
        <f t="shared" si="99"/>
        <v>#DIV/0!</v>
      </c>
      <c r="S585" s="191">
        <f t="shared" si="99"/>
        <v>0.9425287356</v>
      </c>
      <c r="V585" s="110">
        <f>V579/V578</f>
        <v>0.9285714286</v>
      </c>
    </row>
    <row r="587">
      <c r="A587" s="210"/>
      <c r="B587" s="211" t="s">
        <v>1809</v>
      </c>
      <c r="C587" s="212"/>
      <c r="D587" s="213"/>
      <c r="E587" s="214"/>
      <c r="F587" s="214"/>
      <c r="G587" s="213"/>
      <c r="H587" s="214"/>
      <c r="I587" s="214"/>
      <c r="J587" s="213"/>
      <c r="K587" s="214"/>
      <c r="L587" s="213"/>
      <c r="M587" s="213"/>
      <c r="N587" s="213"/>
      <c r="O587" s="214"/>
      <c r="P587" s="213"/>
      <c r="Q587" s="213"/>
      <c r="R587" s="214"/>
      <c r="S587" s="213"/>
      <c r="T587" s="214"/>
      <c r="U587" s="214"/>
      <c r="V587" s="213"/>
    </row>
    <row r="588">
      <c r="A588" s="85">
        <v>43790.0</v>
      </c>
      <c r="B588" s="112" t="s">
        <v>134</v>
      </c>
      <c r="C588" s="113"/>
      <c r="D588" s="188" t="s">
        <v>589</v>
      </c>
      <c r="E588" s="189"/>
      <c r="F588" s="189"/>
      <c r="G588" s="188" t="s">
        <v>1896</v>
      </c>
      <c r="H588" s="189"/>
      <c r="I588" s="189"/>
      <c r="J588" s="188" t="s">
        <v>1155</v>
      </c>
      <c r="K588" s="189"/>
      <c r="L588" s="188"/>
      <c r="M588" s="188" t="s">
        <v>1798</v>
      </c>
      <c r="N588" s="188"/>
      <c r="O588" s="189"/>
      <c r="P588" s="188"/>
      <c r="Q588" s="188"/>
      <c r="R588" s="189"/>
      <c r="S588" s="188" t="s">
        <v>1897</v>
      </c>
      <c r="T588" s="189"/>
      <c r="U588" s="189"/>
      <c r="V588" s="188" t="s">
        <v>1747</v>
      </c>
      <c r="W588" s="5" t="s">
        <v>1898</v>
      </c>
    </row>
    <row r="589">
      <c r="A589" s="27"/>
      <c r="B589" s="88" t="s">
        <v>159</v>
      </c>
      <c r="C589" s="90"/>
      <c r="D589" s="92">
        <v>0.0</v>
      </c>
      <c r="E589" s="90"/>
      <c r="F589" s="90"/>
      <c r="G589" s="92">
        <v>61.0</v>
      </c>
      <c r="H589" s="90"/>
      <c r="I589" s="90"/>
      <c r="J589" s="92">
        <v>7.0</v>
      </c>
      <c r="K589" s="90"/>
      <c r="L589" s="92"/>
      <c r="M589" s="190">
        <v>7.0</v>
      </c>
      <c r="N589" s="92"/>
      <c r="O589" s="90"/>
      <c r="P589" s="190">
        <v>0.0</v>
      </c>
      <c r="Q589" s="92"/>
      <c r="R589" s="90"/>
      <c r="S589" s="190">
        <v>60.0</v>
      </c>
      <c r="T589" s="90"/>
      <c r="U589" s="90"/>
      <c r="V589" s="92">
        <v>122.0</v>
      </c>
    </row>
    <row r="590">
      <c r="A590" s="27"/>
      <c r="B590" s="88" t="s">
        <v>178</v>
      </c>
      <c r="C590" s="90"/>
      <c r="D590" s="92"/>
      <c r="E590" s="90"/>
      <c r="F590" s="90"/>
      <c r="G590" s="92">
        <v>57.0</v>
      </c>
      <c r="H590" s="90"/>
      <c r="I590" s="90"/>
      <c r="J590" s="92">
        <v>6.0</v>
      </c>
      <c r="K590" s="90"/>
      <c r="L590" s="92"/>
      <c r="M590" s="190">
        <v>7.0</v>
      </c>
      <c r="N590" s="92"/>
      <c r="O590" s="90"/>
      <c r="P590" s="190"/>
      <c r="Q590" s="92"/>
      <c r="R590" s="90"/>
      <c r="S590" s="190">
        <f>sum(S592:S594)</f>
        <v>58</v>
      </c>
      <c r="T590" s="90"/>
      <c r="U590" s="90"/>
      <c r="V590" s="190">
        <f>sum(V592:V594)</f>
        <v>120</v>
      </c>
    </row>
    <row r="591">
      <c r="A591" s="27"/>
      <c r="B591" s="88" t="s">
        <v>287</v>
      </c>
      <c r="C591" s="90"/>
      <c r="D591" s="92"/>
      <c r="E591" s="90"/>
      <c r="F591" s="90"/>
      <c r="G591" s="92"/>
      <c r="H591" s="90"/>
      <c r="I591" s="90"/>
      <c r="J591" s="92"/>
      <c r="K591" s="90"/>
      <c r="L591" s="92"/>
      <c r="M591" s="190"/>
      <c r="N591" s="92"/>
      <c r="O591" s="90"/>
      <c r="P591" s="190"/>
      <c r="Q591" s="92"/>
      <c r="R591" s="90"/>
      <c r="S591" s="190"/>
      <c r="T591" s="90"/>
      <c r="U591" s="90"/>
      <c r="V591" s="92"/>
    </row>
    <row r="592">
      <c r="A592" s="27"/>
      <c r="B592" s="88" t="s">
        <v>301</v>
      </c>
      <c r="C592" s="90"/>
      <c r="D592" s="92">
        <v>0.0</v>
      </c>
      <c r="E592" s="90"/>
      <c r="F592" s="90"/>
      <c r="G592" s="92">
        <v>41.0</v>
      </c>
      <c r="H592" s="90"/>
      <c r="I592" s="90"/>
      <c r="J592" s="92">
        <v>6.0</v>
      </c>
      <c r="K592" s="90"/>
      <c r="L592" s="90"/>
      <c r="M592" s="190">
        <v>6.0</v>
      </c>
      <c r="N592" s="90"/>
      <c r="O592" s="90"/>
      <c r="P592" s="190"/>
      <c r="Q592" s="90"/>
      <c r="R592" s="90"/>
      <c r="S592" s="190">
        <v>38.0</v>
      </c>
      <c r="T592" s="90"/>
      <c r="U592" s="90"/>
      <c r="V592" s="92">
        <v>94.0</v>
      </c>
    </row>
    <row r="593">
      <c r="A593" s="27"/>
      <c r="B593" s="88" t="s">
        <v>214</v>
      </c>
      <c r="C593" s="90"/>
      <c r="D593" s="92"/>
      <c r="E593" s="92"/>
      <c r="F593" s="92"/>
      <c r="G593" s="92">
        <v>10.0</v>
      </c>
      <c r="H593" s="92"/>
      <c r="I593" s="92"/>
      <c r="J593" s="92"/>
      <c r="K593" s="92"/>
      <c r="L593" s="92"/>
      <c r="M593" s="92">
        <v>1.0</v>
      </c>
      <c r="N593" s="92"/>
      <c r="O593" s="92"/>
      <c r="P593" s="92"/>
      <c r="Q593" s="92"/>
      <c r="R593" s="92"/>
      <c r="S593" s="92">
        <v>20.0</v>
      </c>
      <c r="T593" s="92"/>
      <c r="U593" s="92"/>
      <c r="V593" s="92">
        <v>25.0</v>
      </c>
    </row>
    <row r="594">
      <c r="A594" s="27"/>
      <c r="B594" s="88" t="s">
        <v>221</v>
      </c>
      <c r="C594" s="90"/>
      <c r="D594" s="92"/>
      <c r="E594" s="90"/>
      <c r="F594" s="90"/>
      <c r="G594" s="92">
        <v>6.0</v>
      </c>
      <c r="H594" s="90"/>
      <c r="I594" s="90"/>
      <c r="J594" s="92"/>
      <c r="K594" s="90"/>
      <c r="L594" s="92"/>
      <c r="M594" s="190"/>
      <c r="N594" s="92"/>
      <c r="O594" s="90"/>
      <c r="P594" s="190"/>
      <c r="Q594" s="92"/>
      <c r="R594" s="90"/>
      <c r="S594" s="190"/>
      <c r="T594" s="90"/>
      <c r="U594" s="90"/>
      <c r="V594" s="92">
        <v>1.0</v>
      </c>
    </row>
    <row r="595">
      <c r="A595" s="27"/>
      <c r="B595" s="88" t="s">
        <v>233</v>
      </c>
      <c r="C595" s="90"/>
      <c r="D595" s="92"/>
      <c r="E595" s="90"/>
      <c r="F595" s="90"/>
      <c r="G595" s="92">
        <v>4.0</v>
      </c>
      <c r="H595" s="90"/>
      <c r="I595" s="90"/>
      <c r="J595" s="92">
        <v>1.0</v>
      </c>
      <c r="K595" s="90"/>
      <c r="L595" s="92"/>
      <c r="M595" s="190"/>
      <c r="N595" s="90"/>
      <c r="O595" s="90"/>
      <c r="P595" s="190"/>
      <c r="Q595" s="90"/>
      <c r="R595" s="90"/>
      <c r="S595" s="190"/>
      <c r="T595" s="90"/>
      <c r="U595" s="90"/>
      <c r="V595" s="190">
        <v>2.0</v>
      </c>
    </row>
    <row r="596">
      <c r="A596" s="35"/>
      <c r="B596" s="88" t="s">
        <v>338</v>
      </c>
      <c r="C596" s="110" t="str">
        <f t="shared" ref="C596:S596" si="100">C590/C589</f>
        <v>#DIV/0!</v>
      </c>
      <c r="D596" s="110" t="str">
        <f t="shared" si="100"/>
        <v>#DIV/0!</v>
      </c>
      <c r="E596" s="110" t="str">
        <f t="shared" si="100"/>
        <v>#DIV/0!</v>
      </c>
      <c r="F596" s="110" t="str">
        <f t="shared" si="100"/>
        <v>#DIV/0!</v>
      </c>
      <c r="G596" s="110">
        <f t="shared" si="100"/>
        <v>0.9344262295</v>
      </c>
      <c r="H596" s="110" t="str">
        <f t="shared" si="100"/>
        <v>#DIV/0!</v>
      </c>
      <c r="I596" s="110" t="str">
        <f t="shared" si="100"/>
        <v>#DIV/0!</v>
      </c>
      <c r="J596" s="110">
        <f t="shared" si="100"/>
        <v>0.8571428571</v>
      </c>
      <c r="K596" s="110" t="str">
        <f t="shared" si="100"/>
        <v>#DIV/0!</v>
      </c>
      <c r="L596" s="110" t="str">
        <f t="shared" si="100"/>
        <v>#DIV/0!</v>
      </c>
      <c r="M596" s="110">
        <f t="shared" si="100"/>
        <v>1</v>
      </c>
      <c r="N596" s="110" t="str">
        <f t="shared" si="100"/>
        <v>#DIV/0!</v>
      </c>
      <c r="O596" s="110" t="str">
        <f t="shared" si="100"/>
        <v>#DIV/0!</v>
      </c>
      <c r="P596" s="191" t="str">
        <f t="shared" si="100"/>
        <v>#DIV/0!</v>
      </c>
      <c r="Q596" s="110" t="str">
        <f t="shared" si="100"/>
        <v>#DIV/0!</v>
      </c>
      <c r="R596" s="110" t="str">
        <f t="shared" si="100"/>
        <v>#DIV/0!</v>
      </c>
      <c r="S596" s="191">
        <f t="shared" si="100"/>
        <v>0.9666666667</v>
      </c>
      <c r="V596" s="110">
        <f>V590/V589</f>
        <v>0.9836065574</v>
      </c>
    </row>
    <row r="598">
      <c r="A598" s="210"/>
      <c r="B598" s="211" t="s">
        <v>1809</v>
      </c>
      <c r="C598" s="212"/>
      <c r="D598" s="213"/>
      <c r="E598" s="214"/>
      <c r="F598" s="214"/>
      <c r="G598" s="213"/>
      <c r="H598" s="214"/>
      <c r="I598" s="214"/>
      <c r="J598" s="213"/>
      <c r="K598" s="214"/>
      <c r="L598" s="213"/>
      <c r="M598" s="213"/>
      <c r="N598" s="213"/>
      <c r="O598" s="214"/>
      <c r="P598" s="213"/>
      <c r="Q598" s="213"/>
      <c r="R598" s="214"/>
      <c r="S598" s="213"/>
      <c r="T598" s="214"/>
      <c r="U598" s="214"/>
      <c r="V598" s="213"/>
    </row>
    <row r="599">
      <c r="A599" s="85">
        <v>43791.0</v>
      </c>
      <c r="B599" s="112" t="s">
        <v>134</v>
      </c>
      <c r="C599" s="113"/>
      <c r="D599" s="188" t="s">
        <v>1907</v>
      </c>
      <c r="E599" s="189"/>
      <c r="F599" s="189"/>
      <c r="G599" s="188" t="s">
        <v>252</v>
      </c>
      <c r="H599" s="189"/>
      <c r="I599" s="189"/>
      <c r="J599" s="188" t="s">
        <v>1523</v>
      </c>
      <c r="K599" s="189"/>
      <c r="L599" s="188"/>
      <c r="M599" s="188" t="s">
        <v>1238</v>
      </c>
      <c r="N599" s="188"/>
      <c r="O599" s="189"/>
      <c r="P599" s="188" t="s">
        <v>1908</v>
      </c>
      <c r="Q599" s="188"/>
      <c r="R599" s="189"/>
      <c r="S599" s="188" t="s">
        <v>1909</v>
      </c>
      <c r="T599" s="189"/>
      <c r="U599" s="189"/>
      <c r="V599" s="188" t="s">
        <v>1285</v>
      </c>
    </row>
    <row r="600">
      <c r="A600" s="27"/>
      <c r="B600" s="88" t="s">
        <v>159</v>
      </c>
      <c r="C600" s="90"/>
      <c r="D600" s="92">
        <v>0.0</v>
      </c>
      <c r="E600" s="90"/>
      <c r="F600" s="90"/>
      <c r="G600" s="92"/>
      <c r="H600" s="90"/>
      <c r="I600" s="90"/>
      <c r="J600" s="92">
        <v>70.0</v>
      </c>
      <c r="K600" s="90"/>
      <c r="L600" s="92"/>
      <c r="M600" s="190">
        <v>20.0</v>
      </c>
      <c r="N600" s="92"/>
      <c r="O600" s="90"/>
      <c r="P600" s="190"/>
      <c r="Q600" s="92"/>
      <c r="R600" s="90"/>
      <c r="S600" s="190">
        <v>69.0</v>
      </c>
      <c r="T600" s="90"/>
      <c r="U600" s="90"/>
      <c r="V600" s="92">
        <v>109.0</v>
      </c>
    </row>
    <row r="601">
      <c r="A601" s="27"/>
      <c r="B601" s="88" t="s">
        <v>178</v>
      </c>
      <c r="C601" s="90"/>
      <c r="D601" s="92"/>
      <c r="E601" s="90"/>
      <c r="F601" s="90"/>
      <c r="G601" s="92"/>
      <c r="H601" s="90"/>
      <c r="I601" s="90"/>
      <c r="J601" s="92">
        <v>69.0</v>
      </c>
      <c r="K601" s="90"/>
      <c r="L601" s="92"/>
      <c r="M601" s="190">
        <v>20.0</v>
      </c>
      <c r="N601" s="92"/>
      <c r="O601" s="90"/>
      <c r="P601" s="190"/>
      <c r="Q601" s="92"/>
      <c r="R601" s="90"/>
      <c r="S601" s="190">
        <f>sum(S603:S605)</f>
        <v>64</v>
      </c>
      <c r="T601" s="90"/>
      <c r="U601" s="90"/>
      <c r="V601" s="190">
        <f>sum(V603:V605)</f>
        <v>106</v>
      </c>
    </row>
    <row r="602">
      <c r="A602" s="27"/>
      <c r="B602" s="88" t="s">
        <v>287</v>
      </c>
      <c r="C602" s="90"/>
      <c r="D602" s="92"/>
      <c r="E602" s="90"/>
      <c r="F602" s="90"/>
      <c r="G602" s="92"/>
      <c r="H602" s="90"/>
      <c r="I602" s="90"/>
      <c r="J602" s="92"/>
      <c r="K602" s="90"/>
      <c r="L602" s="92"/>
      <c r="M602" s="190"/>
      <c r="N602" s="92"/>
      <c r="O602" s="90"/>
      <c r="P602" s="190"/>
      <c r="Q602" s="92"/>
      <c r="R602" s="90"/>
      <c r="S602" s="190"/>
      <c r="T602" s="90"/>
      <c r="U602" s="90"/>
      <c r="V602" s="92"/>
    </row>
    <row r="603">
      <c r="A603" s="27"/>
      <c r="B603" s="88" t="s">
        <v>301</v>
      </c>
      <c r="C603" s="90"/>
      <c r="D603" s="92">
        <v>0.0</v>
      </c>
      <c r="E603" s="90"/>
      <c r="F603" s="90"/>
      <c r="G603" s="92"/>
      <c r="H603" s="90"/>
      <c r="I603" s="90"/>
      <c r="J603" s="92">
        <v>66.0</v>
      </c>
      <c r="K603" s="90"/>
      <c r="L603" s="90"/>
      <c r="M603" s="190">
        <v>17.0</v>
      </c>
      <c r="N603" s="90"/>
      <c r="O603" s="90"/>
      <c r="P603" s="190"/>
      <c r="Q603" s="90"/>
      <c r="R603" s="90"/>
      <c r="S603" s="190">
        <v>57.0</v>
      </c>
      <c r="T603" s="90"/>
      <c r="U603" s="90"/>
      <c r="V603" s="92">
        <v>62.0</v>
      </c>
    </row>
    <row r="604">
      <c r="A604" s="27"/>
      <c r="B604" s="88" t="s">
        <v>214</v>
      </c>
      <c r="C604" s="90"/>
      <c r="D604" s="92"/>
      <c r="E604" s="92"/>
      <c r="F604" s="92"/>
      <c r="G604" s="92"/>
      <c r="H604" s="92"/>
      <c r="I604" s="92"/>
      <c r="J604" s="92">
        <v>3.0</v>
      </c>
      <c r="K604" s="92"/>
      <c r="L604" s="92"/>
      <c r="M604" s="92">
        <v>3.0</v>
      </c>
      <c r="N604" s="92"/>
      <c r="O604" s="92"/>
      <c r="P604" s="92"/>
      <c r="Q604" s="92"/>
      <c r="R604" s="92"/>
      <c r="S604" s="92">
        <v>6.0</v>
      </c>
      <c r="T604" s="92"/>
      <c r="U604" s="92"/>
      <c r="V604" s="92">
        <v>43.0</v>
      </c>
    </row>
    <row r="605">
      <c r="A605" s="27"/>
      <c r="B605" s="88" t="s">
        <v>221</v>
      </c>
      <c r="C605" s="90"/>
      <c r="D605" s="92"/>
      <c r="E605" s="90"/>
      <c r="F605" s="90"/>
      <c r="G605" s="92"/>
      <c r="H605" s="90"/>
      <c r="I605" s="90"/>
      <c r="J605" s="92"/>
      <c r="K605" s="90"/>
      <c r="L605" s="92"/>
      <c r="M605" s="190"/>
      <c r="N605" s="92"/>
      <c r="O605" s="90"/>
      <c r="P605" s="190"/>
      <c r="Q605" s="92"/>
      <c r="R605" s="90"/>
      <c r="S605" s="190">
        <v>1.0</v>
      </c>
      <c r="T605" s="90"/>
      <c r="U605" s="90"/>
      <c r="V605" s="92">
        <v>1.0</v>
      </c>
    </row>
    <row r="606">
      <c r="A606" s="27"/>
      <c r="B606" s="88" t="s">
        <v>233</v>
      </c>
      <c r="C606" s="90"/>
      <c r="D606" s="92"/>
      <c r="E606" s="90"/>
      <c r="F606" s="90"/>
      <c r="G606" s="92"/>
      <c r="H606" s="90"/>
      <c r="I606" s="90"/>
      <c r="J606" s="92">
        <v>1.0</v>
      </c>
      <c r="K606" s="90"/>
      <c r="L606" s="92"/>
      <c r="M606" s="190"/>
      <c r="N606" s="90"/>
      <c r="O606" s="90"/>
      <c r="P606" s="190"/>
      <c r="Q606" s="90"/>
      <c r="R606" s="90"/>
      <c r="S606" s="190">
        <v>5.0</v>
      </c>
      <c r="T606" s="90"/>
      <c r="U606" s="90"/>
      <c r="V606" s="190">
        <v>3.0</v>
      </c>
    </row>
    <row r="607">
      <c r="A607" s="35"/>
      <c r="B607" s="88" t="s">
        <v>338</v>
      </c>
      <c r="C607" s="110" t="str">
        <f t="shared" ref="C607:S607" si="101">C601/C600</f>
        <v>#DIV/0!</v>
      </c>
      <c r="D607" s="110" t="str">
        <f t="shared" si="101"/>
        <v>#DIV/0!</v>
      </c>
      <c r="E607" s="110" t="str">
        <f t="shared" si="101"/>
        <v>#DIV/0!</v>
      </c>
      <c r="F607" s="110" t="str">
        <f t="shared" si="101"/>
        <v>#DIV/0!</v>
      </c>
      <c r="G607" s="110" t="str">
        <f t="shared" si="101"/>
        <v>#DIV/0!</v>
      </c>
      <c r="H607" s="110" t="str">
        <f t="shared" si="101"/>
        <v>#DIV/0!</v>
      </c>
      <c r="I607" s="110" t="str">
        <f t="shared" si="101"/>
        <v>#DIV/0!</v>
      </c>
      <c r="J607" s="110">
        <f t="shared" si="101"/>
        <v>0.9857142857</v>
      </c>
      <c r="K607" s="110" t="str">
        <f t="shared" si="101"/>
        <v>#DIV/0!</v>
      </c>
      <c r="L607" s="110" t="str">
        <f t="shared" si="101"/>
        <v>#DIV/0!</v>
      </c>
      <c r="M607" s="110">
        <f t="shared" si="101"/>
        <v>1</v>
      </c>
      <c r="N607" s="110" t="str">
        <f t="shared" si="101"/>
        <v>#DIV/0!</v>
      </c>
      <c r="O607" s="110" t="str">
        <f t="shared" si="101"/>
        <v>#DIV/0!</v>
      </c>
      <c r="P607" s="191" t="str">
        <f t="shared" si="101"/>
        <v>#DIV/0!</v>
      </c>
      <c r="Q607" s="110" t="str">
        <f t="shared" si="101"/>
        <v>#DIV/0!</v>
      </c>
      <c r="R607" s="110" t="str">
        <f t="shared" si="101"/>
        <v>#DIV/0!</v>
      </c>
      <c r="S607" s="191">
        <f t="shared" si="101"/>
        <v>0.9275362319</v>
      </c>
      <c r="V607" s="110">
        <f>V601/V600</f>
        <v>0.9724770642</v>
      </c>
    </row>
    <row r="609">
      <c r="A609" s="210"/>
      <c r="B609" s="211" t="s">
        <v>1809</v>
      </c>
      <c r="C609" s="212"/>
      <c r="D609" s="213"/>
      <c r="E609" s="214"/>
      <c r="F609" s="214"/>
      <c r="G609" s="213"/>
      <c r="H609" s="214"/>
      <c r="I609" s="214"/>
      <c r="J609" s="213"/>
      <c r="K609" s="214"/>
      <c r="L609" s="213"/>
      <c r="M609" s="213"/>
      <c r="N609" s="213"/>
      <c r="O609" s="214"/>
      <c r="P609" s="213"/>
      <c r="Q609" s="213"/>
      <c r="R609" s="214"/>
      <c r="S609" s="213"/>
      <c r="T609" s="214"/>
      <c r="U609" s="214"/>
      <c r="V609" s="213"/>
    </row>
    <row r="610">
      <c r="A610" s="85">
        <v>43792.0</v>
      </c>
      <c r="B610" s="112" t="s">
        <v>134</v>
      </c>
      <c r="C610" s="113"/>
      <c r="D610" s="188" t="s">
        <v>1825</v>
      </c>
      <c r="E610" s="189"/>
      <c r="F610" s="189"/>
      <c r="G610" s="188" t="s">
        <v>1890</v>
      </c>
      <c r="H610" s="189"/>
      <c r="I610" s="189"/>
      <c r="J610" s="188" t="s">
        <v>1155</v>
      </c>
      <c r="K610" s="189"/>
      <c r="L610" s="188"/>
      <c r="M610" s="188" t="s">
        <v>1717</v>
      </c>
      <c r="N610" s="188"/>
      <c r="O610" s="189"/>
      <c r="P610" s="188" t="s">
        <v>252</v>
      </c>
      <c r="Q610" s="188"/>
      <c r="R610" s="189"/>
      <c r="S610" s="188" t="s">
        <v>1247</v>
      </c>
      <c r="T610" s="189"/>
      <c r="U610" s="189"/>
      <c r="V610" s="188" t="s">
        <v>1692</v>
      </c>
    </row>
    <row r="611">
      <c r="A611" s="27"/>
      <c r="B611" s="88" t="s">
        <v>159</v>
      </c>
      <c r="C611" s="90"/>
      <c r="D611" s="92">
        <v>55.0</v>
      </c>
      <c r="E611" s="90"/>
      <c r="F611" s="90"/>
      <c r="G611" s="92">
        <v>77.0</v>
      </c>
      <c r="H611" s="90"/>
      <c r="I611" s="90"/>
      <c r="J611" s="92">
        <v>40.0</v>
      </c>
      <c r="K611" s="90"/>
      <c r="L611" s="92"/>
      <c r="M611" s="190">
        <v>16.0</v>
      </c>
      <c r="N611" s="92"/>
      <c r="O611" s="90"/>
      <c r="P611" s="190"/>
      <c r="Q611" s="92"/>
      <c r="R611" s="90"/>
      <c r="S611" s="190">
        <v>104.0</v>
      </c>
      <c r="T611" s="90"/>
      <c r="U611" s="90"/>
      <c r="V611" s="92">
        <v>19.0</v>
      </c>
    </row>
    <row r="612">
      <c r="A612" s="27"/>
      <c r="B612" s="88" t="s">
        <v>178</v>
      </c>
      <c r="C612" s="90"/>
      <c r="D612" s="92">
        <f>sum(D613:D616)</f>
        <v>53</v>
      </c>
      <c r="E612" s="90"/>
      <c r="F612" s="90"/>
      <c r="G612" s="92">
        <f>sum(G613:G616)</f>
        <v>77</v>
      </c>
      <c r="H612" s="90"/>
      <c r="I612" s="90"/>
      <c r="J612" s="92">
        <f>sum(J613:J616)</f>
        <v>38</v>
      </c>
      <c r="K612" s="90"/>
      <c r="L612" s="92"/>
      <c r="M612" s="92">
        <f>sum(M613:M616)</f>
        <v>14</v>
      </c>
      <c r="N612" s="92"/>
      <c r="O612" s="90"/>
      <c r="P612" s="92">
        <f>sum(P613:P616)</f>
        <v>0</v>
      </c>
      <c r="Q612" s="92"/>
      <c r="R612" s="90"/>
      <c r="S612" s="92">
        <f>sum(S613:S616)</f>
        <v>100</v>
      </c>
      <c r="T612" s="90"/>
      <c r="U612" s="90"/>
      <c r="V612" s="92">
        <f>sum(V613:V616)</f>
        <v>19</v>
      </c>
    </row>
    <row r="613">
      <c r="A613" s="27"/>
      <c r="B613" s="88" t="s">
        <v>287</v>
      </c>
      <c r="C613" s="90"/>
      <c r="D613" s="92"/>
      <c r="E613" s="90"/>
      <c r="F613" s="90"/>
      <c r="G613" s="92"/>
      <c r="H613" s="90"/>
      <c r="I613" s="90"/>
      <c r="J613" s="92"/>
      <c r="K613" s="90"/>
      <c r="L613" s="92"/>
      <c r="M613" s="190"/>
      <c r="N613" s="92"/>
      <c r="O613" s="90"/>
      <c r="P613" s="190"/>
      <c r="Q613" s="92"/>
      <c r="R613" s="90"/>
      <c r="S613" s="190"/>
      <c r="T613" s="90"/>
      <c r="U613" s="90"/>
      <c r="V613" s="92"/>
    </row>
    <row r="614">
      <c r="A614" s="27"/>
      <c r="B614" s="88" t="s">
        <v>301</v>
      </c>
      <c r="C614" s="90"/>
      <c r="D614" s="92">
        <v>39.0</v>
      </c>
      <c r="E614" s="90"/>
      <c r="F614" s="90"/>
      <c r="G614" s="92">
        <v>45.0</v>
      </c>
      <c r="H614" s="90"/>
      <c r="I614" s="90"/>
      <c r="J614" s="92">
        <v>32.0</v>
      </c>
      <c r="K614" s="90"/>
      <c r="L614" s="90"/>
      <c r="M614" s="190">
        <v>11.0</v>
      </c>
      <c r="N614" s="90"/>
      <c r="O614" s="90"/>
      <c r="P614" s="190"/>
      <c r="Q614" s="90"/>
      <c r="R614" s="90"/>
      <c r="S614" s="190">
        <v>75.0</v>
      </c>
      <c r="T614" s="90"/>
      <c r="U614" s="90"/>
      <c r="V614" s="92">
        <v>14.0</v>
      </c>
    </row>
    <row r="615">
      <c r="A615" s="27"/>
      <c r="B615" s="88" t="s">
        <v>214</v>
      </c>
      <c r="C615" s="90"/>
      <c r="D615" s="92">
        <v>13.0</v>
      </c>
      <c r="E615" s="92"/>
      <c r="F615" s="92"/>
      <c r="G615" s="92">
        <v>29.0</v>
      </c>
      <c r="H615" s="92"/>
      <c r="I615" s="92"/>
      <c r="J615" s="92">
        <v>5.0</v>
      </c>
      <c r="K615" s="92"/>
      <c r="L615" s="92"/>
      <c r="M615" s="92">
        <v>3.0</v>
      </c>
      <c r="N615" s="92"/>
      <c r="O615" s="92"/>
      <c r="P615" s="92"/>
      <c r="Q615" s="92"/>
      <c r="R615" s="92"/>
      <c r="S615" s="92">
        <v>22.0</v>
      </c>
      <c r="T615" s="92"/>
      <c r="U615" s="92"/>
      <c r="V615" s="92">
        <v>5.0</v>
      </c>
    </row>
    <row r="616">
      <c r="A616" s="27"/>
      <c r="B616" s="88" t="s">
        <v>221</v>
      </c>
      <c r="C616" s="90"/>
      <c r="D616" s="92">
        <v>1.0</v>
      </c>
      <c r="E616" s="90"/>
      <c r="F616" s="90"/>
      <c r="G616" s="92">
        <v>3.0</v>
      </c>
      <c r="H616" s="90"/>
      <c r="I616" s="90"/>
      <c r="J616" s="92">
        <v>1.0</v>
      </c>
      <c r="K616" s="90"/>
      <c r="L616" s="92"/>
      <c r="M616" s="190"/>
      <c r="N616" s="92"/>
      <c r="O616" s="90"/>
      <c r="P616" s="190"/>
      <c r="Q616" s="92"/>
      <c r="R616" s="90"/>
      <c r="S616" s="190">
        <v>3.0</v>
      </c>
      <c r="T616" s="90"/>
      <c r="U616" s="90"/>
      <c r="V616" s="92"/>
    </row>
    <row r="617">
      <c r="A617" s="27"/>
      <c r="B617" s="88" t="s">
        <v>233</v>
      </c>
      <c r="C617" s="90"/>
      <c r="D617" s="92">
        <v>2.0</v>
      </c>
      <c r="E617" s="90"/>
      <c r="F617" s="90"/>
      <c r="G617" s="92"/>
      <c r="H617" s="90"/>
      <c r="I617" s="90"/>
      <c r="J617" s="92">
        <v>2.0</v>
      </c>
      <c r="K617" s="90"/>
      <c r="L617" s="92"/>
      <c r="M617" s="190">
        <v>2.0</v>
      </c>
      <c r="N617" s="90"/>
      <c r="O617" s="90"/>
      <c r="P617" s="190"/>
      <c r="Q617" s="90"/>
      <c r="R617" s="90"/>
      <c r="S617" s="190">
        <v>4.0</v>
      </c>
      <c r="T617" s="90"/>
      <c r="U617" s="90"/>
      <c r="V617" s="190"/>
    </row>
    <row r="618">
      <c r="A618" s="35"/>
      <c r="B618" s="88" t="s">
        <v>338</v>
      </c>
      <c r="C618" s="110" t="str">
        <f t="shared" ref="C618:S618" si="102">C612/C611</f>
        <v>#DIV/0!</v>
      </c>
      <c r="D618" s="110">
        <f t="shared" si="102"/>
        <v>0.9636363636</v>
      </c>
      <c r="E618" s="110" t="str">
        <f t="shared" si="102"/>
        <v>#DIV/0!</v>
      </c>
      <c r="F618" s="110" t="str">
        <f t="shared" si="102"/>
        <v>#DIV/0!</v>
      </c>
      <c r="G618" s="110">
        <f t="shared" si="102"/>
        <v>1</v>
      </c>
      <c r="H618" s="110" t="str">
        <f t="shared" si="102"/>
        <v>#DIV/0!</v>
      </c>
      <c r="I618" s="110" t="str">
        <f t="shared" si="102"/>
        <v>#DIV/0!</v>
      </c>
      <c r="J618" s="110">
        <f t="shared" si="102"/>
        <v>0.95</v>
      </c>
      <c r="K618" s="110" t="str">
        <f t="shared" si="102"/>
        <v>#DIV/0!</v>
      </c>
      <c r="L618" s="110" t="str">
        <f t="shared" si="102"/>
        <v>#DIV/0!</v>
      </c>
      <c r="M618" s="110">
        <f t="shared" si="102"/>
        <v>0.875</v>
      </c>
      <c r="N618" s="110" t="str">
        <f t="shared" si="102"/>
        <v>#DIV/0!</v>
      </c>
      <c r="O618" s="110" t="str">
        <f t="shared" si="102"/>
        <v>#DIV/0!</v>
      </c>
      <c r="P618" s="191" t="str">
        <f t="shared" si="102"/>
        <v>#DIV/0!</v>
      </c>
      <c r="Q618" s="110" t="str">
        <f t="shared" si="102"/>
        <v>#DIV/0!</v>
      </c>
      <c r="R618" s="110" t="str">
        <f t="shared" si="102"/>
        <v>#DIV/0!</v>
      </c>
      <c r="S618" s="191">
        <f t="shared" si="102"/>
        <v>0.9615384615</v>
      </c>
      <c r="V618" s="110">
        <f>V612/V611</f>
        <v>1</v>
      </c>
    </row>
    <row r="620">
      <c r="A620" s="210"/>
      <c r="B620" s="211" t="s">
        <v>1809</v>
      </c>
      <c r="C620" s="212"/>
      <c r="D620" s="213"/>
      <c r="E620" s="214"/>
      <c r="F620" s="214"/>
      <c r="G620" s="213"/>
      <c r="H620" s="214"/>
      <c r="I620" s="214"/>
      <c r="J620" s="213"/>
      <c r="K620" s="214"/>
      <c r="L620" s="213"/>
      <c r="M620" s="213"/>
      <c r="N620" s="213"/>
      <c r="O620" s="214"/>
      <c r="P620" s="213"/>
      <c r="Q620" s="213"/>
      <c r="R620" s="214"/>
      <c r="S620" s="213"/>
      <c r="T620" s="214"/>
      <c r="U620" s="214"/>
      <c r="V620" s="213"/>
    </row>
    <row r="621">
      <c r="A621" s="85">
        <v>43794.0</v>
      </c>
      <c r="B621" s="112" t="s">
        <v>134</v>
      </c>
      <c r="C621" s="113"/>
      <c r="D621" s="188" t="s">
        <v>1356</v>
      </c>
      <c r="E621" s="189"/>
      <c r="F621" s="189"/>
      <c r="G621" s="188" t="s">
        <v>688</v>
      </c>
      <c r="H621" s="189"/>
      <c r="I621" s="189"/>
      <c r="J621" s="188" t="s">
        <v>141</v>
      </c>
      <c r="K621" s="189"/>
      <c r="L621" s="188"/>
      <c r="M621" s="188" t="s">
        <v>779</v>
      </c>
      <c r="N621" s="188"/>
      <c r="O621" s="189"/>
      <c r="P621" s="188" t="s">
        <v>142</v>
      </c>
      <c r="Q621" s="188"/>
      <c r="R621" s="189"/>
      <c r="S621" s="188" t="s">
        <v>1918</v>
      </c>
      <c r="T621" s="189"/>
      <c r="U621" s="189"/>
      <c r="V621" s="188" t="s">
        <v>1290</v>
      </c>
    </row>
    <row r="622">
      <c r="A622" s="27"/>
      <c r="B622" s="88" t="s">
        <v>159</v>
      </c>
      <c r="C622" s="90"/>
      <c r="D622" s="92">
        <v>0.0</v>
      </c>
      <c r="E622" s="90"/>
      <c r="F622" s="90"/>
      <c r="G622" s="92">
        <v>0.0</v>
      </c>
      <c r="H622" s="90"/>
      <c r="I622" s="90"/>
      <c r="J622" s="92">
        <v>0.0</v>
      </c>
      <c r="K622" s="90"/>
      <c r="L622" s="92"/>
      <c r="M622" s="190">
        <v>38.0</v>
      </c>
      <c r="N622" s="92"/>
      <c r="O622" s="90"/>
      <c r="P622" s="190">
        <v>106.0</v>
      </c>
      <c r="Q622" s="92"/>
      <c r="R622" s="90"/>
      <c r="S622" s="190">
        <v>0.0</v>
      </c>
      <c r="T622" s="90"/>
      <c r="U622" s="90"/>
      <c r="V622" s="92">
        <v>145.0</v>
      </c>
    </row>
    <row r="623">
      <c r="A623" s="27"/>
      <c r="B623" s="88" t="s">
        <v>178</v>
      </c>
      <c r="C623" s="90"/>
      <c r="D623" s="92"/>
      <c r="E623" s="90"/>
      <c r="F623" s="90"/>
      <c r="G623" s="92"/>
      <c r="H623" s="90"/>
      <c r="I623" s="90"/>
      <c r="J623" s="92"/>
      <c r="K623" s="90"/>
      <c r="L623" s="92"/>
      <c r="M623" s="92">
        <f>sum(M625:M627)</f>
        <v>36</v>
      </c>
      <c r="N623" s="92"/>
      <c r="O623" s="90"/>
      <c r="P623" s="92">
        <f>sum(P625:P627)</f>
        <v>104</v>
      </c>
      <c r="Q623" s="92"/>
      <c r="R623" s="90"/>
      <c r="S623" s="92"/>
      <c r="T623" s="90"/>
      <c r="U623" s="90"/>
      <c r="V623" s="92">
        <f>sum(V625:V627)</f>
        <v>131</v>
      </c>
    </row>
    <row r="624">
      <c r="A624" s="27"/>
      <c r="B624" s="88" t="s">
        <v>287</v>
      </c>
      <c r="C624" s="90"/>
      <c r="D624" s="92"/>
      <c r="E624" s="90"/>
      <c r="F624" s="90"/>
      <c r="G624" s="92"/>
      <c r="H624" s="90"/>
      <c r="I624" s="90"/>
      <c r="J624" s="92"/>
      <c r="K624" s="90"/>
      <c r="L624" s="92"/>
      <c r="M624" s="190"/>
      <c r="N624" s="92"/>
      <c r="O624" s="90"/>
      <c r="P624" s="190"/>
      <c r="Q624" s="92"/>
      <c r="R624" s="90"/>
      <c r="S624" s="190"/>
      <c r="T624" s="90"/>
      <c r="U624" s="90"/>
      <c r="V624" s="92"/>
    </row>
    <row r="625">
      <c r="A625" s="27"/>
      <c r="B625" s="88" t="s">
        <v>301</v>
      </c>
      <c r="C625" s="90"/>
      <c r="D625" s="92"/>
      <c r="E625" s="90"/>
      <c r="F625" s="90"/>
      <c r="G625" s="92"/>
      <c r="H625" s="90"/>
      <c r="I625" s="90"/>
      <c r="J625" s="92"/>
      <c r="K625" s="90"/>
      <c r="L625" s="90"/>
      <c r="M625" s="190">
        <v>23.0</v>
      </c>
      <c r="N625" s="90"/>
      <c r="O625" s="90"/>
      <c r="P625" s="190">
        <v>65.0</v>
      </c>
      <c r="Q625" s="90"/>
      <c r="R625" s="90"/>
      <c r="S625" s="190"/>
      <c r="T625" s="90"/>
      <c r="U625" s="90"/>
      <c r="V625" s="92">
        <v>66.0</v>
      </c>
    </row>
    <row r="626">
      <c r="A626" s="27"/>
      <c r="B626" s="88" t="s">
        <v>214</v>
      </c>
      <c r="C626" s="90"/>
      <c r="D626" s="92"/>
      <c r="E626" s="92"/>
      <c r="F626" s="92"/>
      <c r="G626" s="92"/>
      <c r="H626" s="92"/>
      <c r="I626" s="92"/>
      <c r="J626" s="92"/>
      <c r="K626" s="92"/>
      <c r="L626" s="92"/>
      <c r="M626" s="92">
        <v>12.0</v>
      </c>
      <c r="N626" s="92"/>
      <c r="O626" s="92"/>
      <c r="P626" s="92">
        <v>33.0</v>
      </c>
      <c r="Q626" s="92"/>
      <c r="R626" s="92"/>
      <c r="S626" s="92"/>
      <c r="T626" s="92"/>
      <c r="U626" s="92"/>
      <c r="V626" s="92">
        <v>62.0</v>
      </c>
    </row>
    <row r="627">
      <c r="A627" s="27"/>
      <c r="B627" s="88" t="s">
        <v>221</v>
      </c>
      <c r="C627" s="90"/>
      <c r="D627" s="92"/>
      <c r="E627" s="90"/>
      <c r="F627" s="90"/>
      <c r="G627" s="92"/>
      <c r="H627" s="90"/>
      <c r="I627" s="90"/>
      <c r="J627" s="92"/>
      <c r="K627" s="90"/>
      <c r="L627" s="92"/>
      <c r="M627" s="190">
        <v>1.0</v>
      </c>
      <c r="N627" s="92"/>
      <c r="O627" s="90"/>
      <c r="P627" s="190">
        <v>6.0</v>
      </c>
      <c r="Q627" s="92"/>
      <c r="R627" s="90"/>
      <c r="S627" s="190"/>
      <c r="T627" s="90"/>
      <c r="U627" s="90"/>
      <c r="V627" s="92">
        <v>3.0</v>
      </c>
    </row>
    <row r="628">
      <c r="A628" s="27"/>
      <c r="B628" s="88" t="s">
        <v>233</v>
      </c>
      <c r="C628" s="90"/>
      <c r="D628" s="92"/>
      <c r="E628" s="90"/>
      <c r="F628" s="90"/>
      <c r="G628" s="92"/>
      <c r="H628" s="90"/>
      <c r="I628" s="90"/>
      <c r="J628" s="92"/>
      <c r="K628" s="90"/>
      <c r="L628" s="92"/>
      <c r="M628" s="190">
        <v>2.0</v>
      </c>
      <c r="N628" s="90"/>
      <c r="O628" s="90"/>
      <c r="P628" s="190">
        <v>2.0</v>
      </c>
      <c r="Q628" s="90"/>
      <c r="R628" s="90"/>
      <c r="S628" s="190"/>
      <c r="T628" s="90"/>
      <c r="U628" s="90"/>
      <c r="V628" s="190">
        <v>14.0</v>
      </c>
    </row>
    <row r="629">
      <c r="A629" s="35"/>
      <c r="B629" s="88" t="s">
        <v>338</v>
      </c>
      <c r="C629" s="110" t="str">
        <f t="shared" ref="C629:S629" si="103">C623/C622</f>
        <v>#DIV/0!</v>
      </c>
      <c r="D629" s="110" t="str">
        <f t="shared" si="103"/>
        <v>#DIV/0!</v>
      </c>
      <c r="E629" s="110" t="str">
        <f t="shared" si="103"/>
        <v>#DIV/0!</v>
      </c>
      <c r="F629" s="110" t="str">
        <f t="shared" si="103"/>
        <v>#DIV/0!</v>
      </c>
      <c r="G629" s="110" t="str">
        <f t="shared" si="103"/>
        <v>#DIV/0!</v>
      </c>
      <c r="H629" s="110" t="str">
        <f t="shared" si="103"/>
        <v>#DIV/0!</v>
      </c>
      <c r="I629" s="110" t="str">
        <f t="shared" si="103"/>
        <v>#DIV/0!</v>
      </c>
      <c r="J629" s="110" t="str">
        <f t="shared" si="103"/>
        <v>#DIV/0!</v>
      </c>
      <c r="K629" s="110" t="str">
        <f t="shared" si="103"/>
        <v>#DIV/0!</v>
      </c>
      <c r="L629" s="110" t="str">
        <f t="shared" si="103"/>
        <v>#DIV/0!</v>
      </c>
      <c r="M629" s="110">
        <f t="shared" si="103"/>
        <v>0.9473684211</v>
      </c>
      <c r="N629" s="110" t="str">
        <f t="shared" si="103"/>
        <v>#DIV/0!</v>
      </c>
      <c r="O629" s="110" t="str">
        <f t="shared" si="103"/>
        <v>#DIV/0!</v>
      </c>
      <c r="P629" s="191">
        <f t="shared" si="103"/>
        <v>0.9811320755</v>
      </c>
      <c r="Q629" s="110" t="str">
        <f t="shared" si="103"/>
        <v>#DIV/0!</v>
      </c>
      <c r="R629" s="110" t="str">
        <f t="shared" si="103"/>
        <v>#DIV/0!</v>
      </c>
      <c r="S629" s="191" t="str">
        <f t="shared" si="103"/>
        <v>#DIV/0!</v>
      </c>
      <c r="V629" s="110">
        <f>V623/V622</f>
        <v>0.9034482759</v>
      </c>
    </row>
    <row r="630">
      <c r="M630" s="7" t="s">
        <v>1923</v>
      </c>
      <c r="V630" s="7" t="s">
        <v>1925</v>
      </c>
    </row>
    <row r="631">
      <c r="A631" s="210"/>
      <c r="B631" s="211" t="s">
        <v>1809</v>
      </c>
      <c r="C631" s="212"/>
      <c r="D631" s="213"/>
      <c r="E631" s="214"/>
      <c r="F631" s="214"/>
      <c r="G631" s="213"/>
      <c r="H631" s="214"/>
      <c r="I631" s="214"/>
      <c r="J631" s="213"/>
      <c r="K631" s="214"/>
      <c r="L631" s="213"/>
      <c r="M631" s="213"/>
      <c r="N631" s="213"/>
      <c r="O631" s="214"/>
      <c r="P631" s="213"/>
      <c r="Q631" s="213"/>
      <c r="R631" s="214"/>
      <c r="S631" s="213"/>
      <c r="T631" s="214"/>
      <c r="U631" s="214"/>
      <c r="V631" s="213"/>
    </row>
    <row r="632">
      <c r="A632" s="85">
        <v>43795.0</v>
      </c>
      <c r="B632" s="112" t="s">
        <v>134</v>
      </c>
      <c r="C632" s="113"/>
      <c r="D632" s="188" t="s">
        <v>1928</v>
      </c>
      <c r="E632" s="189"/>
      <c r="F632" s="189"/>
      <c r="G632" s="188" t="s">
        <v>252</v>
      </c>
      <c r="H632" s="189"/>
      <c r="I632" s="189"/>
      <c r="J632" s="188" t="s">
        <v>1873</v>
      </c>
      <c r="K632" s="189"/>
      <c r="L632" s="188"/>
      <c r="M632" s="188" t="s">
        <v>252</v>
      </c>
      <c r="N632" s="188"/>
      <c r="O632" s="189"/>
      <c r="P632" s="188" t="s">
        <v>1812</v>
      </c>
      <c r="Q632" s="188"/>
      <c r="R632" s="189"/>
      <c r="S632" s="188" t="s">
        <v>1931</v>
      </c>
      <c r="T632" s="189"/>
      <c r="U632" s="189"/>
      <c r="V632" s="188" t="s">
        <v>1298</v>
      </c>
    </row>
    <row r="633">
      <c r="A633" s="27"/>
      <c r="B633" s="88" t="s">
        <v>159</v>
      </c>
      <c r="C633" s="90"/>
      <c r="D633" s="92">
        <v>39.0</v>
      </c>
      <c r="E633" s="90"/>
      <c r="F633" s="90"/>
      <c r="G633" s="92"/>
      <c r="H633" s="90"/>
      <c r="I633" s="90"/>
      <c r="J633" s="92">
        <v>56.0</v>
      </c>
      <c r="K633" s="90"/>
      <c r="L633" s="92"/>
      <c r="M633" s="190"/>
      <c r="N633" s="92"/>
      <c r="O633" s="90"/>
      <c r="P633" s="190">
        <v>42.0</v>
      </c>
      <c r="Q633" s="92"/>
      <c r="R633" s="90"/>
      <c r="S633" s="190">
        <v>84.0</v>
      </c>
      <c r="T633" s="90"/>
      <c r="U633" s="90"/>
      <c r="V633" s="92">
        <v>2.0</v>
      </c>
    </row>
    <row r="634">
      <c r="A634" s="27"/>
      <c r="B634" s="88" t="s">
        <v>178</v>
      </c>
      <c r="C634" s="90"/>
      <c r="D634" s="92">
        <f>sum(D636:D638)</f>
        <v>34</v>
      </c>
      <c r="E634" s="90"/>
      <c r="F634" s="90"/>
      <c r="G634" s="92"/>
      <c r="H634" s="90"/>
      <c r="I634" s="90"/>
      <c r="J634" s="92">
        <f>sum(J636:J638)</f>
        <v>56</v>
      </c>
      <c r="K634" s="90"/>
      <c r="L634" s="92"/>
      <c r="M634" s="92">
        <f>sum(M636:M638)</f>
        <v>0</v>
      </c>
      <c r="N634" s="92"/>
      <c r="O634" s="90"/>
      <c r="P634" s="92">
        <f>sum(P636:P638)</f>
        <v>42</v>
      </c>
      <c r="Q634" s="92"/>
      <c r="R634" s="90"/>
      <c r="S634" s="92">
        <f>sum(S636:S638)</f>
        <v>84</v>
      </c>
      <c r="T634" s="90"/>
      <c r="U634" s="90"/>
      <c r="V634" s="92">
        <v>2.0</v>
      </c>
    </row>
    <row r="635">
      <c r="A635" s="27"/>
      <c r="B635" s="88" t="s">
        <v>287</v>
      </c>
      <c r="C635" s="90"/>
      <c r="D635" s="92"/>
      <c r="E635" s="90"/>
      <c r="F635" s="90"/>
      <c r="G635" s="92"/>
      <c r="H635" s="90"/>
      <c r="I635" s="90"/>
      <c r="J635" s="92"/>
      <c r="K635" s="90"/>
      <c r="L635" s="92"/>
      <c r="M635" s="190"/>
      <c r="N635" s="92"/>
      <c r="O635" s="90"/>
      <c r="P635" s="190"/>
      <c r="Q635" s="92"/>
      <c r="R635" s="90"/>
      <c r="S635" s="190"/>
      <c r="T635" s="90"/>
      <c r="U635" s="90"/>
      <c r="V635" s="92"/>
    </row>
    <row r="636">
      <c r="A636" s="27"/>
      <c r="B636" s="88" t="s">
        <v>301</v>
      </c>
      <c r="C636" s="90"/>
      <c r="D636" s="92">
        <v>23.0</v>
      </c>
      <c r="E636" s="90"/>
      <c r="F636" s="90"/>
      <c r="G636" s="92"/>
      <c r="H636" s="90"/>
      <c r="I636" s="90"/>
      <c r="J636" s="92">
        <v>47.0</v>
      </c>
      <c r="K636" s="90"/>
      <c r="L636" s="90"/>
      <c r="M636" s="190"/>
      <c r="N636" s="90"/>
      <c r="O636" s="90"/>
      <c r="P636" s="190">
        <v>32.0</v>
      </c>
      <c r="Q636" s="90"/>
      <c r="R636" s="90"/>
      <c r="S636" s="190">
        <v>67.0</v>
      </c>
      <c r="T636" s="90"/>
      <c r="U636" s="90"/>
      <c r="V636" s="92">
        <v>2.0</v>
      </c>
    </row>
    <row r="637">
      <c r="A637" s="27"/>
      <c r="B637" s="88" t="s">
        <v>214</v>
      </c>
      <c r="C637" s="90"/>
      <c r="D637" s="92">
        <v>8.0</v>
      </c>
      <c r="E637" s="92"/>
      <c r="F637" s="92"/>
      <c r="G637" s="92"/>
      <c r="H637" s="92"/>
      <c r="I637" s="92"/>
      <c r="J637" s="92">
        <v>7.0</v>
      </c>
      <c r="K637" s="92"/>
      <c r="L637" s="92"/>
      <c r="M637" s="92"/>
      <c r="N637" s="92"/>
      <c r="O637" s="92"/>
      <c r="P637" s="92">
        <v>8.0</v>
      </c>
      <c r="Q637" s="92"/>
      <c r="R637" s="92"/>
      <c r="S637" s="92">
        <v>17.0</v>
      </c>
      <c r="T637" s="92"/>
      <c r="U637" s="92"/>
      <c r="V637" s="92"/>
    </row>
    <row r="638">
      <c r="A638" s="27"/>
      <c r="B638" s="88" t="s">
        <v>221</v>
      </c>
      <c r="C638" s="90"/>
      <c r="D638" s="92">
        <v>3.0</v>
      </c>
      <c r="E638" s="90"/>
      <c r="F638" s="90"/>
      <c r="G638" s="92"/>
      <c r="H638" s="90"/>
      <c r="I638" s="90"/>
      <c r="J638" s="92">
        <v>2.0</v>
      </c>
      <c r="K638" s="90"/>
      <c r="L638" s="92"/>
      <c r="M638" s="190"/>
      <c r="N638" s="92"/>
      <c r="O638" s="90"/>
      <c r="P638" s="190">
        <v>2.0</v>
      </c>
      <c r="Q638" s="92"/>
      <c r="R638" s="90"/>
      <c r="S638" s="190"/>
      <c r="T638" s="90"/>
      <c r="U638" s="90"/>
      <c r="V638" s="92"/>
    </row>
    <row r="639">
      <c r="A639" s="27"/>
      <c r="B639" s="88" t="s">
        <v>233</v>
      </c>
      <c r="C639" s="90"/>
      <c r="D639" s="92">
        <v>5.0</v>
      </c>
      <c r="E639" s="90"/>
      <c r="F639" s="90"/>
      <c r="G639" s="92"/>
      <c r="H639" s="90"/>
      <c r="I639" s="90"/>
      <c r="J639" s="92"/>
      <c r="K639" s="90"/>
      <c r="L639" s="92"/>
      <c r="M639" s="190"/>
      <c r="N639" s="90"/>
      <c r="O639" s="90"/>
      <c r="P639" s="190"/>
      <c r="Q639" s="90"/>
      <c r="R639" s="90"/>
      <c r="S639" s="190">
        <v>1.0</v>
      </c>
      <c r="T639" s="90"/>
      <c r="U639" s="90"/>
      <c r="V639" s="190"/>
    </row>
    <row r="640">
      <c r="A640" s="35"/>
      <c r="B640" s="88" t="s">
        <v>338</v>
      </c>
      <c r="C640" s="110" t="str">
        <f t="shared" ref="C640:S640" si="104">C634/C633</f>
        <v>#DIV/0!</v>
      </c>
      <c r="D640" s="110">
        <f t="shared" si="104"/>
        <v>0.8717948718</v>
      </c>
      <c r="E640" s="110" t="str">
        <f t="shared" si="104"/>
        <v>#DIV/0!</v>
      </c>
      <c r="F640" s="110" t="str">
        <f t="shared" si="104"/>
        <v>#DIV/0!</v>
      </c>
      <c r="G640" s="110" t="str">
        <f t="shared" si="104"/>
        <v>#DIV/0!</v>
      </c>
      <c r="H640" s="110" t="str">
        <f t="shared" si="104"/>
        <v>#DIV/0!</v>
      </c>
      <c r="I640" s="110" t="str">
        <f t="shared" si="104"/>
        <v>#DIV/0!</v>
      </c>
      <c r="J640" s="110">
        <f t="shared" si="104"/>
        <v>1</v>
      </c>
      <c r="K640" s="110" t="str">
        <f t="shared" si="104"/>
        <v>#DIV/0!</v>
      </c>
      <c r="L640" s="110" t="str">
        <f t="shared" si="104"/>
        <v>#DIV/0!</v>
      </c>
      <c r="M640" s="110" t="str">
        <f t="shared" si="104"/>
        <v>#DIV/0!</v>
      </c>
      <c r="N640" s="110" t="str">
        <f t="shared" si="104"/>
        <v>#DIV/0!</v>
      </c>
      <c r="O640" s="110" t="str">
        <f t="shared" si="104"/>
        <v>#DIV/0!</v>
      </c>
      <c r="P640" s="191">
        <f t="shared" si="104"/>
        <v>1</v>
      </c>
      <c r="Q640" s="110" t="str">
        <f t="shared" si="104"/>
        <v>#DIV/0!</v>
      </c>
      <c r="R640" s="110" t="str">
        <f t="shared" si="104"/>
        <v>#DIV/0!</v>
      </c>
      <c r="S640" s="191">
        <f t="shared" si="104"/>
        <v>1</v>
      </c>
      <c r="V640" s="110">
        <f>V634/V633</f>
        <v>1</v>
      </c>
    </row>
    <row r="641">
      <c r="D641" s="7" t="s">
        <v>1932</v>
      </c>
    </row>
  </sheetData>
  <mergeCells count="63">
    <mergeCell ref="A422:A430"/>
    <mergeCell ref="A432:A440"/>
    <mergeCell ref="A442:A450"/>
    <mergeCell ref="A451:A459"/>
    <mergeCell ref="A460:A468"/>
    <mergeCell ref="A469:A477"/>
    <mergeCell ref="A478:A486"/>
    <mergeCell ref="A488:A496"/>
    <mergeCell ref="A499:A507"/>
    <mergeCell ref="A510:A518"/>
    <mergeCell ref="A522:A530"/>
    <mergeCell ref="A533:A541"/>
    <mergeCell ref="A544:A552"/>
    <mergeCell ref="A555:A563"/>
    <mergeCell ref="A1:B1"/>
    <mergeCell ref="A2:B3"/>
    <mergeCell ref="A4:A12"/>
    <mergeCell ref="A13:A23"/>
    <mergeCell ref="A24:A34"/>
    <mergeCell ref="A35:A45"/>
    <mergeCell ref="A46:A56"/>
    <mergeCell ref="A58:A68"/>
    <mergeCell ref="A69:A79"/>
    <mergeCell ref="A81:A91"/>
    <mergeCell ref="A93:A103"/>
    <mergeCell ref="A104:A114"/>
    <mergeCell ref="A115:A125"/>
    <mergeCell ref="A126:A136"/>
    <mergeCell ref="A138:A148"/>
    <mergeCell ref="A149:A158"/>
    <mergeCell ref="A160:A169"/>
    <mergeCell ref="A171:A180"/>
    <mergeCell ref="A182:A190"/>
    <mergeCell ref="A192:A200"/>
    <mergeCell ref="A202:A210"/>
    <mergeCell ref="A211:A219"/>
    <mergeCell ref="A221:A229"/>
    <mergeCell ref="A231:A239"/>
    <mergeCell ref="A241:A249"/>
    <mergeCell ref="A252:A260"/>
    <mergeCell ref="A262:A270"/>
    <mergeCell ref="A272:A280"/>
    <mergeCell ref="A282:A290"/>
    <mergeCell ref="A292:A300"/>
    <mergeCell ref="A302:A310"/>
    <mergeCell ref="A312:A320"/>
    <mergeCell ref="A322:A330"/>
    <mergeCell ref="A332:A340"/>
    <mergeCell ref="A342:A350"/>
    <mergeCell ref="A352:A360"/>
    <mergeCell ref="A362:A370"/>
    <mergeCell ref="A372:A380"/>
    <mergeCell ref="A382:A390"/>
    <mergeCell ref="A392:A400"/>
    <mergeCell ref="A402:A410"/>
    <mergeCell ref="A412:A420"/>
    <mergeCell ref="A566:A574"/>
    <mergeCell ref="A577:A585"/>
    <mergeCell ref="A588:A596"/>
    <mergeCell ref="A599:A607"/>
    <mergeCell ref="A610:A618"/>
    <mergeCell ref="A621:A629"/>
    <mergeCell ref="A632:A640"/>
  </mergeCells>
  <hyperlinks>
    <hyperlink r:id="rId2" ref="D57"/>
    <hyperlink r:id="rId3" ref="G57"/>
    <hyperlink r:id="rId4" ref="V80"/>
    <hyperlink r:id="rId5" ref="D92"/>
    <hyperlink r:id="rId6" ref="G92"/>
    <hyperlink r:id="rId7" ref="D137"/>
    <hyperlink r:id="rId8" ref="G137"/>
    <hyperlink r:id="rId9" ref="V159"/>
    <hyperlink r:id="rId10" ref="D170"/>
    <hyperlink r:id="rId11" ref="G170"/>
    <hyperlink r:id="rId12" ref="J170"/>
    <hyperlink r:id="rId13" ref="M170"/>
    <hyperlink r:id="rId14" ref="P170"/>
    <hyperlink r:id="rId15" ref="S170"/>
    <hyperlink r:id="rId16" ref="V170"/>
    <hyperlink r:id="rId17" ref="D181"/>
    <hyperlink r:id="rId18" ref="J181"/>
    <hyperlink r:id="rId19" ref="P181"/>
    <hyperlink r:id="rId20" ref="S181"/>
    <hyperlink r:id="rId21" ref="D191"/>
    <hyperlink r:id="rId22" ref="G191"/>
    <hyperlink r:id="rId23" ref="J191"/>
    <hyperlink r:id="rId24" ref="M191"/>
    <hyperlink r:id="rId25" ref="P191"/>
    <hyperlink r:id="rId26" ref="S191"/>
    <hyperlink r:id="rId27" ref="V191"/>
    <hyperlink r:id="rId28" ref="D201"/>
    <hyperlink r:id="rId29" ref="G201"/>
    <hyperlink r:id="rId30" ref="J201"/>
    <hyperlink r:id="rId31" ref="M201"/>
    <hyperlink r:id="rId32" ref="P201"/>
    <hyperlink r:id="rId33" ref="S201"/>
    <hyperlink r:id="rId34" ref="V201"/>
    <hyperlink r:id="rId35" ref="J220"/>
    <hyperlink r:id="rId36" ref="M220"/>
    <hyperlink r:id="rId37" ref="P220"/>
    <hyperlink r:id="rId38" ref="S220"/>
    <hyperlink r:id="rId39" ref="V220"/>
    <hyperlink r:id="rId40" ref="D230"/>
    <hyperlink r:id="rId41" ref="G230"/>
    <hyperlink r:id="rId42" ref="J230"/>
    <hyperlink r:id="rId43" ref="M230"/>
    <hyperlink r:id="rId44" ref="P230"/>
    <hyperlink r:id="rId45" ref="S230"/>
    <hyperlink r:id="rId46" ref="V230"/>
    <hyperlink r:id="rId47" ref="D240"/>
    <hyperlink r:id="rId48" ref="G240"/>
    <hyperlink r:id="rId49" ref="J240"/>
    <hyperlink r:id="rId50" ref="M240"/>
    <hyperlink r:id="rId51" ref="P240"/>
    <hyperlink r:id="rId52" ref="S240"/>
    <hyperlink r:id="rId53" ref="V240"/>
    <hyperlink r:id="rId54" ref="D250"/>
    <hyperlink r:id="rId55" ref="G250"/>
    <hyperlink r:id="rId56" ref="J250"/>
    <hyperlink r:id="rId57" ref="M250"/>
    <hyperlink r:id="rId58" ref="P250"/>
    <hyperlink r:id="rId59" ref="S250"/>
    <hyperlink r:id="rId60" ref="V250"/>
    <hyperlink r:id="rId61" ref="D261"/>
    <hyperlink r:id="rId62" ref="J261"/>
    <hyperlink r:id="rId63" ref="M261"/>
    <hyperlink r:id="rId64" ref="P261"/>
    <hyperlink r:id="rId65" ref="S261"/>
    <hyperlink r:id="rId66" ref="V261"/>
    <hyperlink r:id="rId67" ref="D271"/>
    <hyperlink r:id="rId68" ref="J271"/>
    <hyperlink r:id="rId69" ref="M271"/>
    <hyperlink r:id="rId70" ref="S271"/>
    <hyperlink r:id="rId71" ref="V271"/>
    <hyperlink r:id="rId72" ref="J281"/>
    <hyperlink r:id="rId73" ref="M281"/>
    <hyperlink r:id="rId74" ref="P281"/>
    <hyperlink r:id="rId75" ref="S281"/>
    <hyperlink r:id="rId76" ref="V281"/>
    <hyperlink r:id="rId77" ref="G291"/>
    <hyperlink r:id="rId78" ref="J291"/>
    <hyperlink r:id="rId79" ref="M291"/>
    <hyperlink r:id="rId80" ref="P291"/>
    <hyperlink r:id="rId81" ref="S291"/>
    <hyperlink r:id="rId82" ref="V291"/>
    <hyperlink r:id="rId83" ref="G301"/>
    <hyperlink r:id="rId84" ref="J301"/>
    <hyperlink r:id="rId85" ref="M301"/>
    <hyperlink r:id="rId86" ref="P301"/>
    <hyperlink r:id="rId87" ref="S301"/>
    <hyperlink r:id="rId88" ref="V301"/>
    <hyperlink r:id="rId89" ref="D311"/>
    <hyperlink r:id="rId90" ref="J311"/>
    <hyperlink r:id="rId91" ref="M311"/>
    <hyperlink r:id="rId92" ref="S311"/>
    <hyperlink r:id="rId93" ref="V311"/>
    <hyperlink r:id="rId94" ref="G321"/>
    <hyperlink r:id="rId95" ref="P321"/>
    <hyperlink r:id="rId96" ref="V321"/>
    <hyperlink r:id="rId97" ref="J331"/>
    <hyperlink r:id="rId98" ref="M331"/>
    <hyperlink r:id="rId99" ref="P331"/>
    <hyperlink r:id="rId100" ref="S331"/>
    <hyperlink r:id="rId101" ref="V331"/>
    <hyperlink r:id="rId102" ref="D341"/>
    <hyperlink r:id="rId103" ref="J341"/>
    <hyperlink r:id="rId104" ref="M341"/>
    <hyperlink r:id="rId105" ref="P341"/>
    <hyperlink r:id="rId106" ref="S341"/>
    <hyperlink r:id="rId107" ref="V341"/>
    <hyperlink r:id="rId108" ref="G351"/>
    <hyperlink r:id="rId109" ref="J351"/>
    <hyperlink r:id="rId110" ref="M351"/>
    <hyperlink r:id="rId111" ref="S351"/>
    <hyperlink r:id="rId112" ref="V351"/>
    <hyperlink r:id="rId113" ref="J361"/>
    <hyperlink r:id="rId114" ref="M361"/>
    <hyperlink r:id="rId115" ref="P361"/>
    <hyperlink r:id="rId116" ref="S361"/>
    <hyperlink r:id="rId117" ref="V361"/>
    <hyperlink r:id="rId118" ref="D371"/>
    <hyperlink r:id="rId119" ref="J371"/>
    <hyperlink r:id="rId120" ref="M371"/>
    <hyperlink r:id="rId121" ref="P371"/>
    <hyperlink r:id="rId122" ref="S371"/>
    <hyperlink r:id="rId123" ref="G381"/>
    <hyperlink r:id="rId124" ref="J381"/>
    <hyperlink r:id="rId125" ref="P381"/>
    <hyperlink r:id="rId126" ref="S381"/>
    <hyperlink r:id="rId127" ref="V381"/>
    <hyperlink r:id="rId128" ref="G391"/>
    <hyperlink r:id="rId129" ref="J391"/>
    <hyperlink r:id="rId130" ref="M391"/>
    <hyperlink r:id="rId131" ref="P391"/>
    <hyperlink r:id="rId132" ref="S391"/>
    <hyperlink r:id="rId133" ref="V391"/>
    <hyperlink r:id="rId134" ref="G401"/>
    <hyperlink r:id="rId135" ref="J401"/>
    <hyperlink r:id="rId136" ref="M401"/>
    <hyperlink r:id="rId137" ref="P401"/>
    <hyperlink r:id="rId138" ref="S401"/>
    <hyperlink r:id="rId139" ref="V401"/>
    <hyperlink r:id="rId140" ref="J411"/>
    <hyperlink r:id="rId141" ref="M411"/>
    <hyperlink r:id="rId142" ref="S411"/>
    <hyperlink r:id="rId143" ref="V411"/>
    <hyperlink r:id="rId144" ref="D421"/>
    <hyperlink r:id="rId145" ref="J421"/>
    <hyperlink r:id="rId146" ref="M421"/>
    <hyperlink r:id="rId147" ref="P421"/>
    <hyperlink r:id="rId148" ref="S421"/>
    <hyperlink r:id="rId149" ref="V421"/>
    <hyperlink r:id="rId150" ref="J431"/>
    <hyperlink r:id="rId151" ref="M431"/>
    <hyperlink r:id="rId152" ref="P431"/>
    <hyperlink r:id="rId153" ref="S431"/>
    <hyperlink r:id="rId154" ref="V431"/>
    <hyperlink r:id="rId155" ref="G441"/>
    <hyperlink r:id="rId156" ref="J441"/>
    <hyperlink r:id="rId157" ref="M441"/>
    <hyperlink r:id="rId158" ref="P441"/>
    <hyperlink r:id="rId159" ref="S441"/>
    <hyperlink r:id="rId160" ref="V441"/>
    <hyperlink r:id="rId161" ref="P497"/>
    <hyperlink r:id="rId162" ref="D508"/>
    <hyperlink r:id="rId163" ref="M508"/>
    <hyperlink r:id="rId164" ref="G519"/>
    <hyperlink r:id="rId165" ref="M519"/>
    <hyperlink r:id="rId166" ref="P519"/>
    <hyperlink r:id="rId167" ref="V519"/>
    <hyperlink r:id="rId168" ref="G531"/>
    <hyperlink r:id="rId169" ref="J531"/>
    <hyperlink r:id="rId170" ref="M531"/>
    <hyperlink r:id="rId171" ref="S531"/>
    <hyperlink r:id="rId172" ref="G542"/>
    <hyperlink r:id="rId173" ref="J542"/>
    <hyperlink r:id="rId174" ref="M542"/>
    <hyperlink r:id="rId175" ref="P542"/>
    <hyperlink r:id="rId176" ref="S542"/>
    <hyperlink r:id="rId177" ref="V542"/>
    <hyperlink r:id="rId178" ref="M564"/>
    <hyperlink r:id="rId179" ref="V564"/>
    <hyperlink r:id="rId180" ref="P575"/>
    <hyperlink r:id="rId181" ref="S575"/>
    <hyperlink r:id="rId182" ref="M630"/>
    <hyperlink r:id="rId183" ref="V630"/>
    <hyperlink r:id="rId184" ref="D641"/>
  </hyperlinks>
  <drawing r:id="rId185"/>
  <legacyDrawing r:id="rId18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3.57"/>
    <col customWidth="1" min="2" max="2" width="25.86"/>
    <col customWidth="1" hidden="1" min="3" max="3" width="5.29"/>
    <col customWidth="1" min="4" max="4" width="6.86"/>
    <col customWidth="1" hidden="1" min="5" max="5" width="6.29"/>
    <col customWidth="1" hidden="1" min="6" max="6" width="6.86"/>
    <col customWidth="1" min="7" max="7" width="6.86"/>
    <col customWidth="1" hidden="1" min="8" max="9" width="6.86"/>
    <col customWidth="1" min="10" max="10" width="6.71"/>
    <col customWidth="1" hidden="1" min="11" max="11" width="6.71"/>
    <col customWidth="1" hidden="1" min="12" max="12" width="5.86"/>
    <col customWidth="1" min="13" max="13" width="6.86"/>
    <col customWidth="1" hidden="1" min="14" max="15" width="6.86"/>
    <col customWidth="1" min="16" max="16" width="6.86"/>
    <col customWidth="1" hidden="1" min="17" max="18" width="6.86"/>
    <col customWidth="1" min="19" max="19" width="6.86"/>
    <col customWidth="1" hidden="1" min="20" max="21" width="7.71"/>
    <col customWidth="1" hidden="1" min="22" max="22" width="5.86"/>
  </cols>
  <sheetData>
    <row r="1">
      <c r="A1" s="192" t="s">
        <v>1224</v>
      </c>
      <c r="B1" s="16" t="s">
        <v>1225</v>
      </c>
      <c r="C1" s="18"/>
      <c r="D1" s="20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</row>
    <row r="2" ht="32.25" customHeight="1">
      <c r="A2" s="27"/>
      <c r="B2" s="193" t="s">
        <v>1226</v>
      </c>
      <c r="C2" s="33" t="s">
        <v>54</v>
      </c>
      <c r="D2" s="194" t="s">
        <v>1228</v>
      </c>
      <c r="E2" s="33" t="s">
        <v>1230</v>
      </c>
      <c r="F2" s="33" t="s">
        <v>67</v>
      </c>
      <c r="G2" s="194" t="s">
        <v>1228</v>
      </c>
      <c r="H2" s="33" t="s">
        <v>1230</v>
      </c>
      <c r="I2" s="33" t="s">
        <v>67</v>
      </c>
      <c r="J2" s="194" t="s">
        <v>1228</v>
      </c>
      <c r="K2" s="33" t="s">
        <v>1230</v>
      </c>
      <c r="L2" s="33" t="s">
        <v>67</v>
      </c>
      <c r="M2" s="194" t="s">
        <v>1228</v>
      </c>
      <c r="N2" s="33" t="s">
        <v>1230</v>
      </c>
      <c r="O2" s="33" t="s">
        <v>67</v>
      </c>
      <c r="P2" s="194" t="s">
        <v>1228</v>
      </c>
      <c r="Q2" s="33" t="s">
        <v>1230</v>
      </c>
      <c r="R2" s="33" t="s">
        <v>67</v>
      </c>
      <c r="S2" s="194" t="s">
        <v>1228</v>
      </c>
      <c r="T2" s="33" t="s">
        <v>1230</v>
      </c>
      <c r="U2" s="33" t="s">
        <v>157</v>
      </c>
      <c r="V2" s="33" t="s">
        <v>67</v>
      </c>
      <c r="W2" s="71" t="s">
        <v>94</v>
      </c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</row>
    <row r="3">
      <c r="A3" s="35"/>
      <c r="B3" s="77"/>
      <c r="C3" s="54" t="s">
        <v>28</v>
      </c>
      <c r="D3" s="60" t="s">
        <v>182</v>
      </c>
      <c r="E3" s="64" t="s">
        <v>290</v>
      </c>
      <c r="F3" s="62" t="s">
        <v>1231</v>
      </c>
      <c r="G3" s="60" t="s">
        <v>38</v>
      </c>
      <c r="H3" s="64" t="s">
        <v>383</v>
      </c>
      <c r="I3" s="62" t="s">
        <v>99</v>
      </c>
      <c r="J3" s="60" t="s">
        <v>116</v>
      </c>
      <c r="K3" s="64" t="s">
        <v>42</v>
      </c>
      <c r="L3" s="62" t="s">
        <v>85</v>
      </c>
      <c r="M3" s="60" t="s">
        <v>43</v>
      </c>
      <c r="N3" s="64" t="s">
        <v>173</v>
      </c>
      <c r="O3" s="62" t="s">
        <v>105</v>
      </c>
      <c r="P3" s="60" t="s">
        <v>1232</v>
      </c>
      <c r="Q3" s="64" t="s">
        <v>1233</v>
      </c>
      <c r="R3" s="62" t="s">
        <v>46</v>
      </c>
      <c r="S3" s="70" t="s">
        <v>599</v>
      </c>
      <c r="T3" s="64" t="s">
        <v>111</v>
      </c>
      <c r="U3" s="195" t="s">
        <v>176</v>
      </c>
      <c r="V3" s="66" t="s">
        <v>52</v>
      </c>
      <c r="W3" s="196" t="s">
        <v>114</v>
      </c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</row>
    <row r="4" hidden="1">
      <c r="A4" s="73"/>
      <c r="B4" s="75" t="s">
        <v>134</v>
      </c>
      <c r="C4" s="76"/>
      <c r="D4" s="104" t="s">
        <v>182</v>
      </c>
      <c r="E4" s="76"/>
      <c r="F4" s="76"/>
      <c r="G4" s="104" t="s">
        <v>115</v>
      </c>
      <c r="H4" s="76"/>
      <c r="I4" s="76"/>
      <c r="J4" s="104" t="s">
        <v>116</v>
      </c>
      <c r="K4" s="76"/>
      <c r="L4" s="76"/>
      <c r="M4" s="104" t="s">
        <v>1234</v>
      </c>
      <c r="N4" s="76"/>
      <c r="O4" s="76"/>
      <c r="P4" s="76"/>
      <c r="Q4" s="76"/>
      <c r="R4" s="76"/>
      <c r="S4" s="76"/>
      <c r="T4" s="76"/>
      <c r="U4" s="23"/>
      <c r="V4" s="23"/>
      <c r="W4" s="92" t="s">
        <v>1235</v>
      </c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</row>
    <row r="5" hidden="1">
      <c r="A5" s="85">
        <v>43726.0</v>
      </c>
      <c r="B5" s="88" t="s">
        <v>159</v>
      </c>
      <c r="C5" s="90"/>
      <c r="D5" s="92">
        <v>34.0</v>
      </c>
      <c r="E5" s="90"/>
      <c r="F5" s="90"/>
      <c r="G5" s="92">
        <v>11.0</v>
      </c>
      <c r="H5" s="90"/>
      <c r="I5" s="90"/>
      <c r="J5" s="92">
        <v>18.0</v>
      </c>
      <c r="K5" s="90"/>
      <c r="L5" s="90"/>
      <c r="M5" s="90"/>
      <c r="N5" s="90"/>
      <c r="O5" s="90"/>
      <c r="P5" s="90"/>
      <c r="Q5" s="90"/>
      <c r="R5" s="90"/>
      <c r="S5" s="90"/>
      <c r="T5" s="90"/>
      <c r="U5" s="23"/>
      <c r="V5" s="23"/>
      <c r="W5" s="92">
        <v>58.0</v>
      </c>
      <c r="X5" s="99">
        <f>SUM(D5:W5)</f>
        <v>121</v>
      </c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</row>
    <row r="6" hidden="1">
      <c r="A6" s="27"/>
      <c r="B6" s="88" t="s">
        <v>178</v>
      </c>
      <c r="C6" s="90"/>
      <c r="D6" s="92">
        <v>31.0</v>
      </c>
      <c r="E6" s="90"/>
      <c r="F6" s="90"/>
      <c r="G6" s="92">
        <v>10.0</v>
      </c>
      <c r="H6" s="90"/>
      <c r="I6" s="90"/>
      <c r="J6" s="92">
        <v>9.0</v>
      </c>
      <c r="K6" s="90"/>
      <c r="L6" s="90"/>
      <c r="M6" s="90"/>
      <c r="N6" s="90"/>
      <c r="O6" s="90"/>
      <c r="P6" s="90"/>
      <c r="Q6" s="90"/>
      <c r="R6" s="90"/>
      <c r="S6" s="90"/>
      <c r="T6" s="90"/>
      <c r="U6" s="23"/>
      <c r="V6" s="23"/>
      <c r="W6" s="92">
        <v>51.0</v>
      </c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</row>
    <row r="7" hidden="1">
      <c r="A7" s="27"/>
      <c r="B7" s="88" t="s">
        <v>190</v>
      </c>
      <c r="C7" s="90"/>
      <c r="D7" s="92">
        <v>19.0</v>
      </c>
      <c r="E7" s="90"/>
      <c r="F7" s="90"/>
      <c r="G7" s="92">
        <v>6.0</v>
      </c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23"/>
      <c r="V7" s="23"/>
      <c r="W7" s="92">
        <v>8.0</v>
      </c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</row>
    <row r="8" hidden="1">
      <c r="A8" s="27"/>
      <c r="B8" s="88" t="s">
        <v>207</v>
      </c>
      <c r="C8" s="90"/>
      <c r="D8" s="92"/>
      <c r="E8" s="90"/>
      <c r="F8" s="90"/>
      <c r="G8" s="92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23"/>
      <c r="V8" s="23"/>
      <c r="W8" s="92">
        <v>35.0</v>
      </c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</row>
    <row r="9" hidden="1">
      <c r="A9" s="27"/>
      <c r="B9" s="88" t="s">
        <v>214</v>
      </c>
      <c r="C9" s="90"/>
      <c r="D9" s="92">
        <v>2.0</v>
      </c>
      <c r="E9" s="90"/>
      <c r="F9" s="90"/>
      <c r="G9" s="92">
        <v>2.0</v>
      </c>
      <c r="H9" s="90"/>
      <c r="I9" s="90"/>
      <c r="J9" s="92">
        <v>1.0</v>
      </c>
      <c r="K9" s="90"/>
      <c r="L9" s="90"/>
      <c r="M9" s="90"/>
      <c r="N9" s="90"/>
      <c r="O9" s="90"/>
      <c r="P9" s="90"/>
      <c r="Q9" s="90"/>
      <c r="R9" s="90"/>
      <c r="S9" s="90"/>
      <c r="T9" s="90"/>
      <c r="U9" s="23"/>
      <c r="V9" s="23"/>
      <c r="W9" s="92">
        <v>3.0</v>
      </c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</row>
    <row r="10" hidden="1">
      <c r="A10" s="27"/>
      <c r="B10" s="88" t="s">
        <v>221</v>
      </c>
      <c r="C10" s="90"/>
      <c r="D10" s="92">
        <v>1.0</v>
      </c>
      <c r="E10" s="90"/>
      <c r="F10" s="90"/>
      <c r="G10" s="92">
        <v>2.0</v>
      </c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23"/>
      <c r="V10" s="23"/>
      <c r="W10" s="92">
        <v>5.0</v>
      </c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</row>
    <row r="11" hidden="1">
      <c r="A11" s="27"/>
      <c r="B11" s="88" t="s">
        <v>233</v>
      </c>
      <c r="C11" s="90"/>
      <c r="D11" s="92">
        <v>3.0</v>
      </c>
      <c r="E11" s="90"/>
      <c r="F11" s="90"/>
      <c r="G11" s="92">
        <v>1.0</v>
      </c>
      <c r="H11" s="90"/>
      <c r="I11" s="90"/>
      <c r="J11" s="92">
        <v>8.0</v>
      </c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23"/>
      <c r="V11" s="23"/>
      <c r="W11" s="92">
        <v>7.0</v>
      </c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</row>
    <row r="12" hidden="1">
      <c r="A12" s="35"/>
      <c r="B12" s="109" t="s">
        <v>239</v>
      </c>
      <c r="C12" s="110" t="str">
        <f t="shared" ref="C12:W12" si="1">C6/C5</f>
        <v>#DIV/0!</v>
      </c>
      <c r="D12" s="110">
        <f t="shared" si="1"/>
        <v>0.9117647059</v>
      </c>
      <c r="E12" s="110" t="str">
        <f t="shared" si="1"/>
        <v>#DIV/0!</v>
      </c>
      <c r="F12" s="110" t="str">
        <f t="shared" si="1"/>
        <v>#DIV/0!</v>
      </c>
      <c r="G12" s="110">
        <f t="shared" si="1"/>
        <v>0.9090909091</v>
      </c>
      <c r="H12" s="110" t="str">
        <f t="shared" si="1"/>
        <v>#DIV/0!</v>
      </c>
      <c r="I12" s="110" t="str">
        <f t="shared" si="1"/>
        <v>#DIV/0!</v>
      </c>
      <c r="J12" s="110">
        <f t="shared" si="1"/>
        <v>0.5</v>
      </c>
      <c r="K12" s="110" t="str">
        <f t="shared" si="1"/>
        <v>#DIV/0!</v>
      </c>
      <c r="L12" s="110" t="str">
        <f t="shared" si="1"/>
        <v>#DIV/0!</v>
      </c>
      <c r="M12" s="110" t="str">
        <f t="shared" si="1"/>
        <v>#DIV/0!</v>
      </c>
      <c r="N12" s="110" t="str">
        <f t="shared" si="1"/>
        <v>#DIV/0!</v>
      </c>
      <c r="O12" s="110" t="str">
        <f t="shared" si="1"/>
        <v>#DIV/0!</v>
      </c>
      <c r="P12" s="110" t="str">
        <f t="shared" si="1"/>
        <v>#DIV/0!</v>
      </c>
      <c r="Q12" s="110" t="str">
        <f t="shared" si="1"/>
        <v>#DIV/0!</v>
      </c>
      <c r="R12" s="110" t="str">
        <f t="shared" si="1"/>
        <v>#DIV/0!</v>
      </c>
      <c r="S12" s="110" t="str">
        <f t="shared" si="1"/>
        <v>#DIV/0!</v>
      </c>
      <c r="T12" s="110" t="str">
        <f t="shared" si="1"/>
        <v>#DIV/0!</v>
      </c>
      <c r="U12" s="110" t="str">
        <f t="shared" si="1"/>
        <v>#DIV/0!</v>
      </c>
      <c r="V12" s="110" t="str">
        <f t="shared" si="1"/>
        <v>#DIV/0!</v>
      </c>
      <c r="W12" s="110">
        <f t="shared" si="1"/>
        <v>0.8793103448</v>
      </c>
    </row>
    <row r="13" hidden="1">
      <c r="A13" s="85">
        <v>43727.0</v>
      </c>
      <c r="B13" s="112" t="s">
        <v>134</v>
      </c>
      <c r="C13" s="113"/>
      <c r="D13" s="115" t="s">
        <v>1243</v>
      </c>
      <c r="E13" s="113"/>
      <c r="F13" s="113"/>
      <c r="G13" s="115" t="s">
        <v>1244</v>
      </c>
      <c r="H13" s="113"/>
      <c r="I13" s="113"/>
      <c r="J13" s="115" t="s">
        <v>1245</v>
      </c>
      <c r="K13" s="113"/>
      <c r="L13" s="115"/>
      <c r="M13" s="115" t="s">
        <v>1246</v>
      </c>
      <c r="N13" s="115"/>
      <c r="O13" s="113"/>
      <c r="P13" s="115"/>
      <c r="Q13" s="113"/>
      <c r="R13" s="113"/>
      <c r="S13" s="115" t="s">
        <v>1247</v>
      </c>
      <c r="T13" s="23"/>
      <c r="U13" s="23"/>
      <c r="V13" s="23"/>
      <c r="W13" s="115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</row>
    <row r="14" hidden="1">
      <c r="A14" s="27"/>
      <c r="B14" s="88" t="s">
        <v>159</v>
      </c>
      <c r="C14" s="90"/>
      <c r="D14" s="92">
        <f>54+54</f>
        <v>108</v>
      </c>
      <c r="E14" s="90"/>
      <c r="F14" s="90"/>
      <c r="G14" s="92"/>
      <c r="H14" s="90"/>
      <c r="I14" s="90"/>
      <c r="J14" s="92">
        <v>19.0</v>
      </c>
      <c r="K14" s="90"/>
      <c r="L14" s="92"/>
      <c r="M14" s="92">
        <v>18.0</v>
      </c>
      <c r="N14" s="92"/>
      <c r="O14" s="90"/>
      <c r="P14" s="92"/>
      <c r="Q14" s="90"/>
      <c r="R14" s="90"/>
      <c r="S14" s="92">
        <v>141.0</v>
      </c>
      <c r="T14" s="23"/>
      <c r="U14" s="23"/>
      <c r="V14" s="23"/>
      <c r="W14" s="92"/>
      <c r="X14" s="99">
        <f>SUM(D14:W14)</f>
        <v>286</v>
      </c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</row>
    <row r="15" hidden="1">
      <c r="A15" s="27"/>
      <c r="B15" s="88" t="s">
        <v>178</v>
      </c>
      <c r="C15" s="90"/>
      <c r="D15" s="92"/>
      <c r="E15" s="90"/>
      <c r="F15" s="90"/>
      <c r="G15" s="92"/>
      <c r="H15" s="90"/>
      <c r="I15" s="90"/>
      <c r="J15" s="92"/>
      <c r="K15" s="90"/>
      <c r="L15" s="92"/>
      <c r="M15" s="92">
        <v>16.0</v>
      </c>
      <c r="N15" s="92"/>
      <c r="O15" s="90"/>
      <c r="P15" s="92"/>
      <c r="Q15" s="90"/>
      <c r="R15" s="90"/>
      <c r="S15" s="92">
        <v>128.0</v>
      </c>
      <c r="T15" s="23"/>
      <c r="U15" s="23"/>
      <c r="V15" s="23"/>
      <c r="W15" s="92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</row>
    <row r="16" hidden="1">
      <c r="A16" s="27"/>
      <c r="B16" s="88" t="s">
        <v>287</v>
      </c>
      <c r="C16" s="90"/>
      <c r="D16" s="92"/>
      <c r="E16" s="90"/>
      <c r="F16" s="90"/>
      <c r="G16" s="92"/>
      <c r="H16" s="90"/>
      <c r="I16" s="90"/>
      <c r="J16" s="92">
        <v>1.0</v>
      </c>
      <c r="K16" s="90"/>
      <c r="L16" s="92"/>
      <c r="M16" s="92">
        <v>1.0</v>
      </c>
      <c r="N16" s="92"/>
      <c r="O16" s="90"/>
      <c r="P16" s="92"/>
      <c r="Q16" s="90"/>
      <c r="R16" s="90"/>
      <c r="S16" s="92"/>
      <c r="T16" s="23"/>
      <c r="U16" s="23"/>
      <c r="V16" s="23"/>
      <c r="W16" s="92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</row>
    <row r="17" hidden="1">
      <c r="A17" s="27"/>
      <c r="B17" s="88" t="s">
        <v>295</v>
      </c>
      <c r="C17" s="90"/>
      <c r="D17" s="92"/>
      <c r="E17" s="90"/>
      <c r="F17" s="90"/>
      <c r="G17" s="90"/>
      <c r="H17" s="90"/>
      <c r="I17" s="90"/>
      <c r="J17" s="92">
        <v>4.0</v>
      </c>
      <c r="K17" s="90"/>
      <c r="L17" s="90"/>
      <c r="M17" s="92">
        <v>10.0</v>
      </c>
      <c r="N17" s="90"/>
      <c r="O17" s="90"/>
      <c r="P17" s="92"/>
      <c r="Q17" s="90"/>
      <c r="R17" s="90"/>
      <c r="S17" s="92"/>
      <c r="T17" s="23"/>
      <c r="U17" s="23"/>
      <c r="V17" s="23"/>
      <c r="W17" s="92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</row>
    <row r="18" hidden="1">
      <c r="A18" s="27"/>
      <c r="B18" s="88" t="s">
        <v>301</v>
      </c>
      <c r="C18" s="90"/>
      <c r="D18" s="92"/>
      <c r="E18" s="90"/>
      <c r="F18" s="90"/>
      <c r="G18" s="90"/>
      <c r="H18" s="90"/>
      <c r="I18" s="90"/>
      <c r="J18" s="90"/>
      <c r="K18" s="90"/>
      <c r="L18" s="90"/>
      <c r="M18" s="92"/>
      <c r="N18" s="90"/>
      <c r="O18" s="90"/>
      <c r="P18" s="92"/>
      <c r="Q18" s="90"/>
      <c r="R18" s="90"/>
      <c r="S18" s="92">
        <v>95.0</v>
      </c>
      <c r="T18" s="23"/>
      <c r="U18" s="23"/>
      <c r="V18" s="23"/>
      <c r="W18" s="92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</row>
    <row r="19" hidden="1">
      <c r="A19" s="27"/>
      <c r="B19" s="88" t="s">
        <v>207</v>
      </c>
      <c r="C19" s="90"/>
      <c r="D19" s="92"/>
      <c r="E19" s="90"/>
      <c r="F19" s="90"/>
      <c r="G19" s="90"/>
      <c r="H19" s="90"/>
      <c r="I19" s="90"/>
      <c r="J19" s="90"/>
      <c r="K19" s="90"/>
      <c r="L19" s="90"/>
      <c r="M19" s="92">
        <v>4.0</v>
      </c>
      <c r="N19" s="90"/>
      <c r="O19" s="90"/>
      <c r="P19" s="92"/>
      <c r="Q19" s="90"/>
      <c r="R19" s="90"/>
      <c r="S19" s="92">
        <v>13.0</v>
      </c>
      <c r="T19" s="23"/>
      <c r="U19" s="23"/>
      <c r="V19" s="23"/>
      <c r="W19" s="92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</row>
    <row r="20" hidden="1">
      <c r="A20" s="27"/>
      <c r="B20" s="88" t="s">
        <v>214</v>
      </c>
      <c r="C20" s="90"/>
      <c r="D20" s="92"/>
      <c r="E20" s="90"/>
      <c r="F20" s="90"/>
      <c r="G20" s="92"/>
      <c r="H20" s="90"/>
      <c r="I20" s="90"/>
      <c r="J20" s="92">
        <v>3.0</v>
      </c>
      <c r="K20" s="90"/>
      <c r="L20" s="92"/>
      <c r="M20" s="92">
        <v>1.0</v>
      </c>
      <c r="N20" s="92"/>
      <c r="O20" s="90"/>
      <c r="P20" s="92"/>
      <c r="Q20" s="90"/>
      <c r="R20" s="90"/>
      <c r="S20" s="92">
        <v>18.0</v>
      </c>
      <c r="T20" s="23"/>
      <c r="U20" s="23"/>
      <c r="V20" s="23"/>
      <c r="W20" s="92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</row>
    <row r="21" hidden="1">
      <c r="A21" s="27"/>
      <c r="B21" s="88" t="s">
        <v>221</v>
      </c>
      <c r="C21" s="90"/>
      <c r="D21" s="92"/>
      <c r="E21" s="90"/>
      <c r="F21" s="90"/>
      <c r="G21" s="92"/>
      <c r="H21" s="90"/>
      <c r="I21" s="90"/>
      <c r="J21" s="90"/>
      <c r="K21" s="90"/>
      <c r="L21" s="92"/>
      <c r="M21" s="92">
        <v>0.0</v>
      </c>
      <c r="N21" s="92"/>
      <c r="O21" s="90"/>
      <c r="P21" s="90"/>
      <c r="Q21" s="90"/>
      <c r="R21" s="90"/>
      <c r="S21" s="92">
        <v>2.0</v>
      </c>
      <c r="T21" s="23"/>
      <c r="U21" s="23"/>
      <c r="V21" s="23"/>
      <c r="W21" s="92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</row>
    <row r="22" hidden="1">
      <c r="A22" s="27"/>
      <c r="B22" s="88" t="s">
        <v>233</v>
      </c>
      <c r="C22" s="90"/>
      <c r="D22" s="90"/>
      <c r="E22" s="90"/>
      <c r="F22" s="90"/>
      <c r="G22" s="90"/>
      <c r="H22" s="90"/>
      <c r="I22" s="90"/>
      <c r="J22" s="90"/>
      <c r="K22" s="90"/>
      <c r="L22" s="92"/>
      <c r="M22" s="92">
        <v>2.0</v>
      </c>
      <c r="N22" s="90"/>
      <c r="O22" s="90"/>
      <c r="P22" s="92"/>
      <c r="Q22" s="90"/>
      <c r="R22" s="90"/>
      <c r="S22" s="92">
        <v>13.0</v>
      </c>
      <c r="T22" s="23"/>
      <c r="U22" s="23"/>
      <c r="V22" s="23"/>
      <c r="W22" s="90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</row>
    <row r="23" hidden="1">
      <c r="A23" s="35"/>
      <c r="B23" s="88" t="s">
        <v>338</v>
      </c>
      <c r="C23" s="110" t="str">
        <f t="shared" ref="C23:S23" si="2">C15/C14</f>
        <v>#DIV/0!</v>
      </c>
      <c r="D23" s="110">
        <f t="shared" si="2"/>
        <v>0</v>
      </c>
      <c r="E23" s="110" t="str">
        <f t="shared" si="2"/>
        <v>#DIV/0!</v>
      </c>
      <c r="F23" s="110" t="str">
        <f t="shared" si="2"/>
        <v>#DIV/0!</v>
      </c>
      <c r="G23" s="110" t="str">
        <f t="shared" si="2"/>
        <v>#DIV/0!</v>
      </c>
      <c r="H23" s="110" t="str">
        <f t="shared" si="2"/>
        <v>#DIV/0!</v>
      </c>
      <c r="I23" s="110" t="str">
        <f t="shared" si="2"/>
        <v>#DIV/0!</v>
      </c>
      <c r="J23" s="110">
        <f t="shared" si="2"/>
        <v>0</v>
      </c>
      <c r="K23" s="110" t="str">
        <f t="shared" si="2"/>
        <v>#DIV/0!</v>
      </c>
      <c r="L23" s="110" t="str">
        <f t="shared" si="2"/>
        <v>#DIV/0!</v>
      </c>
      <c r="M23" s="110">
        <f t="shared" si="2"/>
        <v>0.8888888889</v>
      </c>
      <c r="N23" s="110" t="str">
        <f t="shared" si="2"/>
        <v>#DIV/0!</v>
      </c>
      <c r="O23" s="110" t="str">
        <f t="shared" si="2"/>
        <v>#DIV/0!</v>
      </c>
      <c r="P23" s="110" t="str">
        <f t="shared" si="2"/>
        <v>#DIV/0!</v>
      </c>
      <c r="Q23" s="110" t="str">
        <f t="shared" si="2"/>
        <v>#DIV/0!</v>
      </c>
      <c r="R23" s="110" t="str">
        <f t="shared" si="2"/>
        <v>#DIV/0!</v>
      </c>
      <c r="S23" s="110">
        <f t="shared" si="2"/>
        <v>0.9078014184</v>
      </c>
      <c r="T23" s="23"/>
      <c r="U23" s="23"/>
      <c r="V23" s="23"/>
      <c r="W23" s="110" t="str">
        <f>W15/W14</f>
        <v>#DIV/0!</v>
      </c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</row>
    <row r="24" hidden="1">
      <c r="A24" s="85">
        <v>43728.0</v>
      </c>
      <c r="B24" s="112" t="s">
        <v>134</v>
      </c>
      <c r="C24" s="113"/>
      <c r="D24" s="115" t="s">
        <v>1259</v>
      </c>
      <c r="E24" s="113"/>
      <c r="F24" s="113"/>
      <c r="G24" s="115" t="s">
        <v>1260</v>
      </c>
      <c r="H24" s="113"/>
      <c r="I24" s="113"/>
      <c r="J24" s="115"/>
      <c r="K24" s="113"/>
      <c r="L24" s="115"/>
      <c r="M24" s="115"/>
      <c r="N24" s="115"/>
      <c r="O24" s="113"/>
      <c r="P24" s="115"/>
      <c r="Q24" s="113"/>
      <c r="R24" s="113"/>
      <c r="S24" s="115"/>
      <c r="T24" s="23"/>
      <c r="U24" s="23"/>
      <c r="V24" s="23"/>
      <c r="W24" s="115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</row>
    <row r="25" hidden="1">
      <c r="A25" s="27"/>
      <c r="B25" s="88" t="s">
        <v>159</v>
      </c>
      <c r="C25" s="90"/>
      <c r="D25" s="92">
        <v>16.0</v>
      </c>
      <c r="E25" s="90"/>
      <c r="F25" s="90"/>
      <c r="G25" s="92">
        <v>17.0</v>
      </c>
      <c r="H25" s="90"/>
      <c r="I25" s="90"/>
      <c r="J25" s="92"/>
      <c r="K25" s="90"/>
      <c r="L25" s="92"/>
      <c r="M25" s="92"/>
      <c r="N25" s="92"/>
      <c r="O25" s="90"/>
      <c r="P25" s="92"/>
      <c r="Q25" s="90"/>
      <c r="R25" s="90"/>
      <c r="S25" s="92"/>
      <c r="T25" s="23"/>
      <c r="U25" s="23"/>
      <c r="V25" s="23"/>
      <c r="W25" s="92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</row>
    <row r="26" hidden="1">
      <c r="A26" s="27"/>
      <c r="B26" s="88" t="s">
        <v>178</v>
      </c>
      <c r="C26" s="90"/>
      <c r="D26" s="92">
        <v>13.0</v>
      </c>
      <c r="E26" s="90"/>
      <c r="F26" s="90"/>
      <c r="G26" s="92">
        <v>14.0</v>
      </c>
      <c r="H26" s="90"/>
      <c r="I26" s="90"/>
      <c r="J26" s="92"/>
      <c r="K26" s="90"/>
      <c r="L26" s="92"/>
      <c r="M26" s="92"/>
      <c r="N26" s="92"/>
      <c r="O26" s="90"/>
      <c r="P26" s="92"/>
      <c r="Q26" s="90"/>
      <c r="R26" s="90"/>
      <c r="S26" s="92"/>
      <c r="T26" s="23"/>
      <c r="U26" s="23"/>
      <c r="V26" s="23"/>
      <c r="W26" s="92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</row>
    <row r="27" hidden="1">
      <c r="A27" s="27"/>
      <c r="B27" s="88" t="s">
        <v>287</v>
      </c>
      <c r="C27" s="90"/>
      <c r="D27" s="92">
        <v>10.0</v>
      </c>
      <c r="E27" s="90"/>
      <c r="F27" s="90"/>
      <c r="G27" s="92"/>
      <c r="H27" s="90"/>
      <c r="I27" s="90"/>
      <c r="J27" s="92"/>
      <c r="K27" s="90"/>
      <c r="L27" s="92"/>
      <c r="M27" s="92"/>
      <c r="N27" s="92"/>
      <c r="O27" s="90"/>
      <c r="P27" s="92"/>
      <c r="Q27" s="90"/>
      <c r="R27" s="90"/>
      <c r="S27" s="92"/>
      <c r="T27" s="23"/>
      <c r="U27" s="23"/>
      <c r="V27" s="23"/>
      <c r="W27" s="92"/>
      <c r="X27" s="82" t="s">
        <v>1262</v>
      </c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</row>
    <row r="28" hidden="1">
      <c r="A28" s="27"/>
      <c r="B28" s="88" t="s">
        <v>295</v>
      </c>
      <c r="C28" s="90"/>
      <c r="D28" s="92"/>
      <c r="E28" s="90"/>
      <c r="F28" s="90"/>
      <c r="G28" s="90"/>
      <c r="H28" s="90"/>
      <c r="I28" s="90"/>
      <c r="J28" s="92"/>
      <c r="K28" s="90"/>
      <c r="L28" s="90"/>
      <c r="M28" s="92"/>
      <c r="N28" s="90"/>
      <c r="O28" s="90"/>
      <c r="P28" s="92"/>
      <c r="Q28" s="90"/>
      <c r="R28" s="90"/>
      <c r="S28" s="92"/>
      <c r="T28" s="23"/>
      <c r="U28" s="23"/>
      <c r="V28" s="23"/>
      <c r="W28" s="92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</row>
    <row r="29" hidden="1">
      <c r="A29" s="27"/>
      <c r="B29" s="88" t="s">
        <v>301</v>
      </c>
      <c r="C29" s="90"/>
      <c r="D29" s="92"/>
      <c r="E29" s="90"/>
      <c r="F29" s="90"/>
      <c r="G29" s="90"/>
      <c r="H29" s="90"/>
      <c r="I29" s="90"/>
      <c r="J29" s="90"/>
      <c r="K29" s="90"/>
      <c r="L29" s="90"/>
      <c r="M29" s="92"/>
      <c r="N29" s="90"/>
      <c r="O29" s="90"/>
      <c r="P29" s="92"/>
      <c r="Q29" s="90"/>
      <c r="R29" s="90"/>
      <c r="S29" s="92"/>
      <c r="T29" s="23"/>
      <c r="U29" s="23"/>
      <c r="V29" s="23"/>
      <c r="W29" s="92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</row>
    <row r="30" hidden="1">
      <c r="A30" s="27"/>
      <c r="B30" s="88" t="s">
        <v>207</v>
      </c>
      <c r="C30" s="90"/>
      <c r="D30" s="92">
        <v>3.0</v>
      </c>
      <c r="E30" s="90"/>
      <c r="F30" s="90"/>
      <c r="G30" s="90"/>
      <c r="H30" s="90"/>
      <c r="I30" s="90"/>
      <c r="J30" s="90"/>
      <c r="K30" s="90"/>
      <c r="L30" s="90"/>
      <c r="M30" s="92"/>
      <c r="N30" s="90"/>
      <c r="O30" s="90"/>
      <c r="P30" s="92"/>
      <c r="Q30" s="90"/>
      <c r="R30" s="90"/>
      <c r="S30" s="92"/>
      <c r="T30" s="23"/>
      <c r="U30" s="23"/>
      <c r="V30" s="23"/>
      <c r="W30" s="92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</row>
    <row r="31" hidden="1">
      <c r="A31" s="27"/>
      <c r="B31" s="88" t="s">
        <v>214</v>
      </c>
      <c r="C31" s="90"/>
      <c r="D31" s="92"/>
      <c r="E31" s="90"/>
      <c r="F31" s="90"/>
      <c r="G31" s="92"/>
      <c r="H31" s="90"/>
      <c r="I31" s="90"/>
      <c r="J31" s="92"/>
      <c r="K31" s="90"/>
      <c r="L31" s="92"/>
      <c r="M31" s="92"/>
      <c r="N31" s="92"/>
      <c r="O31" s="90"/>
      <c r="P31" s="92"/>
      <c r="Q31" s="90"/>
      <c r="R31" s="90"/>
      <c r="S31" s="92"/>
      <c r="T31" s="23"/>
      <c r="U31" s="23"/>
      <c r="V31" s="23"/>
      <c r="W31" s="92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</row>
    <row r="32" hidden="1">
      <c r="A32" s="27"/>
      <c r="B32" s="88" t="s">
        <v>221</v>
      </c>
      <c r="C32" s="90"/>
      <c r="D32" s="92"/>
      <c r="E32" s="90"/>
      <c r="F32" s="90"/>
      <c r="G32" s="92"/>
      <c r="H32" s="90"/>
      <c r="I32" s="90"/>
      <c r="J32" s="90"/>
      <c r="K32" s="90"/>
      <c r="L32" s="92"/>
      <c r="M32" s="92"/>
      <c r="N32" s="92"/>
      <c r="O32" s="90"/>
      <c r="P32" s="90"/>
      <c r="Q32" s="90"/>
      <c r="R32" s="90"/>
      <c r="S32" s="92"/>
      <c r="T32" s="23"/>
      <c r="U32" s="23"/>
      <c r="V32" s="23"/>
      <c r="W32" s="92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</row>
    <row r="33" hidden="1">
      <c r="A33" s="27"/>
      <c r="B33" s="88" t="s">
        <v>233</v>
      </c>
      <c r="C33" s="90"/>
      <c r="D33" s="92">
        <v>3.0</v>
      </c>
      <c r="E33" s="90"/>
      <c r="F33" s="90"/>
      <c r="G33" s="92">
        <v>3.0</v>
      </c>
      <c r="H33" s="90"/>
      <c r="I33" s="90"/>
      <c r="J33" s="90"/>
      <c r="K33" s="90"/>
      <c r="L33" s="92"/>
      <c r="M33" s="92"/>
      <c r="N33" s="90"/>
      <c r="O33" s="90"/>
      <c r="P33" s="92"/>
      <c r="Q33" s="90"/>
      <c r="R33" s="90"/>
      <c r="S33" s="92"/>
      <c r="T33" s="23"/>
      <c r="U33" s="23"/>
      <c r="V33" s="23"/>
      <c r="W33" s="90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</row>
    <row r="34" hidden="1">
      <c r="A34" s="35"/>
      <c r="B34" s="88" t="s">
        <v>338</v>
      </c>
      <c r="C34" s="110" t="str">
        <f t="shared" ref="C34:S34" si="3">C26/C25</f>
        <v>#DIV/0!</v>
      </c>
      <c r="D34" s="110">
        <f t="shared" si="3"/>
        <v>0.8125</v>
      </c>
      <c r="E34" s="110" t="str">
        <f t="shared" si="3"/>
        <v>#DIV/0!</v>
      </c>
      <c r="F34" s="110" t="str">
        <f t="shared" si="3"/>
        <v>#DIV/0!</v>
      </c>
      <c r="G34" s="110">
        <f t="shared" si="3"/>
        <v>0.8235294118</v>
      </c>
      <c r="H34" s="110" t="str">
        <f t="shared" si="3"/>
        <v>#DIV/0!</v>
      </c>
      <c r="I34" s="110" t="str">
        <f t="shared" si="3"/>
        <v>#DIV/0!</v>
      </c>
      <c r="J34" s="110" t="str">
        <f t="shared" si="3"/>
        <v>#DIV/0!</v>
      </c>
      <c r="K34" s="110" t="str">
        <f t="shared" si="3"/>
        <v>#DIV/0!</v>
      </c>
      <c r="L34" s="110" t="str">
        <f t="shared" si="3"/>
        <v>#DIV/0!</v>
      </c>
      <c r="M34" s="110" t="str">
        <f t="shared" si="3"/>
        <v>#DIV/0!</v>
      </c>
      <c r="N34" s="110" t="str">
        <f t="shared" si="3"/>
        <v>#DIV/0!</v>
      </c>
      <c r="O34" s="110" t="str">
        <f t="shared" si="3"/>
        <v>#DIV/0!</v>
      </c>
      <c r="P34" s="110" t="str">
        <f t="shared" si="3"/>
        <v>#DIV/0!</v>
      </c>
      <c r="Q34" s="110" t="str">
        <f t="shared" si="3"/>
        <v>#DIV/0!</v>
      </c>
      <c r="R34" s="110" t="str">
        <f t="shared" si="3"/>
        <v>#DIV/0!</v>
      </c>
      <c r="S34" s="110" t="str">
        <f t="shared" si="3"/>
        <v>#DIV/0!</v>
      </c>
      <c r="T34" s="23"/>
      <c r="U34" s="23"/>
      <c r="V34" s="23"/>
      <c r="W34" s="110" t="str">
        <f>W26/W25</f>
        <v>#DIV/0!</v>
      </c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</row>
    <row r="35" hidden="1">
      <c r="A35" s="85">
        <v>43729.0</v>
      </c>
      <c r="B35" s="112" t="s">
        <v>134</v>
      </c>
      <c r="C35" s="113"/>
      <c r="D35" s="115"/>
      <c r="E35" s="113"/>
      <c r="F35" s="113"/>
      <c r="G35" s="115"/>
      <c r="H35" s="113"/>
      <c r="I35" s="113"/>
      <c r="J35" s="115"/>
      <c r="K35" s="113"/>
      <c r="L35" s="115"/>
      <c r="M35" s="115"/>
      <c r="N35" s="115"/>
      <c r="O35" s="113"/>
      <c r="P35" s="115"/>
      <c r="Q35" s="113"/>
      <c r="R35" s="113"/>
      <c r="S35" s="115"/>
      <c r="T35" s="23"/>
      <c r="U35" s="23"/>
      <c r="V35" s="23"/>
      <c r="X35" s="23"/>
      <c r="Y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</row>
    <row r="36" hidden="1">
      <c r="A36" s="27"/>
      <c r="B36" s="88" t="s">
        <v>159</v>
      </c>
      <c r="C36" s="90"/>
      <c r="D36" s="92">
        <v>32.0</v>
      </c>
      <c r="E36" s="90"/>
      <c r="F36" s="90"/>
      <c r="G36" s="92">
        <v>22.0</v>
      </c>
      <c r="H36" s="90"/>
      <c r="I36" s="90"/>
      <c r="J36" s="92"/>
      <c r="K36" s="90"/>
      <c r="L36" s="92"/>
      <c r="M36" s="92"/>
      <c r="N36" s="92"/>
      <c r="O36" s="90"/>
      <c r="P36" s="92"/>
      <c r="Q36" s="90"/>
      <c r="R36" s="90"/>
      <c r="S36" s="92"/>
      <c r="T36" s="23"/>
      <c r="U36" s="23"/>
      <c r="V36" s="23"/>
      <c r="W36" s="7" t="s">
        <v>1271</v>
      </c>
      <c r="X36" s="82" t="s">
        <v>7</v>
      </c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</row>
    <row r="37" hidden="1">
      <c r="A37" s="27"/>
      <c r="B37" s="88" t="s">
        <v>178</v>
      </c>
      <c r="C37" s="90"/>
      <c r="D37" s="92">
        <v>28.0</v>
      </c>
      <c r="E37" s="90"/>
      <c r="F37" s="90"/>
      <c r="G37" s="92">
        <v>13.0</v>
      </c>
      <c r="H37" s="90"/>
      <c r="I37" s="90"/>
      <c r="J37" s="92"/>
      <c r="K37" s="90"/>
      <c r="L37" s="92"/>
      <c r="M37" s="92"/>
      <c r="N37" s="92"/>
      <c r="O37" s="90"/>
      <c r="P37" s="92"/>
      <c r="Q37" s="90"/>
      <c r="R37" s="90"/>
      <c r="S37" s="92"/>
      <c r="T37" s="23"/>
      <c r="U37" s="23"/>
      <c r="V37" s="23"/>
      <c r="W37" s="7" t="s">
        <v>1275</v>
      </c>
      <c r="X37" s="82" t="s">
        <v>7</v>
      </c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</row>
    <row r="38" hidden="1">
      <c r="A38" s="27"/>
      <c r="B38" s="88" t="s">
        <v>287</v>
      </c>
      <c r="C38" s="90"/>
      <c r="D38" s="92"/>
      <c r="E38" s="90"/>
      <c r="F38" s="90"/>
      <c r="G38" s="92"/>
      <c r="H38" s="90"/>
      <c r="I38" s="90"/>
      <c r="J38" s="92"/>
      <c r="K38" s="90"/>
      <c r="L38" s="92"/>
      <c r="M38" s="90"/>
      <c r="N38" s="92"/>
      <c r="O38" s="90"/>
      <c r="P38" s="92"/>
      <c r="Q38" s="90"/>
      <c r="R38" s="90"/>
      <c r="S38" s="92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</row>
    <row r="39" hidden="1">
      <c r="A39" s="27"/>
      <c r="B39" s="88" t="s">
        <v>301</v>
      </c>
      <c r="C39" s="90"/>
      <c r="D39" s="92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2"/>
      <c r="Q39" s="90"/>
      <c r="R39" s="90"/>
      <c r="S39" s="92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</row>
    <row r="40" hidden="1">
      <c r="A40" s="27"/>
      <c r="B40" s="88" t="s">
        <v>214</v>
      </c>
      <c r="C40" s="90"/>
      <c r="D40" s="92"/>
      <c r="E40" s="90"/>
      <c r="F40" s="90"/>
      <c r="G40" s="92"/>
      <c r="H40" s="90"/>
      <c r="I40" s="90"/>
      <c r="J40" s="92"/>
      <c r="K40" s="90"/>
      <c r="L40" s="92"/>
      <c r="M40" s="90"/>
      <c r="N40" s="92"/>
      <c r="O40" s="90"/>
      <c r="P40" s="92"/>
      <c r="Q40" s="90"/>
      <c r="R40" s="90"/>
      <c r="S40" s="92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</row>
    <row r="41" hidden="1">
      <c r="A41" s="27"/>
      <c r="B41" s="88" t="s">
        <v>221</v>
      </c>
      <c r="C41" s="90"/>
      <c r="D41" s="92"/>
      <c r="E41" s="90"/>
      <c r="F41" s="90"/>
      <c r="G41" s="92"/>
      <c r="H41" s="90"/>
      <c r="I41" s="90"/>
      <c r="J41" s="90"/>
      <c r="K41" s="90"/>
      <c r="L41" s="92"/>
      <c r="M41" s="90"/>
      <c r="N41" s="92"/>
      <c r="O41" s="90"/>
      <c r="P41" s="90"/>
      <c r="Q41" s="90"/>
      <c r="R41" s="90"/>
      <c r="S41" s="92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</row>
    <row r="42" hidden="1">
      <c r="A42" s="27"/>
      <c r="B42" s="88" t="s">
        <v>233</v>
      </c>
      <c r="C42" s="90"/>
      <c r="D42" s="92"/>
      <c r="E42" s="90"/>
      <c r="F42" s="90"/>
      <c r="G42" s="92"/>
      <c r="H42" s="90"/>
      <c r="I42" s="90"/>
      <c r="J42" s="90"/>
      <c r="K42" s="90"/>
      <c r="L42" s="92"/>
      <c r="M42" s="90"/>
      <c r="N42" s="90"/>
      <c r="O42" s="90"/>
      <c r="P42" s="92"/>
      <c r="Q42" s="90"/>
      <c r="R42" s="90"/>
      <c r="S42" s="90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</row>
    <row r="43" hidden="1">
      <c r="A43" s="35"/>
      <c r="B43" s="88" t="s">
        <v>338</v>
      </c>
      <c r="C43" s="110" t="str">
        <f t="shared" ref="C43:S43" si="4">C37/C36</f>
        <v>#DIV/0!</v>
      </c>
      <c r="D43" s="110">
        <f t="shared" si="4"/>
        <v>0.875</v>
      </c>
      <c r="E43" s="110" t="str">
        <f t="shared" si="4"/>
        <v>#DIV/0!</v>
      </c>
      <c r="F43" s="110" t="str">
        <f t="shared" si="4"/>
        <v>#DIV/0!</v>
      </c>
      <c r="G43" s="110">
        <f t="shared" si="4"/>
        <v>0.5909090909</v>
      </c>
      <c r="H43" s="110" t="str">
        <f t="shared" si="4"/>
        <v>#DIV/0!</v>
      </c>
      <c r="I43" s="110" t="str">
        <f t="shared" si="4"/>
        <v>#DIV/0!</v>
      </c>
      <c r="J43" s="110" t="str">
        <f t="shared" si="4"/>
        <v>#DIV/0!</v>
      </c>
      <c r="K43" s="110" t="str">
        <f t="shared" si="4"/>
        <v>#DIV/0!</v>
      </c>
      <c r="L43" s="110" t="str">
        <f t="shared" si="4"/>
        <v>#DIV/0!</v>
      </c>
      <c r="M43" s="110" t="str">
        <f t="shared" si="4"/>
        <v>#DIV/0!</v>
      </c>
      <c r="N43" s="110" t="str">
        <f t="shared" si="4"/>
        <v>#DIV/0!</v>
      </c>
      <c r="O43" s="110" t="str">
        <f t="shared" si="4"/>
        <v>#DIV/0!</v>
      </c>
      <c r="P43" s="110" t="str">
        <f t="shared" si="4"/>
        <v>#DIV/0!</v>
      </c>
      <c r="Q43" s="110" t="str">
        <f t="shared" si="4"/>
        <v>#DIV/0!</v>
      </c>
      <c r="R43" s="110" t="str">
        <f t="shared" si="4"/>
        <v>#DIV/0!</v>
      </c>
      <c r="S43" s="110" t="str">
        <f t="shared" si="4"/>
        <v>#DIV/0!</v>
      </c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</row>
    <row r="44" hidden="1">
      <c r="A44" s="85">
        <v>43731.0</v>
      </c>
      <c r="B44" s="112" t="s">
        <v>134</v>
      </c>
      <c r="C44" s="113"/>
      <c r="D44" s="115" t="s">
        <v>1253</v>
      </c>
      <c r="E44" s="113"/>
      <c r="F44" s="113"/>
      <c r="G44" s="115" t="s">
        <v>1283</v>
      </c>
      <c r="H44" s="113"/>
      <c r="I44" s="113"/>
      <c r="J44" s="115"/>
      <c r="K44" s="113"/>
      <c r="L44" s="115"/>
      <c r="M44" s="115" t="s">
        <v>1284</v>
      </c>
      <c r="N44" s="115"/>
      <c r="O44" s="113"/>
      <c r="P44" s="115" t="s">
        <v>174</v>
      </c>
      <c r="Q44" s="113"/>
      <c r="R44" s="113"/>
      <c r="S44" s="115" t="s">
        <v>1285</v>
      </c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</row>
    <row r="45" hidden="1">
      <c r="A45" s="27"/>
      <c r="B45" s="88" t="s">
        <v>159</v>
      </c>
      <c r="C45" s="90"/>
      <c r="D45" s="92">
        <v>29.0</v>
      </c>
      <c r="E45" s="90"/>
      <c r="F45" s="90"/>
      <c r="G45" s="92">
        <v>6.0</v>
      </c>
      <c r="H45" s="90"/>
      <c r="I45" s="90"/>
      <c r="J45" s="92"/>
      <c r="K45" s="90"/>
      <c r="L45" s="92"/>
      <c r="M45" s="92">
        <v>57.0</v>
      </c>
      <c r="N45" s="92"/>
      <c r="O45" s="90"/>
      <c r="P45" s="92">
        <v>87.0</v>
      </c>
      <c r="Q45" s="90"/>
      <c r="R45" s="90"/>
      <c r="S45" s="92">
        <v>146.0</v>
      </c>
      <c r="T45" s="23"/>
      <c r="U45" s="23"/>
      <c r="V45" s="23"/>
      <c r="W45" s="23"/>
      <c r="X45" s="147">
        <f>SUM(D45:W45)</f>
        <v>325</v>
      </c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</row>
    <row r="46" hidden="1">
      <c r="A46" s="27"/>
      <c r="B46" s="88" t="s">
        <v>178</v>
      </c>
      <c r="C46" s="90"/>
      <c r="D46" s="92">
        <v>21.0</v>
      </c>
      <c r="E46" s="90"/>
      <c r="F46" s="90"/>
      <c r="G46" s="92">
        <v>4.0</v>
      </c>
      <c r="H46" s="90"/>
      <c r="I46" s="90"/>
      <c r="J46" s="92"/>
      <c r="K46" s="90"/>
      <c r="L46" s="92"/>
      <c r="M46" s="92">
        <v>10.0</v>
      </c>
      <c r="N46" s="92"/>
      <c r="O46" s="90"/>
      <c r="P46" s="92">
        <v>27.0</v>
      </c>
      <c r="Q46" s="90"/>
      <c r="R46" s="90"/>
      <c r="S46" s="92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</row>
    <row r="47" hidden="1">
      <c r="A47" s="27"/>
      <c r="B47" s="88" t="s">
        <v>287</v>
      </c>
      <c r="C47" s="90"/>
      <c r="D47" s="92">
        <v>11.0</v>
      </c>
      <c r="E47" s="90"/>
      <c r="F47" s="90"/>
      <c r="G47" s="92">
        <v>5.0</v>
      </c>
      <c r="H47" s="90"/>
      <c r="I47" s="90"/>
      <c r="J47" s="92"/>
      <c r="K47" s="90"/>
      <c r="L47" s="92"/>
      <c r="M47" s="92">
        <v>3.0</v>
      </c>
      <c r="N47" s="92"/>
      <c r="O47" s="90"/>
      <c r="P47" s="92"/>
      <c r="Q47" s="90"/>
      <c r="R47" s="90"/>
      <c r="S47" s="92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</row>
    <row r="48" hidden="1">
      <c r="A48" s="27"/>
      <c r="B48" s="88" t="s">
        <v>301</v>
      </c>
      <c r="C48" s="90"/>
      <c r="D48" s="92">
        <f>23-D47</f>
        <v>12</v>
      </c>
      <c r="E48" s="90"/>
      <c r="F48" s="90"/>
      <c r="G48" s="92"/>
      <c r="H48" s="90"/>
      <c r="I48" s="90"/>
      <c r="J48" s="92"/>
      <c r="K48" s="90"/>
      <c r="L48" s="90"/>
      <c r="M48" s="92">
        <v>37.0</v>
      </c>
      <c r="N48" s="90"/>
      <c r="O48" s="90"/>
      <c r="P48" s="92">
        <f>49+6</f>
        <v>55</v>
      </c>
      <c r="Q48" s="90"/>
      <c r="R48" s="90"/>
      <c r="S48" s="92">
        <f>S45-S49-S50</f>
        <v>78</v>
      </c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</row>
    <row r="49" hidden="1">
      <c r="A49" s="27"/>
      <c r="B49" s="88" t="s">
        <v>214</v>
      </c>
      <c r="C49" s="90"/>
      <c r="D49" s="92">
        <v>6.0</v>
      </c>
      <c r="E49" s="90"/>
      <c r="F49" s="90"/>
      <c r="G49" s="92">
        <v>1.0</v>
      </c>
      <c r="H49" s="90"/>
      <c r="I49" s="90"/>
      <c r="J49" s="92"/>
      <c r="K49" s="90"/>
      <c r="L49" s="92"/>
      <c r="M49" s="92">
        <v>13.0</v>
      </c>
      <c r="N49" s="92"/>
      <c r="O49" s="90"/>
      <c r="P49" s="92">
        <v>23.0</v>
      </c>
      <c r="Q49" s="90"/>
      <c r="R49" s="90"/>
      <c r="S49" s="92">
        <v>66.0</v>
      </c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</row>
    <row r="50" hidden="1">
      <c r="A50" s="27"/>
      <c r="B50" s="88" t="s">
        <v>221</v>
      </c>
      <c r="C50" s="90"/>
      <c r="D50" s="92"/>
      <c r="E50" s="90"/>
      <c r="F50" s="90"/>
      <c r="G50" s="92"/>
      <c r="H50" s="90"/>
      <c r="I50" s="90"/>
      <c r="J50" s="92"/>
      <c r="K50" s="90"/>
      <c r="L50" s="92"/>
      <c r="M50" s="92">
        <v>1.0</v>
      </c>
      <c r="N50" s="92"/>
      <c r="O50" s="90"/>
      <c r="P50" s="92">
        <v>2.0</v>
      </c>
      <c r="Q50" s="90"/>
      <c r="R50" s="90"/>
      <c r="S50" s="92">
        <v>2.0</v>
      </c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</row>
    <row r="51" hidden="1">
      <c r="A51" s="27"/>
      <c r="B51" s="88" t="s">
        <v>233</v>
      </c>
      <c r="C51" s="90"/>
      <c r="D51" s="92"/>
      <c r="E51" s="90"/>
      <c r="F51" s="90"/>
      <c r="G51" s="92"/>
      <c r="H51" s="90"/>
      <c r="I51" s="90"/>
      <c r="J51" s="92"/>
      <c r="K51" s="90"/>
      <c r="L51" s="92"/>
      <c r="M51" s="92">
        <v>3.0</v>
      </c>
      <c r="N51" s="90"/>
      <c r="O51" s="90"/>
      <c r="P51" s="92">
        <v>7.0</v>
      </c>
      <c r="Q51" s="90"/>
      <c r="R51" s="90"/>
      <c r="S51" s="92">
        <v>1.0</v>
      </c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</row>
    <row r="52" hidden="1">
      <c r="A52" s="35"/>
      <c r="B52" s="88" t="s">
        <v>338</v>
      </c>
      <c r="C52" s="110" t="str">
        <f t="shared" ref="C52:S52" si="5">C46/C45</f>
        <v>#DIV/0!</v>
      </c>
      <c r="D52" s="110">
        <f t="shared" si="5"/>
        <v>0.724137931</v>
      </c>
      <c r="E52" s="110" t="str">
        <f t="shared" si="5"/>
        <v>#DIV/0!</v>
      </c>
      <c r="F52" s="110" t="str">
        <f t="shared" si="5"/>
        <v>#DIV/0!</v>
      </c>
      <c r="G52" s="110">
        <f t="shared" si="5"/>
        <v>0.6666666667</v>
      </c>
      <c r="H52" s="110" t="str">
        <f t="shared" si="5"/>
        <v>#DIV/0!</v>
      </c>
      <c r="I52" s="110" t="str">
        <f t="shared" si="5"/>
        <v>#DIV/0!</v>
      </c>
      <c r="J52" s="110" t="str">
        <f t="shared" si="5"/>
        <v>#DIV/0!</v>
      </c>
      <c r="K52" s="110" t="str">
        <f t="shared" si="5"/>
        <v>#DIV/0!</v>
      </c>
      <c r="L52" s="110" t="str">
        <f t="shared" si="5"/>
        <v>#DIV/0!</v>
      </c>
      <c r="M52" s="110">
        <f t="shared" si="5"/>
        <v>0.1754385965</v>
      </c>
      <c r="N52" s="110" t="str">
        <f t="shared" si="5"/>
        <v>#DIV/0!</v>
      </c>
      <c r="O52" s="110" t="str">
        <f t="shared" si="5"/>
        <v>#DIV/0!</v>
      </c>
      <c r="P52" s="110">
        <f t="shared" si="5"/>
        <v>0.3103448276</v>
      </c>
      <c r="Q52" s="110" t="str">
        <f t="shared" si="5"/>
        <v>#DIV/0!</v>
      </c>
      <c r="R52" s="110" t="str">
        <f t="shared" si="5"/>
        <v>#DIV/0!</v>
      </c>
      <c r="S52" s="110">
        <f t="shared" si="5"/>
        <v>0</v>
      </c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</row>
    <row r="53" hidden="1">
      <c r="A53" s="85">
        <v>43732.0</v>
      </c>
      <c r="B53" s="112" t="s">
        <v>134</v>
      </c>
      <c r="C53" s="113"/>
      <c r="D53" s="115" t="s">
        <v>1253</v>
      </c>
      <c r="E53" s="113"/>
      <c r="F53" s="113"/>
      <c r="G53" s="115" t="s">
        <v>1244</v>
      </c>
      <c r="H53" s="113"/>
      <c r="I53" s="113"/>
      <c r="J53" s="115" t="s">
        <v>1200</v>
      </c>
      <c r="K53" s="113"/>
      <c r="L53" s="115"/>
      <c r="M53" s="115" t="s">
        <v>1234</v>
      </c>
      <c r="N53" s="115"/>
      <c r="O53" s="113"/>
      <c r="P53" s="115" t="s">
        <v>1297</v>
      </c>
      <c r="Q53" s="113"/>
      <c r="R53" s="113"/>
      <c r="S53" s="115" t="s">
        <v>138</v>
      </c>
      <c r="T53" s="23"/>
      <c r="U53" s="23"/>
      <c r="V53" s="23"/>
      <c r="W53" s="82" t="s">
        <v>1298</v>
      </c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</row>
    <row r="54" hidden="1">
      <c r="A54" s="27"/>
      <c r="B54" s="88" t="s">
        <v>159</v>
      </c>
      <c r="C54" s="90"/>
      <c r="D54" s="92">
        <v>4.0</v>
      </c>
      <c r="E54" s="90"/>
      <c r="F54" s="90"/>
      <c r="G54" s="92">
        <v>36.0</v>
      </c>
      <c r="H54" s="90"/>
      <c r="I54" s="90"/>
      <c r="J54" s="92">
        <v>25.0</v>
      </c>
      <c r="K54" s="90"/>
      <c r="L54" s="92"/>
      <c r="M54" s="92">
        <v>167.0</v>
      </c>
      <c r="N54" s="92"/>
      <c r="O54" s="90"/>
      <c r="P54" s="92">
        <v>27.0</v>
      </c>
      <c r="Q54" s="90"/>
      <c r="R54" s="90"/>
      <c r="S54" s="92">
        <v>102.0</v>
      </c>
      <c r="T54" s="23"/>
      <c r="U54" s="23"/>
      <c r="V54" s="23"/>
      <c r="W54" s="82">
        <v>156.0</v>
      </c>
      <c r="X54" s="147">
        <f>SUM(D54:W54)</f>
        <v>517</v>
      </c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</row>
    <row r="55" hidden="1">
      <c r="A55" s="27"/>
      <c r="B55" s="88" t="s">
        <v>178</v>
      </c>
      <c r="C55" s="90"/>
      <c r="D55" s="92">
        <v>2.0</v>
      </c>
      <c r="E55" s="90"/>
      <c r="F55" s="90"/>
      <c r="G55" s="92">
        <v>4.0</v>
      </c>
      <c r="H55" s="90"/>
      <c r="I55" s="90"/>
      <c r="J55" s="92">
        <v>1.0</v>
      </c>
      <c r="K55" s="90"/>
      <c r="L55" s="92"/>
      <c r="M55" s="92">
        <v>0.0</v>
      </c>
      <c r="N55" s="92"/>
      <c r="O55" s="90"/>
      <c r="P55" s="92">
        <v>4.0</v>
      </c>
      <c r="Q55" s="90"/>
      <c r="R55" s="90"/>
      <c r="S55" s="92">
        <v>12.0</v>
      </c>
      <c r="T55" s="23"/>
      <c r="U55" s="23"/>
      <c r="V55" s="23"/>
      <c r="W55" s="82">
        <v>36.0</v>
      </c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</row>
    <row r="56" hidden="1">
      <c r="A56" s="27"/>
      <c r="B56" s="88" t="s">
        <v>287</v>
      </c>
      <c r="C56" s="90"/>
      <c r="D56" s="92">
        <v>2.0</v>
      </c>
      <c r="E56" s="90"/>
      <c r="F56" s="90"/>
      <c r="G56" s="92">
        <v>18.0</v>
      </c>
      <c r="H56" s="90"/>
      <c r="I56" s="90"/>
      <c r="J56" s="92">
        <v>7.0</v>
      </c>
      <c r="K56" s="90"/>
      <c r="L56" s="92"/>
      <c r="M56" s="92"/>
      <c r="N56" s="92"/>
      <c r="O56" s="90"/>
      <c r="P56" s="92"/>
      <c r="Q56" s="90"/>
      <c r="R56" s="90"/>
      <c r="S56" s="92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</row>
    <row r="57" hidden="1">
      <c r="A57" s="27"/>
      <c r="B57" s="88" t="s">
        <v>301</v>
      </c>
      <c r="C57" s="90"/>
      <c r="D57" s="92"/>
      <c r="E57" s="90"/>
      <c r="F57" s="90"/>
      <c r="G57" s="92">
        <v>12.0</v>
      </c>
      <c r="H57" s="90"/>
      <c r="I57" s="90"/>
      <c r="J57" s="92">
        <v>6.0</v>
      </c>
      <c r="K57" s="90"/>
      <c r="L57" s="90"/>
      <c r="M57" s="92"/>
      <c r="N57" s="90"/>
      <c r="O57" s="90"/>
      <c r="P57" s="92">
        <v>19.0</v>
      </c>
      <c r="Q57" s="90"/>
      <c r="R57" s="90"/>
      <c r="S57" s="92">
        <f>S54-S58-S60</f>
        <v>65</v>
      </c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</row>
    <row r="58" hidden="1">
      <c r="A58" s="27"/>
      <c r="B58" s="88" t="s">
        <v>214</v>
      </c>
      <c r="C58" s="90"/>
      <c r="D58" s="92"/>
      <c r="E58" s="90"/>
      <c r="F58" s="90"/>
      <c r="G58" s="92">
        <v>2.0</v>
      </c>
      <c r="H58" s="90"/>
      <c r="I58" s="90"/>
      <c r="J58" s="92">
        <v>5.0</v>
      </c>
      <c r="K58" s="90"/>
      <c r="L58" s="92"/>
      <c r="M58" s="92"/>
      <c r="N58" s="92"/>
      <c r="O58" s="90"/>
      <c r="P58" s="92">
        <v>5.0</v>
      </c>
      <c r="Q58" s="90"/>
      <c r="R58" s="90"/>
      <c r="S58" s="92">
        <v>21.0</v>
      </c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</row>
    <row r="59" hidden="1">
      <c r="A59" s="27"/>
      <c r="B59" s="88" t="s">
        <v>221</v>
      </c>
      <c r="C59" s="90"/>
      <c r="D59" s="92">
        <v>1.0</v>
      </c>
      <c r="E59" s="90"/>
      <c r="F59" s="90"/>
      <c r="G59" s="92">
        <v>1.0</v>
      </c>
      <c r="H59" s="90"/>
      <c r="I59" s="90"/>
      <c r="J59" s="92"/>
      <c r="K59" s="90"/>
      <c r="L59" s="92"/>
      <c r="M59" s="92"/>
      <c r="N59" s="92"/>
      <c r="O59" s="90"/>
      <c r="P59" s="92"/>
      <c r="Q59" s="90"/>
      <c r="R59" s="90"/>
      <c r="S59" s="92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</row>
    <row r="60" hidden="1">
      <c r="A60" s="27"/>
      <c r="B60" s="88" t="s">
        <v>233</v>
      </c>
      <c r="C60" s="90"/>
      <c r="D60" s="92">
        <v>1.0</v>
      </c>
      <c r="E60" s="90"/>
      <c r="F60" s="90"/>
      <c r="G60" s="92">
        <v>3.0</v>
      </c>
      <c r="H60" s="90"/>
      <c r="I60" s="90"/>
      <c r="J60" s="92">
        <v>4.0</v>
      </c>
      <c r="K60" s="90"/>
      <c r="L60" s="92"/>
      <c r="M60" s="92"/>
      <c r="N60" s="90"/>
      <c r="O60" s="90"/>
      <c r="P60" s="92">
        <v>3.0</v>
      </c>
      <c r="Q60" s="90"/>
      <c r="R60" s="90"/>
      <c r="S60" s="92">
        <v>16.0</v>
      </c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</row>
    <row r="61" hidden="1">
      <c r="A61" s="35"/>
      <c r="B61" s="88" t="s">
        <v>338</v>
      </c>
      <c r="C61" s="110" t="str">
        <f t="shared" ref="C61:W61" si="6">C55/C54</f>
        <v>#DIV/0!</v>
      </c>
      <c r="D61" s="110">
        <f t="shared" si="6"/>
        <v>0.5</v>
      </c>
      <c r="E61" s="110" t="str">
        <f t="shared" si="6"/>
        <v>#DIV/0!</v>
      </c>
      <c r="F61" s="110" t="str">
        <f t="shared" si="6"/>
        <v>#DIV/0!</v>
      </c>
      <c r="G61" s="110">
        <f t="shared" si="6"/>
        <v>0.1111111111</v>
      </c>
      <c r="H61" s="110" t="str">
        <f t="shared" si="6"/>
        <v>#DIV/0!</v>
      </c>
      <c r="I61" s="110" t="str">
        <f t="shared" si="6"/>
        <v>#DIV/0!</v>
      </c>
      <c r="J61" s="110">
        <f t="shared" si="6"/>
        <v>0.04</v>
      </c>
      <c r="K61" s="110" t="str">
        <f t="shared" si="6"/>
        <v>#DIV/0!</v>
      </c>
      <c r="L61" s="110" t="str">
        <f t="shared" si="6"/>
        <v>#DIV/0!</v>
      </c>
      <c r="M61" s="110">
        <f t="shared" si="6"/>
        <v>0</v>
      </c>
      <c r="N61" s="110" t="str">
        <f t="shared" si="6"/>
        <v>#DIV/0!</v>
      </c>
      <c r="O61" s="110" t="str">
        <f t="shared" si="6"/>
        <v>#DIV/0!</v>
      </c>
      <c r="P61" s="110">
        <f t="shared" si="6"/>
        <v>0.1481481481</v>
      </c>
      <c r="Q61" s="110" t="str">
        <f t="shared" si="6"/>
        <v>#DIV/0!</v>
      </c>
      <c r="R61" s="110" t="str">
        <f t="shared" si="6"/>
        <v>#DIV/0!</v>
      </c>
      <c r="S61" s="110">
        <f t="shared" si="6"/>
        <v>0.1176470588</v>
      </c>
      <c r="T61" s="110" t="str">
        <f t="shared" si="6"/>
        <v>#DIV/0!</v>
      </c>
      <c r="U61" s="110" t="str">
        <f t="shared" si="6"/>
        <v>#DIV/0!</v>
      </c>
      <c r="V61" s="110" t="str">
        <f t="shared" si="6"/>
        <v>#DIV/0!</v>
      </c>
      <c r="W61" s="110">
        <f t="shared" si="6"/>
        <v>0.2307692308</v>
      </c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</row>
    <row r="62" hidden="1">
      <c r="A62" s="23"/>
      <c r="B62" s="23"/>
      <c r="C62" s="23"/>
      <c r="E62" s="23"/>
      <c r="F62" s="23"/>
      <c r="H62" s="23"/>
      <c r="I62" s="23"/>
      <c r="K62" s="23"/>
      <c r="L62" s="23"/>
      <c r="M62" s="7" t="s">
        <v>1306</v>
      </c>
      <c r="N62" s="23"/>
      <c r="O62" s="23"/>
      <c r="P62" s="5" t="s">
        <v>7</v>
      </c>
      <c r="Q62" s="23"/>
      <c r="R62" s="23"/>
      <c r="T62" s="23"/>
      <c r="U62" s="23"/>
      <c r="V62" s="23"/>
      <c r="W62" s="7" t="s">
        <v>1309</v>
      </c>
      <c r="X62" s="82" t="s">
        <v>7</v>
      </c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</row>
    <row r="63" hidden="1">
      <c r="A63" s="85">
        <v>43733.0</v>
      </c>
      <c r="B63" s="112" t="s">
        <v>134</v>
      </c>
      <c r="C63" s="113"/>
      <c r="D63" s="115" t="s">
        <v>139</v>
      </c>
      <c r="E63" s="113"/>
      <c r="F63" s="113"/>
      <c r="G63" s="115" t="s">
        <v>166</v>
      </c>
      <c r="H63" s="113"/>
      <c r="I63" s="113"/>
      <c r="J63" s="115" t="s">
        <v>58</v>
      </c>
      <c r="K63" s="113"/>
      <c r="L63" s="115"/>
      <c r="M63" s="115" t="s">
        <v>1312</v>
      </c>
      <c r="N63" s="115"/>
      <c r="O63" s="113"/>
      <c r="P63" s="115" t="s">
        <v>1313</v>
      </c>
      <c r="Q63" s="113"/>
      <c r="R63" s="113"/>
      <c r="S63" s="115" t="s">
        <v>1314</v>
      </c>
      <c r="T63" s="23"/>
      <c r="U63" s="23"/>
      <c r="V63" s="23"/>
      <c r="W63" s="82" t="s">
        <v>1315</v>
      </c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</row>
    <row r="64" hidden="1">
      <c r="A64" s="27"/>
      <c r="B64" s="88" t="s">
        <v>159</v>
      </c>
      <c r="C64" s="90"/>
      <c r="D64" s="92">
        <v>34.0</v>
      </c>
      <c r="E64" s="90"/>
      <c r="F64" s="90"/>
      <c r="G64" s="92">
        <v>2.0</v>
      </c>
      <c r="H64" s="90"/>
      <c r="I64" s="90"/>
      <c r="J64" s="92">
        <v>29.0</v>
      </c>
      <c r="K64" s="90"/>
      <c r="L64" s="92"/>
      <c r="M64" s="92">
        <v>66.0</v>
      </c>
      <c r="N64" s="92"/>
      <c r="O64" s="90"/>
      <c r="P64" s="92">
        <v>62.0</v>
      </c>
      <c r="Q64" s="90"/>
      <c r="R64" s="90"/>
      <c r="S64" s="92">
        <v>84.0</v>
      </c>
      <c r="T64" s="23"/>
      <c r="U64" s="23"/>
      <c r="V64" s="23"/>
      <c r="W64" s="82">
        <v>108.0</v>
      </c>
      <c r="X64" s="147">
        <f>SUM(D64:W64)</f>
        <v>385</v>
      </c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</row>
    <row r="65" hidden="1">
      <c r="A65" s="27"/>
      <c r="B65" s="88" t="s">
        <v>178</v>
      </c>
      <c r="C65" s="90"/>
      <c r="D65" s="92">
        <v>12.0</v>
      </c>
      <c r="E65" s="90"/>
      <c r="F65" s="90"/>
      <c r="G65" s="92">
        <v>2.0</v>
      </c>
      <c r="H65" s="90"/>
      <c r="I65" s="90"/>
      <c r="J65" s="92">
        <v>2.0</v>
      </c>
      <c r="K65" s="90"/>
      <c r="L65" s="92"/>
      <c r="M65" s="92">
        <v>5.0</v>
      </c>
      <c r="N65" s="92"/>
      <c r="O65" s="90"/>
      <c r="P65" s="92">
        <v>31.0</v>
      </c>
      <c r="Q65" s="90"/>
      <c r="R65" s="90"/>
      <c r="S65" s="92">
        <v>25.0</v>
      </c>
      <c r="T65" s="23"/>
      <c r="U65" s="23"/>
      <c r="V65" s="23"/>
      <c r="W65" s="82">
        <v>60.0</v>
      </c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</row>
    <row r="66" hidden="1">
      <c r="A66" s="27"/>
      <c r="B66" s="88" t="s">
        <v>287</v>
      </c>
      <c r="C66" s="90"/>
      <c r="D66" s="92">
        <v>19.0</v>
      </c>
      <c r="E66" s="90"/>
      <c r="F66" s="90"/>
      <c r="G66" s="92">
        <v>1.0</v>
      </c>
      <c r="H66" s="90"/>
      <c r="I66" s="90"/>
      <c r="J66" s="92">
        <v>12.0</v>
      </c>
      <c r="K66" s="90"/>
      <c r="L66" s="92"/>
      <c r="M66" s="92">
        <v>1.0</v>
      </c>
      <c r="N66" s="92"/>
      <c r="O66" s="90"/>
      <c r="P66" s="92"/>
      <c r="Q66" s="90"/>
      <c r="R66" s="90"/>
      <c r="S66" s="92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</row>
    <row r="67" hidden="1">
      <c r="A67" s="27"/>
      <c r="B67" s="88" t="s">
        <v>301</v>
      </c>
      <c r="C67" s="90"/>
      <c r="D67" s="92">
        <v>15.0</v>
      </c>
      <c r="E67" s="90"/>
      <c r="F67" s="90"/>
      <c r="G67" s="92">
        <v>1.0</v>
      </c>
      <c r="H67" s="90"/>
      <c r="I67" s="90"/>
      <c r="J67" s="92">
        <v>13.0</v>
      </c>
      <c r="K67" s="90"/>
      <c r="L67" s="90"/>
      <c r="M67" s="92">
        <f>M64-M66-M68-M69-M70</f>
        <v>48</v>
      </c>
      <c r="N67" s="90"/>
      <c r="O67" s="90"/>
      <c r="P67" s="92">
        <f>62-6-2-5</f>
        <v>49</v>
      </c>
      <c r="Q67" s="90"/>
      <c r="R67" s="90"/>
      <c r="S67" s="92">
        <f>84-5-3-12</f>
        <v>64</v>
      </c>
      <c r="T67" s="23"/>
      <c r="U67" s="23"/>
      <c r="V67" s="23"/>
      <c r="W67" s="82">
        <v>62.0</v>
      </c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</row>
    <row r="68" hidden="1">
      <c r="A68" s="27"/>
      <c r="B68" s="88" t="s">
        <v>214</v>
      </c>
      <c r="C68" s="90"/>
      <c r="D68" s="92"/>
      <c r="E68" s="90"/>
      <c r="F68" s="90"/>
      <c r="G68" s="92"/>
      <c r="H68" s="90"/>
      <c r="I68" s="90"/>
      <c r="J68" s="92">
        <v>3.0</v>
      </c>
      <c r="K68" s="90"/>
      <c r="L68" s="92"/>
      <c r="M68" s="92">
        <v>8.0</v>
      </c>
      <c r="N68" s="92"/>
      <c r="O68" s="90"/>
      <c r="P68" s="92">
        <v>6.0</v>
      </c>
      <c r="Q68" s="90"/>
      <c r="R68" s="90"/>
      <c r="S68" s="92">
        <v>5.0</v>
      </c>
      <c r="T68" s="23"/>
      <c r="U68" s="23"/>
      <c r="V68" s="23"/>
      <c r="W68" s="82">
        <v>5.0</v>
      </c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</row>
    <row r="69" hidden="1">
      <c r="A69" s="27"/>
      <c r="B69" s="88" t="s">
        <v>221</v>
      </c>
      <c r="C69" s="90"/>
      <c r="D69" s="92"/>
      <c r="E69" s="90"/>
      <c r="F69" s="90"/>
      <c r="G69" s="92"/>
      <c r="H69" s="90"/>
      <c r="I69" s="90"/>
      <c r="J69" s="92">
        <v>1.0</v>
      </c>
      <c r="K69" s="90"/>
      <c r="L69" s="92"/>
      <c r="M69" s="92">
        <v>4.0</v>
      </c>
      <c r="N69" s="92"/>
      <c r="O69" s="90"/>
      <c r="P69" s="92">
        <v>2.0</v>
      </c>
      <c r="Q69" s="90"/>
      <c r="R69" s="90"/>
      <c r="S69" s="92">
        <v>3.0</v>
      </c>
      <c r="T69" s="23"/>
      <c r="U69" s="23"/>
      <c r="V69" s="23"/>
      <c r="W69" s="82">
        <v>4.0</v>
      </c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</row>
    <row r="70" hidden="1">
      <c r="A70" s="27"/>
      <c r="B70" s="88" t="s">
        <v>233</v>
      </c>
      <c r="C70" s="90"/>
      <c r="D70" s="92"/>
      <c r="E70" s="90"/>
      <c r="F70" s="90"/>
      <c r="G70" s="92"/>
      <c r="H70" s="90"/>
      <c r="I70" s="90"/>
      <c r="J70" s="92"/>
      <c r="K70" s="90"/>
      <c r="L70" s="92"/>
      <c r="M70" s="92">
        <v>5.0</v>
      </c>
      <c r="N70" s="90"/>
      <c r="O70" s="90"/>
      <c r="P70" s="92">
        <v>5.0</v>
      </c>
      <c r="Q70" s="90"/>
      <c r="R70" s="90"/>
      <c r="S70" s="92">
        <v>12.0</v>
      </c>
      <c r="T70" s="23"/>
      <c r="U70" s="23"/>
      <c r="V70" s="23"/>
      <c r="W70" s="82">
        <v>37.0</v>
      </c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</row>
    <row r="71" hidden="1">
      <c r="A71" s="35"/>
      <c r="B71" s="88" t="s">
        <v>338</v>
      </c>
      <c r="C71" s="110" t="str">
        <f t="shared" ref="C71:W71" si="7">C65/C64</f>
        <v>#DIV/0!</v>
      </c>
      <c r="D71" s="110">
        <f t="shared" si="7"/>
        <v>0.3529411765</v>
      </c>
      <c r="E71" s="110" t="str">
        <f t="shared" si="7"/>
        <v>#DIV/0!</v>
      </c>
      <c r="F71" s="110" t="str">
        <f t="shared" si="7"/>
        <v>#DIV/0!</v>
      </c>
      <c r="G71" s="110">
        <f t="shared" si="7"/>
        <v>1</v>
      </c>
      <c r="H71" s="110" t="str">
        <f t="shared" si="7"/>
        <v>#DIV/0!</v>
      </c>
      <c r="I71" s="110" t="str">
        <f t="shared" si="7"/>
        <v>#DIV/0!</v>
      </c>
      <c r="J71" s="110">
        <f t="shared" si="7"/>
        <v>0.06896551724</v>
      </c>
      <c r="K71" s="110" t="str">
        <f t="shared" si="7"/>
        <v>#DIV/0!</v>
      </c>
      <c r="L71" s="110" t="str">
        <f t="shared" si="7"/>
        <v>#DIV/0!</v>
      </c>
      <c r="M71" s="110">
        <f t="shared" si="7"/>
        <v>0.07575757576</v>
      </c>
      <c r="N71" s="110" t="str">
        <f t="shared" si="7"/>
        <v>#DIV/0!</v>
      </c>
      <c r="O71" s="110" t="str">
        <f t="shared" si="7"/>
        <v>#DIV/0!</v>
      </c>
      <c r="P71" s="110">
        <f t="shared" si="7"/>
        <v>0.5</v>
      </c>
      <c r="Q71" s="110" t="str">
        <f t="shared" si="7"/>
        <v>#DIV/0!</v>
      </c>
      <c r="R71" s="110" t="str">
        <f t="shared" si="7"/>
        <v>#DIV/0!</v>
      </c>
      <c r="S71" s="110">
        <f t="shared" si="7"/>
        <v>0.2976190476</v>
      </c>
      <c r="T71" s="110" t="str">
        <f t="shared" si="7"/>
        <v>#DIV/0!</v>
      </c>
      <c r="U71" s="110" t="str">
        <f t="shared" si="7"/>
        <v>#DIV/0!</v>
      </c>
      <c r="V71" s="110" t="str">
        <f t="shared" si="7"/>
        <v>#DIV/0!</v>
      </c>
      <c r="W71" s="110">
        <f t="shared" si="7"/>
        <v>0.5555555556</v>
      </c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</row>
    <row r="72" hidden="1">
      <c r="A72" s="23"/>
      <c r="B72" s="23"/>
      <c r="C72" s="23"/>
      <c r="D72" s="7" t="s">
        <v>1321</v>
      </c>
      <c r="E72" s="23"/>
      <c r="F72" s="23"/>
      <c r="G72" s="7" t="s">
        <v>1330</v>
      </c>
      <c r="H72" s="23"/>
      <c r="I72" s="23"/>
      <c r="J72" s="7" t="s">
        <v>1333</v>
      </c>
      <c r="K72" s="23"/>
      <c r="L72" s="23"/>
      <c r="M72" s="7" t="s">
        <v>1335</v>
      </c>
      <c r="N72" s="23"/>
      <c r="O72" s="23"/>
      <c r="P72" s="7" t="s">
        <v>1342</v>
      </c>
      <c r="Q72" s="23"/>
      <c r="R72" s="23"/>
      <c r="S72" s="7" t="s">
        <v>1344</v>
      </c>
      <c r="T72" s="23"/>
      <c r="U72" s="23"/>
      <c r="V72" s="23"/>
      <c r="W72" s="7" t="s">
        <v>1347</v>
      </c>
      <c r="X72" s="82" t="s">
        <v>7</v>
      </c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</row>
    <row r="73" hidden="1">
      <c r="A73" s="85">
        <v>43734.0</v>
      </c>
      <c r="B73" s="112" t="s">
        <v>134</v>
      </c>
      <c r="C73" s="113"/>
      <c r="D73" s="115" t="s">
        <v>362</v>
      </c>
      <c r="E73" s="113"/>
      <c r="F73" s="113"/>
      <c r="G73" s="115"/>
      <c r="H73" s="113"/>
      <c r="I73" s="113"/>
      <c r="J73" s="115" t="s">
        <v>1351</v>
      </c>
      <c r="K73" s="113"/>
      <c r="L73" s="115"/>
      <c r="M73" s="115" t="s">
        <v>602</v>
      </c>
      <c r="N73" s="115"/>
      <c r="O73" s="113"/>
      <c r="P73" s="115" t="s">
        <v>1313</v>
      </c>
      <c r="Q73" s="113"/>
      <c r="R73" s="113"/>
      <c r="S73" s="115" t="s">
        <v>1352</v>
      </c>
      <c r="T73" s="23"/>
      <c r="U73" s="23"/>
      <c r="V73" s="23"/>
      <c r="W73" s="82" t="s">
        <v>146</v>
      </c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</row>
    <row r="74" hidden="1">
      <c r="A74" s="27"/>
      <c r="B74" s="88" t="s">
        <v>159</v>
      </c>
      <c r="C74" s="90"/>
      <c r="D74" s="92">
        <v>2.0</v>
      </c>
      <c r="E74" s="90"/>
      <c r="F74" s="90"/>
      <c r="G74" s="92"/>
      <c r="H74" s="90"/>
      <c r="I74" s="90"/>
      <c r="J74" s="92">
        <v>32.0</v>
      </c>
      <c r="K74" s="90"/>
      <c r="L74" s="92"/>
      <c r="M74" s="92">
        <v>103.0</v>
      </c>
      <c r="N74" s="92"/>
      <c r="O74" s="90"/>
      <c r="P74" s="92">
        <v>32.0</v>
      </c>
      <c r="Q74" s="90"/>
      <c r="R74" s="90"/>
      <c r="S74" s="92">
        <v>107.0</v>
      </c>
      <c r="T74" s="23"/>
      <c r="U74" s="23"/>
      <c r="V74" s="23"/>
      <c r="W74" s="82">
        <v>111.0</v>
      </c>
      <c r="X74" s="147">
        <f>SUM(D74:W74)</f>
        <v>387</v>
      </c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</row>
    <row r="75" hidden="1">
      <c r="A75" s="27"/>
      <c r="B75" s="88" t="s">
        <v>178</v>
      </c>
      <c r="C75" s="90"/>
      <c r="D75" s="92">
        <v>1.0</v>
      </c>
      <c r="E75" s="90"/>
      <c r="F75" s="90"/>
      <c r="G75" s="92"/>
      <c r="H75" s="90"/>
      <c r="I75" s="90"/>
      <c r="J75" s="92">
        <v>20.0</v>
      </c>
      <c r="K75" s="90"/>
      <c r="L75" s="92"/>
      <c r="M75" s="92">
        <v>6.0</v>
      </c>
      <c r="N75" s="92"/>
      <c r="O75" s="90"/>
      <c r="P75" s="92">
        <v>14.0</v>
      </c>
      <c r="Q75" s="90"/>
      <c r="R75" s="90"/>
      <c r="S75" s="92">
        <v>22.0</v>
      </c>
      <c r="T75" s="23"/>
      <c r="U75" s="23"/>
      <c r="V75" s="23"/>
      <c r="W75" s="82">
        <v>16.0</v>
      </c>
      <c r="X75" s="82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</row>
    <row r="76" hidden="1">
      <c r="A76" s="27"/>
      <c r="B76" s="88" t="s">
        <v>287</v>
      </c>
      <c r="C76" s="90"/>
      <c r="D76" s="92">
        <v>1.0</v>
      </c>
      <c r="E76" s="90"/>
      <c r="F76" s="90"/>
      <c r="G76" s="92"/>
      <c r="H76" s="90"/>
      <c r="I76" s="90"/>
      <c r="J76" s="92">
        <v>20.0</v>
      </c>
      <c r="K76" s="90"/>
      <c r="L76" s="92"/>
      <c r="M76" s="92">
        <v>2.0</v>
      </c>
      <c r="N76" s="92"/>
      <c r="O76" s="90"/>
      <c r="P76" s="92"/>
      <c r="Q76" s="90"/>
      <c r="R76" s="90"/>
      <c r="S76" s="92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</row>
    <row r="77" hidden="1">
      <c r="A77" s="27"/>
      <c r="B77" s="88" t="s">
        <v>301</v>
      </c>
      <c r="C77" s="90"/>
      <c r="D77" s="92"/>
      <c r="E77" s="90"/>
      <c r="F77" s="90"/>
      <c r="G77" s="92"/>
      <c r="H77" s="90"/>
      <c r="I77" s="90"/>
      <c r="J77" s="92">
        <v>8.0</v>
      </c>
      <c r="K77" s="90"/>
      <c r="L77" s="90"/>
      <c r="M77" s="92">
        <f>103-20-9-7-2</f>
        <v>65</v>
      </c>
      <c r="N77" s="90"/>
      <c r="O77" s="90"/>
      <c r="P77" s="92">
        <v>24.0</v>
      </c>
      <c r="Q77" s="90"/>
      <c r="R77" s="90"/>
      <c r="S77" s="92">
        <f>107-67</f>
        <v>40</v>
      </c>
      <c r="T77" s="23"/>
      <c r="U77" s="23"/>
      <c r="V77" s="23"/>
      <c r="W77" s="82">
        <v>30.0</v>
      </c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</row>
    <row r="78" hidden="1">
      <c r="A78" s="27"/>
      <c r="B78" s="88" t="s">
        <v>214</v>
      </c>
      <c r="C78" s="90"/>
      <c r="D78" s="92"/>
      <c r="E78" s="90"/>
      <c r="F78" s="90"/>
      <c r="G78" s="92"/>
      <c r="H78" s="90"/>
      <c r="I78" s="90"/>
      <c r="J78" s="92">
        <v>2.0</v>
      </c>
      <c r="K78" s="90"/>
      <c r="L78" s="92"/>
      <c r="M78" s="92">
        <v>20.0</v>
      </c>
      <c r="N78" s="92"/>
      <c r="O78" s="90"/>
      <c r="P78" s="92">
        <v>8.0</v>
      </c>
      <c r="Q78" s="90"/>
      <c r="R78" s="90"/>
      <c r="S78" s="92">
        <v>62.0</v>
      </c>
      <c r="T78" s="23"/>
      <c r="U78" s="23"/>
      <c r="V78" s="23"/>
      <c r="W78" s="82">
        <f>111-31</f>
        <v>80</v>
      </c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</row>
    <row r="79" hidden="1">
      <c r="A79" s="27"/>
      <c r="B79" s="88" t="s">
        <v>221</v>
      </c>
      <c r="C79" s="90"/>
      <c r="D79" s="92"/>
      <c r="E79" s="90"/>
      <c r="F79" s="90"/>
      <c r="G79" s="92"/>
      <c r="H79" s="90"/>
      <c r="I79" s="90"/>
      <c r="J79" s="92"/>
      <c r="K79" s="90"/>
      <c r="L79" s="92"/>
      <c r="M79" s="92">
        <v>9.0</v>
      </c>
      <c r="N79" s="92"/>
      <c r="O79" s="90"/>
      <c r="P79" s="92"/>
      <c r="Q79" s="90"/>
      <c r="R79" s="90"/>
      <c r="S79" s="92">
        <v>1.0</v>
      </c>
      <c r="T79" s="23"/>
      <c r="U79" s="23"/>
      <c r="V79" s="23"/>
      <c r="W79" s="82">
        <v>1.0</v>
      </c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</row>
    <row r="80" hidden="1">
      <c r="A80" s="27"/>
      <c r="B80" s="88" t="s">
        <v>233</v>
      </c>
      <c r="C80" s="90"/>
      <c r="D80" s="92">
        <v>1.0</v>
      </c>
      <c r="E80" s="90"/>
      <c r="F80" s="90"/>
      <c r="G80" s="92"/>
      <c r="H80" s="90"/>
      <c r="I80" s="90"/>
      <c r="J80" s="92">
        <v>2.0</v>
      </c>
      <c r="K80" s="90"/>
      <c r="L80" s="92"/>
      <c r="M80" s="92">
        <v>7.0</v>
      </c>
      <c r="N80" s="90"/>
      <c r="O80" s="90"/>
      <c r="P80" s="92">
        <v>2.0</v>
      </c>
      <c r="Q80" s="90"/>
      <c r="R80" s="90"/>
      <c r="S80" s="92">
        <v>4.0</v>
      </c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</row>
    <row r="81" hidden="1">
      <c r="A81" s="35"/>
      <c r="B81" s="88" t="s">
        <v>338</v>
      </c>
      <c r="C81" s="110" t="str">
        <f t="shared" ref="C81:W81" si="8">C75/C74</f>
        <v>#DIV/0!</v>
      </c>
      <c r="D81" s="110">
        <f t="shared" si="8"/>
        <v>0.5</v>
      </c>
      <c r="E81" s="110" t="str">
        <f t="shared" si="8"/>
        <v>#DIV/0!</v>
      </c>
      <c r="F81" s="110" t="str">
        <f t="shared" si="8"/>
        <v>#DIV/0!</v>
      </c>
      <c r="G81" s="110" t="str">
        <f t="shared" si="8"/>
        <v>#DIV/0!</v>
      </c>
      <c r="H81" s="110" t="str">
        <f t="shared" si="8"/>
        <v>#DIV/0!</v>
      </c>
      <c r="I81" s="110" t="str">
        <f t="shared" si="8"/>
        <v>#DIV/0!</v>
      </c>
      <c r="J81" s="110">
        <f t="shared" si="8"/>
        <v>0.625</v>
      </c>
      <c r="K81" s="110" t="str">
        <f t="shared" si="8"/>
        <v>#DIV/0!</v>
      </c>
      <c r="L81" s="110" t="str">
        <f t="shared" si="8"/>
        <v>#DIV/0!</v>
      </c>
      <c r="M81" s="110">
        <f t="shared" si="8"/>
        <v>0.05825242718</v>
      </c>
      <c r="N81" s="110" t="str">
        <f t="shared" si="8"/>
        <v>#DIV/0!</v>
      </c>
      <c r="O81" s="110" t="str">
        <f t="shared" si="8"/>
        <v>#DIV/0!</v>
      </c>
      <c r="P81" s="110">
        <f t="shared" si="8"/>
        <v>0.4375</v>
      </c>
      <c r="Q81" s="110" t="str">
        <f t="shared" si="8"/>
        <v>#DIV/0!</v>
      </c>
      <c r="R81" s="110" t="str">
        <f t="shared" si="8"/>
        <v>#DIV/0!</v>
      </c>
      <c r="S81" s="110">
        <f t="shared" si="8"/>
        <v>0.2056074766</v>
      </c>
      <c r="T81" s="110" t="str">
        <f t="shared" si="8"/>
        <v>#DIV/0!</v>
      </c>
      <c r="U81" s="110" t="str">
        <f t="shared" si="8"/>
        <v>#DIV/0!</v>
      </c>
      <c r="V81" s="110" t="str">
        <f t="shared" si="8"/>
        <v>#DIV/0!</v>
      </c>
      <c r="W81" s="110">
        <f t="shared" si="8"/>
        <v>0.1441441441</v>
      </c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</row>
    <row r="82" hidden="1">
      <c r="A82" s="23"/>
      <c r="B82" s="23"/>
      <c r="C82" s="23"/>
      <c r="D82" s="7" t="s">
        <v>1360</v>
      </c>
      <c r="E82" s="23"/>
      <c r="F82" s="23"/>
      <c r="G82" s="82" t="s">
        <v>7</v>
      </c>
      <c r="H82" s="23"/>
      <c r="I82" s="23"/>
      <c r="J82" s="7" t="s">
        <v>1362</v>
      </c>
      <c r="K82" s="23"/>
      <c r="L82" s="23"/>
      <c r="M82" s="7" t="s">
        <v>1364</v>
      </c>
      <c r="N82" s="23"/>
      <c r="O82" s="23"/>
      <c r="P82" s="7" t="s">
        <v>1366</v>
      </c>
      <c r="Q82" s="23"/>
      <c r="R82" s="23"/>
      <c r="S82" s="7" t="s">
        <v>1369</v>
      </c>
      <c r="T82" s="23"/>
      <c r="U82" s="23"/>
      <c r="V82" s="23"/>
      <c r="W82" s="7" t="s">
        <v>1371</v>
      </c>
      <c r="X82" s="82" t="s">
        <v>7</v>
      </c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</row>
    <row r="83" hidden="1">
      <c r="A83" s="85">
        <v>43735.0</v>
      </c>
      <c r="B83" s="112" t="s">
        <v>134</v>
      </c>
      <c r="C83" s="113"/>
      <c r="D83" s="115" t="s">
        <v>1372</v>
      </c>
      <c r="E83" s="113"/>
      <c r="F83" s="113"/>
      <c r="G83" s="115"/>
      <c r="H83" s="113"/>
      <c r="I83" s="113"/>
      <c r="J83" s="115" t="s">
        <v>1245</v>
      </c>
      <c r="K83" s="113"/>
      <c r="L83" s="115"/>
      <c r="M83" s="115" t="s">
        <v>1373</v>
      </c>
      <c r="N83" s="115"/>
      <c r="O83" s="113"/>
      <c r="P83" s="115" t="s">
        <v>456</v>
      </c>
      <c r="Q83" s="113"/>
      <c r="R83" s="113"/>
      <c r="S83" s="115" t="s">
        <v>194</v>
      </c>
      <c r="T83" s="23"/>
      <c r="U83" s="23"/>
      <c r="V83" s="23"/>
      <c r="W83" s="82" t="s">
        <v>1302</v>
      </c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</row>
    <row r="84" hidden="1">
      <c r="A84" s="27"/>
      <c r="B84" s="88" t="s">
        <v>159</v>
      </c>
      <c r="C84" s="90"/>
      <c r="D84" s="92">
        <v>25.0</v>
      </c>
      <c r="E84" s="90"/>
      <c r="F84" s="90"/>
      <c r="G84" s="92"/>
      <c r="H84" s="90"/>
      <c r="I84" s="90"/>
      <c r="J84" s="92">
        <v>29.0</v>
      </c>
      <c r="K84" s="90"/>
      <c r="L84" s="92"/>
      <c r="M84" s="92">
        <v>13.0</v>
      </c>
      <c r="N84" s="92"/>
      <c r="O84" s="90"/>
      <c r="P84" s="92">
        <v>123.0</v>
      </c>
      <c r="Q84" s="90"/>
      <c r="R84" s="90"/>
      <c r="S84" s="92">
        <v>121.0</v>
      </c>
      <c r="T84" s="23"/>
      <c r="U84" s="23"/>
      <c r="V84" s="23"/>
      <c r="W84" s="82">
        <v>46.0</v>
      </c>
      <c r="X84" s="147">
        <f>SUM(D84:W84)</f>
        <v>357</v>
      </c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</row>
    <row r="85" hidden="1">
      <c r="A85" s="27"/>
      <c r="B85" s="88" t="s">
        <v>178</v>
      </c>
      <c r="C85" s="90"/>
      <c r="D85" s="92">
        <v>19.0</v>
      </c>
      <c r="E85" s="90"/>
      <c r="F85" s="90"/>
      <c r="G85" s="92"/>
      <c r="H85" s="90"/>
      <c r="I85" s="90"/>
      <c r="J85" s="92">
        <v>18.0</v>
      </c>
      <c r="K85" s="90"/>
      <c r="L85" s="92"/>
      <c r="M85" s="92">
        <v>1.0</v>
      </c>
      <c r="N85" s="92"/>
      <c r="O85" s="90"/>
      <c r="P85" s="92">
        <f>123-68</f>
        <v>55</v>
      </c>
      <c r="Q85" s="90"/>
      <c r="R85" s="90"/>
      <c r="S85" s="92">
        <v>15.0</v>
      </c>
      <c r="T85" s="23"/>
      <c r="U85" s="23"/>
      <c r="V85" s="23"/>
      <c r="W85" s="82">
        <v>27.0</v>
      </c>
      <c r="X85" s="82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</row>
    <row r="86" hidden="1">
      <c r="A86" s="27"/>
      <c r="B86" s="88" t="s">
        <v>287</v>
      </c>
      <c r="C86" s="90"/>
      <c r="D86" s="92">
        <v>19.0</v>
      </c>
      <c r="E86" s="90"/>
      <c r="F86" s="90"/>
      <c r="G86" s="92"/>
      <c r="H86" s="90"/>
      <c r="I86" s="90"/>
      <c r="J86" s="92">
        <v>22.0</v>
      </c>
      <c r="K86" s="90"/>
      <c r="L86" s="92"/>
      <c r="M86" s="92">
        <v>1.0</v>
      </c>
      <c r="N86" s="92"/>
      <c r="O86" s="90"/>
      <c r="P86" s="92"/>
      <c r="Q86" s="90"/>
      <c r="R86" s="90"/>
      <c r="S86" s="92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</row>
    <row r="87" hidden="1">
      <c r="A87" s="27"/>
      <c r="B87" s="88" t="s">
        <v>301</v>
      </c>
      <c r="C87" s="90"/>
      <c r="D87" s="92"/>
      <c r="E87" s="90"/>
      <c r="F87" s="90"/>
      <c r="G87" s="92"/>
      <c r="H87" s="90"/>
      <c r="I87" s="90"/>
      <c r="J87" s="92"/>
      <c r="K87" s="90"/>
      <c r="L87" s="90"/>
      <c r="M87" s="92"/>
      <c r="N87" s="90"/>
      <c r="O87" s="90"/>
      <c r="P87" s="92"/>
      <c r="Q87" s="90"/>
      <c r="R87" s="90"/>
      <c r="S87" s="92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</row>
    <row r="88" hidden="1">
      <c r="A88" s="27"/>
      <c r="B88" s="88" t="s">
        <v>214</v>
      </c>
      <c r="C88" s="90"/>
      <c r="D88" s="92"/>
      <c r="E88" s="90"/>
      <c r="F88" s="90"/>
      <c r="G88" s="92"/>
      <c r="H88" s="90"/>
      <c r="I88" s="90"/>
      <c r="J88" s="92"/>
      <c r="K88" s="90"/>
      <c r="L88" s="92"/>
      <c r="M88" s="92"/>
      <c r="N88" s="92"/>
      <c r="O88" s="90"/>
      <c r="P88" s="92"/>
      <c r="Q88" s="90"/>
      <c r="R88" s="90"/>
      <c r="S88" s="92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</row>
    <row r="89" hidden="1">
      <c r="A89" s="27"/>
      <c r="B89" s="88" t="s">
        <v>221</v>
      </c>
      <c r="C89" s="90"/>
      <c r="D89" s="92"/>
      <c r="E89" s="90"/>
      <c r="F89" s="90"/>
      <c r="G89" s="92"/>
      <c r="H89" s="90"/>
      <c r="I89" s="90"/>
      <c r="J89" s="92"/>
      <c r="K89" s="90"/>
      <c r="L89" s="92"/>
      <c r="M89" s="92"/>
      <c r="N89" s="92"/>
      <c r="O89" s="90"/>
      <c r="P89" s="92"/>
      <c r="Q89" s="90"/>
      <c r="R89" s="90"/>
      <c r="S89" s="92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</row>
    <row r="90" hidden="1">
      <c r="A90" s="27"/>
      <c r="B90" s="88" t="s">
        <v>233</v>
      </c>
      <c r="C90" s="90"/>
      <c r="D90" s="92"/>
      <c r="E90" s="90"/>
      <c r="F90" s="90"/>
      <c r="G90" s="92"/>
      <c r="H90" s="90"/>
      <c r="I90" s="90"/>
      <c r="J90" s="92"/>
      <c r="K90" s="90"/>
      <c r="L90" s="92"/>
      <c r="M90" s="92"/>
      <c r="N90" s="90"/>
      <c r="O90" s="90"/>
      <c r="P90" s="92"/>
      <c r="Q90" s="90"/>
      <c r="R90" s="90"/>
      <c r="S90" s="92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</row>
    <row r="91" hidden="1">
      <c r="A91" s="35"/>
      <c r="B91" s="88" t="s">
        <v>338</v>
      </c>
      <c r="C91" s="110" t="str">
        <f t="shared" ref="C91:W91" si="9">C85/C84</f>
        <v>#DIV/0!</v>
      </c>
      <c r="D91" s="110">
        <f t="shared" si="9"/>
        <v>0.76</v>
      </c>
      <c r="E91" s="110" t="str">
        <f t="shared" si="9"/>
        <v>#DIV/0!</v>
      </c>
      <c r="F91" s="110" t="str">
        <f t="shared" si="9"/>
        <v>#DIV/0!</v>
      </c>
      <c r="G91" s="110" t="str">
        <f t="shared" si="9"/>
        <v>#DIV/0!</v>
      </c>
      <c r="H91" s="110" t="str">
        <f t="shared" si="9"/>
        <v>#DIV/0!</v>
      </c>
      <c r="I91" s="110" t="str">
        <f t="shared" si="9"/>
        <v>#DIV/0!</v>
      </c>
      <c r="J91" s="110">
        <f t="shared" si="9"/>
        <v>0.6206896552</v>
      </c>
      <c r="K91" s="110" t="str">
        <f t="shared" si="9"/>
        <v>#DIV/0!</v>
      </c>
      <c r="L91" s="110" t="str">
        <f t="shared" si="9"/>
        <v>#DIV/0!</v>
      </c>
      <c r="M91" s="110">
        <f t="shared" si="9"/>
        <v>0.07692307692</v>
      </c>
      <c r="N91" s="110" t="str">
        <f t="shared" si="9"/>
        <v>#DIV/0!</v>
      </c>
      <c r="O91" s="110" t="str">
        <f t="shared" si="9"/>
        <v>#DIV/0!</v>
      </c>
      <c r="P91" s="110">
        <f t="shared" si="9"/>
        <v>0.4471544715</v>
      </c>
      <c r="Q91" s="110" t="str">
        <f t="shared" si="9"/>
        <v>#DIV/0!</v>
      </c>
      <c r="R91" s="110" t="str">
        <f t="shared" si="9"/>
        <v>#DIV/0!</v>
      </c>
      <c r="S91" s="110">
        <f t="shared" si="9"/>
        <v>0.1239669421</v>
      </c>
      <c r="T91" s="110" t="str">
        <f t="shared" si="9"/>
        <v>#DIV/0!</v>
      </c>
      <c r="U91" s="110" t="str">
        <f t="shared" si="9"/>
        <v>#DIV/0!</v>
      </c>
      <c r="V91" s="110" t="str">
        <f t="shared" si="9"/>
        <v>#DIV/0!</v>
      </c>
      <c r="W91" s="110">
        <f t="shared" si="9"/>
        <v>0.5869565217</v>
      </c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</row>
    <row r="92" hidden="1">
      <c r="A92" s="23"/>
      <c r="B92" s="23"/>
      <c r="C92" s="23"/>
      <c r="D92" s="7" t="s">
        <v>1380</v>
      </c>
      <c r="E92" s="23"/>
      <c r="F92" s="23"/>
      <c r="G92" s="82" t="s">
        <v>7</v>
      </c>
      <c r="H92" s="23"/>
      <c r="I92" s="23"/>
      <c r="J92" s="7" t="s">
        <v>1382</v>
      </c>
      <c r="K92" s="23"/>
      <c r="L92" s="23"/>
      <c r="M92" s="7" t="s">
        <v>1385</v>
      </c>
      <c r="N92" s="23"/>
      <c r="O92" s="23"/>
      <c r="P92" s="7" t="s">
        <v>1387</v>
      </c>
      <c r="Q92" s="23"/>
      <c r="R92" s="23"/>
      <c r="S92" s="7" t="s">
        <v>1389</v>
      </c>
      <c r="T92" s="23"/>
      <c r="U92" s="23"/>
      <c r="V92" s="23"/>
      <c r="W92" s="7" t="s">
        <v>1392</v>
      </c>
      <c r="X92" s="82" t="s">
        <v>7</v>
      </c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</row>
    <row r="93" hidden="1">
      <c r="A93" s="85">
        <v>43738.0</v>
      </c>
      <c r="B93" s="112" t="s">
        <v>134</v>
      </c>
      <c r="C93" s="113"/>
      <c r="D93" s="115" t="s">
        <v>255</v>
      </c>
      <c r="E93" s="113"/>
      <c r="F93" s="113"/>
      <c r="G93" s="115"/>
      <c r="H93" s="113"/>
      <c r="I93" s="113"/>
      <c r="J93" s="115" t="s">
        <v>1394</v>
      </c>
      <c r="K93" s="113"/>
      <c r="L93" s="115"/>
      <c r="M93" s="115" t="s">
        <v>1395</v>
      </c>
      <c r="N93" s="115"/>
      <c r="O93" s="113"/>
      <c r="P93" s="115" t="s">
        <v>1396</v>
      </c>
      <c r="Q93" s="113"/>
      <c r="R93" s="113"/>
      <c r="S93" s="115" t="s">
        <v>1397</v>
      </c>
      <c r="T93" s="23"/>
      <c r="U93" s="23"/>
      <c r="V93" s="23"/>
      <c r="W93" s="82" t="s">
        <v>524</v>
      </c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</row>
    <row r="94" hidden="1">
      <c r="A94" s="27"/>
      <c r="B94" s="88" t="s">
        <v>159</v>
      </c>
      <c r="C94" s="90"/>
      <c r="D94" s="92">
        <v>32.0</v>
      </c>
      <c r="E94" s="90"/>
      <c r="F94" s="90"/>
      <c r="G94" s="92"/>
      <c r="H94" s="90"/>
      <c r="I94" s="90"/>
      <c r="J94" s="92">
        <v>32.0</v>
      </c>
      <c r="K94" s="90"/>
      <c r="L94" s="92"/>
      <c r="M94" s="92">
        <v>23.0</v>
      </c>
      <c r="N94" s="92"/>
      <c r="O94" s="90"/>
      <c r="P94" s="92">
        <v>167.0</v>
      </c>
      <c r="Q94" s="90"/>
      <c r="R94" s="90"/>
      <c r="S94" s="92">
        <v>41.0</v>
      </c>
      <c r="T94" s="23"/>
      <c r="U94" s="23"/>
      <c r="V94" s="23"/>
      <c r="W94" s="82">
        <v>161.0</v>
      </c>
      <c r="X94" s="147">
        <f>SUM(D94:W94)</f>
        <v>456</v>
      </c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</row>
    <row r="95" hidden="1">
      <c r="A95" s="27"/>
      <c r="B95" s="88" t="s">
        <v>178</v>
      </c>
      <c r="C95" s="90"/>
      <c r="D95" s="92">
        <v>10.0</v>
      </c>
      <c r="E95" s="90"/>
      <c r="F95" s="90"/>
      <c r="G95" s="92"/>
      <c r="H95" s="90"/>
      <c r="I95" s="90"/>
      <c r="J95" s="92">
        <v>22.0</v>
      </c>
      <c r="K95" s="90"/>
      <c r="L95" s="92"/>
      <c r="M95" s="92">
        <v>14.0</v>
      </c>
      <c r="N95" s="92"/>
      <c r="O95" s="90"/>
      <c r="P95" s="92">
        <v>0.0</v>
      </c>
      <c r="Q95" s="90"/>
      <c r="R95" s="90"/>
      <c r="S95" s="92">
        <v>0.0</v>
      </c>
      <c r="T95" s="23"/>
      <c r="U95" s="23"/>
      <c r="V95" s="23"/>
      <c r="W95" s="82">
        <v>80.0</v>
      </c>
      <c r="X95" s="82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</row>
    <row r="96" hidden="1">
      <c r="A96" s="27"/>
      <c r="B96" s="88" t="s">
        <v>287</v>
      </c>
      <c r="C96" s="90"/>
      <c r="D96" s="92">
        <v>14.0</v>
      </c>
      <c r="E96" s="90"/>
      <c r="F96" s="90"/>
      <c r="G96" s="92"/>
      <c r="H96" s="90"/>
      <c r="I96" s="90"/>
      <c r="J96" s="92">
        <v>20.0</v>
      </c>
      <c r="K96" s="90"/>
      <c r="L96" s="92"/>
      <c r="M96" s="92">
        <v>10.0</v>
      </c>
      <c r="N96" s="92"/>
      <c r="O96" s="90"/>
      <c r="P96" s="92"/>
      <c r="Q96" s="90"/>
      <c r="R96" s="90"/>
      <c r="S96" s="92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</row>
    <row r="97" hidden="1">
      <c r="A97" s="27"/>
      <c r="B97" s="88" t="s">
        <v>301</v>
      </c>
      <c r="C97" s="90"/>
      <c r="D97" s="92">
        <v>10.0</v>
      </c>
      <c r="E97" s="90"/>
      <c r="F97" s="90"/>
      <c r="G97" s="92"/>
      <c r="H97" s="90"/>
      <c r="I97" s="90"/>
      <c r="J97" s="92">
        <v>7.0</v>
      </c>
      <c r="K97" s="90"/>
      <c r="L97" s="90"/>
      <c r="M97" s="92">
        <v>11.0</v>
      </c>
      <c r="N97" s="90"/>
      <c r="O97" s="90"/>
      <c r="P97" s="92">
        <v>105.0</v>
      </c>
      <c r="Q97" s="90"/>
      <c r="R97" s="90"/>
      <c r="S97" s="92">
        <v>29.0</v>
      </c>
      <c r="T97" s="23"/>
      <c r="U97" s="23"/>
      <c r="V97" s="23"/>
      <c r="W97" s="82">
        <v>87.0</v>
      </c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</row>
    <row r="98" hidden="1">
      <c r="A98" s="27"/>
      <c r="B98" s="88" t="s">
        <v>214</v>
      </c>
      <c r="C98" s="90"/>
      <c r="D98" s="92">
        <f>32-24-4</f>
        <v>4</v>
      </c>
      <c r="E98" s="90"/>
      <c r="F98" s="90"/>
      <c r="G98" s="92"/>
      <c r="H98" s="90"/>
      <c r="I98" s="90"/>
      <c r="J98" s="92">
        <v>5.0</v>
      </c>
      <c r="K98" s="90"/>
      <c r="L98" s="92"/>
      <c r="M98" s="92">
        <v>2.0</v>
      </c>
      <c r="N98" s="92"/>
      <c r="O98" s="90"/>
      <c r="P98" s="92">
        <f>167-105-14</f>
        <v>48</v>
      </c>
      <c r="Q98" s="90"/>
      <c r="R98" s="90"/>
      <c r="S98" s="92">
        <f>41-29-2</f>
        <v>10</v>
      </c>
      <c r="T98" s="23"/>
      <c r="U98" s="23"/>
      <c r="V98" s="23"/>
      <c r="W98" s="23">
        <f>161-90-29</f>
        <v>42</v>
      </c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</row>
    <row r="99" hidden="1">
      <c r="A99" s="27"/>
      <c r="B99" s="88" t="s">
        <v>221</v>
      </c>
      <c r="C99" s="90"/>
      <c r="D99" s="92">
        <v>3.0</v>
      </c>
      <c r="E99" s="90"/>
      <c r="F99" s="90"/>
      <c r="G99" s="92"/>
      <c r="H99" s="90"/>
      <c r="I99" s="90"/>
      <c r="J99" s="92"/>
      <c r="K99" s="90"/>
      <c r="L99" s="92"/>
      <c r="M99" s="92"/>
      <c r="N99" s="92"/>
      <c r="O99" s="90"/>
      <c r="P99" s="92">
        <v>2.0</v>
      </c>
      <c r="Q99" s="90"/>
      <c r="R99" s="90"/>
      <c r="S99" s="92"/>
      <c r="T99" s="23"/>
      <c r="U99" s="23"/>
      <c r="V99" s="23"/>
      <c r="W99" s="82">
        <v>3.0</v>
      </c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</row>
    <row r="100" hidden="1">
      <c r="A100" s="27"/>
      <c r="B100" s="88" t="s">
        <v>233</v>
      </c>
      <c r="C100" s="90"/>
      <c r="D100" s="92">
        <v>1.0</v>
      </c>
      <c r="E100" s="90"/>
      <c r="F100" s="90"/>
      <c r="G100" s="92"/>
      <c r="H100" s="90"/>
      <c r="I100" s="90"/>
      <c r="J100" s="92"/>
      <c r="K100" s="90"/>
      <c r="L100" s="92"/>
      <c r="M100" s="92"/>
      <c r="N100" s="90"/>
      <c r="O100" s="90"/>
      <c r="P100" s="92">
        <v>12.0</v>
      </c>
      <c r="Q100" s="90"/>
      <c r="R100" s="90"/>
      <c r="S100" s="92">
        <v>2.0</v>
      </c>
      <c r="T100" s="23"/>
      <c r="U100" s="23"/>
      <c r="V100" s="23"/>
      <c r="W100" s="82">
        <v>29.0</v>
      </c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</row>
    <row r="101" hidden="1">
      <c r="A101" s="35"/>
      <c r="B101" s="88" t="s">
        <v>338</v>
      </c>
      <c r="C101" s="110" t="str">
        <f t="shared" ref="C101:W101" si="10">C95/C94</f>
        <v>#DIV/0!</v>
      </c>
      <c r="D101" s="110">
        <f t="shared" si="10"/>
        <v>0.3125</v>
      </c>
      <c r="E101" s="110" t="str">
        <f t="shared" si="10"/>
        <v>#DIV/0!</v>
      </c>
      <c r="F101" s="110" t="str">
        <f t="shared" si="10"/>
        <v>#DIV/0!</v>
      </c>
      <c r="G101" s="110" t="str">
        <f t="shared" si="10"/>
        <v>#DIV/0!</v>
      </c>
      <c r="H101" s="110" t="str">
        <f t="shared" si="10"/>
        <v>#DIV/0!</v>
      </c>
      <c r="I101" s="110" t="str">
        <f t="shared" si="10"/>
        <v>#DIV/0!</v>
      </c>
      <c r="J101" s="110">
        <f t="shared" si="10"/>
        <v>0.6875</v>
      </c>
      <c r="K101" s="110" t="str">
        <f t="shared" si="10"/>
        <v>#DIV/0!</v>
      </c>
      <c r="L101" s="110" t="str">
        <f t="shared" si="10"/>
        <v>#DIV/0!</v>
      </c>
      <c r="M101" s="110">
        <f t="shared" si="10"/>
        <v>0.6086956522</v>
      </c>
      <c r="N101" s="110" t="str">
        <f t="shared" si="10"/>
        <v>#DIV/0!</v>
      </c>
      <c r="O101" s="110" t="str">
        <f t="shared" si="10"/>
        <v>#DIV/0!</v>
      </c>
      <c r="P101" s="110">
        <f t="shared" si="10"/>
        <v>0</v>
      </c>
      <c r="Q101" s="110" t="str">
        <f t="shared" si="10"/>
        <v>#DIV/0!</v>
      </c>
      <c r="R101" s="110" t="str">
        <f t="shared" si="10"/>
        <v>#DIV/0!</v>
      </c>
      <c r="S101" s="110">
        <f t="shared" si="10"/>
        <v>0</v>
      </c>
      <c r="T101" s="110" t="str">
        <f t="shared" si="10"/>
        <v>#DIV/0!</v>
      </c>
      <c r="U101" s="110" t="str">
        <f t="shared" si="10"/>
        <v>#DIV/0!</v>
      </c>
      <c r="V101" s="110" t="str">
        <f t="shared" si="10"/>
        <v>#DIV/0!</v>
      </c>
      <c r="W101" s="110">
        <f t="shared" si="10"/>
        <v>0.4968944099</v>
      </c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</row>
    <row r="102" hidden="1">
      <c r="A102" s="23"/>
      <c r="B102" s="23"/>
      <c r="C102" s="23"/>
      <c r="D102" s="7" t="s">
        <v>1404</v>
      </c>
      <c r="E102" s="23"/>
      <c r="F102" s="23"/>
      <c r="G102" s="82" t="s">
        <v>7</v>
      </c>
      <c r="H102" s="23"/>
      <c r="I102" s="23"/>
      <c r="J102" s="7" t="s">
        <v>1407</v>
      </c>
      <c r="K102" s="23"/>
      <c r="L102" s="23"/>
      <c r="M102" s="7" t="s">
        <v>1409</v>
      </c>
      <c r="N102" s="23"/>
      <c r="O102" s="23"/>
      <c r="P102" s="7" t="s">
        <v>1412</v>
      </c>
      <c r="Q102" s="23"/>
      <c r="R102" s="23"/>
      <c r="S102" s="7" t="s">
        <v>1416</v>
      </c>
      <c r="T102" s="23"/>
      <c r="U102" s="23"/>
      <c r="V102" s="23"/>
      <c r="W102" s="7" t="s">
        <v>1418</v>
      </c>
      <c r="X102" s="82" t="s">
        <v>7</v>
      </c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</row>
    <row r="103" hidden="1">
      <c r="A103" s="85">
        <v>43739.0</v>
      </c>
      <c r="B103" s="112" t="s">
        <v>134</v>
      </c>
      <c r="C103" s="113"/>
      <c r="D103" s="115" t="s">
        <v>1419</v>
      </c>
      <c r="E103" s="113"/>
      <c r="F103" s="113"/>
      <c r="G103" s="115" t="s">
        <v>1420</v>
      </c>
      <c r="H103" s="113"/>
      <c r="I103" s="115"/>
      <c r="J103" s="115" t="s">
        <v>1312</v>
      </c>
      <c r="K103" s="115"/>
      <c r="L103" s="113"/>
      <c r="M103" s="115" t="s">
        <v>1421</v>
      </c>
      <c r="N103" s="113"/>
      <c r="O103" s="113"/>
      <c r="P103" s="115" t="s">
        <v>61</v>
      </c>
      <c r="S103" s="115" t="s">
        <v>1290</v>
      </c>
      <c r="T103" s="23"/>
      <c r="U103" s="23"/>
      <c r="V103" s="23"/>
      <c r="W103" s="82" t="s">
        <v>1085</v>
      </c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</row>
    <row r="104" hidden="1">
      <c r="A104" s="27"/>
      <c r="B104" s="88" t="s">
        <v>159</v>
      </c>
      <c r="C104" s="90"/>
      <c r="D104" s="92">
        <v>5.0</v>
      </c>
      <c r="E104" s="90"/>
      <c r="F104" s="90"/>
      <c r="G104" s="92">
        <v>35.0</v>
      </c>
      <c r="H104" s="90"/>
      <c r="I104" s="92"/>
      <c r="J104" s="92">
        <v>33.0</v>
      </c>
      <c r="K104" s="92"/>
      <c r="L104" s="90"/>
      <c r="M104" s="92">
        <v>85.0</v>
      </c>
      <c r="N104" s="90"/>
      <c r="O104" s="90"/>
      <c r="P104" s="92">
        <v>124.0</v>
      </c>
      <c r="S104" s="92">
        <v>20.0</v>
      </c>
      <c r="T104" s="23"/>
      <c r="U104" s="23"/>
      <c r="V104" s="23"/>
      <c r="W104" s="82">
        <v>61.0</v>
      </c>
      <c r="X104" s="147">
        <f>SUM(D104:W104)</f>
        <v>363</v>
      </c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</row>
    <row r="105" hidden="1">
      <c r="A105" s="27"/>
      <c r="B105" s="88" t="s">
        <v>178</v>
      </c>
      <c r="C105" s="90"/>
      <c r="D105" s="92">
        <v>5.0</v>
      </c>
      <c r="E105" s="90"/>
      <c r="F105" s="90"/>
      <c r="G105" s="92">
        <v>19.0</v>
      </c>
      <c r="H105" s="90"/>
      <c r="I105" s="92"/>
      <c r="J105" s="92">
        <v>17.0</v>
      </c>
      <c r="K105" s="92"/>
      <c r="L105" s="90"/>
      <c r="M105" s="92">
        <v>2.0</v>
      </c>
      <c r="N105" s="90"/>
      <c r="O105" s="90"/>
      <c r="P105" s="92">
        <v>33.0</v>
      </c>
      <c r="S105" s="92">
        <v>7.0</v>
      </c>
      <c r="T105" s="23"/>
      <c r="U105" s="23"/>
      <c r="V105" s="23"/>
      <c r="W105" s="82">
        <v>42.0</v>
      </c>
      <c r="X105" s="82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</row>
    <row r="106" hidden="1">
      <c r="A106" s="27"/>
      <c r="B106" s="88" t="s">
        <v>287</v>
      </c>
      <c r="C106" s="90"/>
      <c r="D106" s="92">
        <v>5.0</v>
      </c>
      <c r="E106" s="90"/>
      <c r="F106" s="90"/>
      <c r="G106" s="92">
        <v>17.0</v>
      </c>
      <c r="H106" s="90"/>
      <c r="I106" s="92"/>
      <c r="J106" s="92">
        <v>17.0</v>
      </c>
      <c r="K106" s="92"/>
      <c r="L106" s="90"/>
      <c r="M106" s="92"/>
      <c r="N106" s="90"/>
      <c r="O106" s="90"/>
      <c r="P106" s="92"/>
      <c r="S106" s="92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</row>
    <row r="107" hidden="1">
      <c r="A107" s="27"/>
      <c r="B107" s="88" t="s">
        <v>301</v>
      </c>
      <c r="C107" s="90"/>
      <c r="D107" s="92"/>
      <c r="E107" s="90"/>
      <c r="F107" s="90"/>
      <c r="G107" s="92">
        <v>11.0</v>
      </c>
      <c r="H107" s="90"/>
      <c r="I107" s="90"/>
      <c r="J107" s="92">
        <v>11.0</v>
      </c>
      <c r="K107" s="90"/>
      <c r="L107" s="90"/>
      <c r="M107" s="92">
        <v>60.0</v>
      </c>
      <c r="N107" s="90"/>
      <c r="O107" s="90"/>
      <c r="P107" s="92">
        <v>93.0</v>
      </c>
      <c r="Q107" s="90"/>
      <c r="R107" s="90"/>
      <c r="S107" s="92">
        <v>8.0</v>
      </c>
      <c r="T107" s="23"/>
      <c r="U107" s="23"/>
      <c r="V107" s="23"/>
      <c r="W107" s="82">
        <v>37.0</v>
      </c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</row>
    <row r="108" hidden="1">
      <c r="A108" s="27"/>
      <c r="B108" s="88" t="s">
        <v>214</v>
      </c>
      <c r="C108" s="90"/>
      <c r="D108" s="92">
        <f t="shared" ref="D108:W108" si="11">D104-D106-D107-D109-D110</f>
        <v>0</v>
      </c>
      <c r="E108" s="92">
        <f t="shared" si="11"/>
        <v>0</v>
      </c>
      <c r="F108" s="92">
        <f t="shared" si="11"/>
        <v>0</v>
      </c>
      <c r="G108" s="92">
        <f t="shared" si="11"/>
        <v>5</v>
      </c>
      <c r="H108" s="92">
        <f t="shared" si="11"/>
        <v>0</v>
      </c>
      <c r="I108" s="92">
        <f t="shared" si="11"/>
        <v>0</v>
      </c>
      <c r="J108" s="92">
        <f t="shared" si="11"/>
        <v>4</v>
      </c>
      <c r="K108" s="92">
        <f t="shared" si="11"/>
        <v>0</v>
      </c>
      <c r="L108" s="92">
        <f t="shared" si="11"/>
        <v>0</v>
      </c>
      <c r="M108" s="92">
        <f t="shared" si="11"/>
        <v>22</v>
      </c>
      <c r="N108" s="92">
        <f t="shared" si="11"/>
        <v>0</v>
      </c>
      <c r="O108" s="92">
        <f t="shared" si="11"/>
        <v>0</v>
      </c>
      <c r="P108" s="92">
        <f t="shared" si="11"/>
        <v>23</v>
      </c>
      <c r="Q108" s="92">
        <f t="shared" si="11"/>
        <v>0</v>
      </c>
      <c r="R108" s="92">
        <f t="shared" si="11"/>
        <v>0</v>
      </c>
      <c r="S108" s="92">
        <f t="shared" si="11"/>
        <v>3</v>
      </c>
      <c r="T108" s="92">
        <f t="shared" si="11"/>
        <v>0</v>
      </c>
      <c r="U108" s="92">
        <f t="shared" si="11"/>
        <v>0</v>
      </c>
      <c r="V108" s="92">
        <f t="shared" si="11"/>
        <v>0</v>
      </c>
      <c r="W108" s="92">
        <f t="shared" si="11"/>
        <v>15</v>
      </c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</row>
    <row r="109" hidden="1">
      <c r="A109" s="27"/>
      <c r="B109" s="88" t="s">
        <v>221</v>
      </c>
      <c r="C109" s="90"/>
      <c r="D109" s="92"/>
      <c r="E109" s="90"/>
      <c r="F109" s="90"/>
      <c r="G109" s="92">
        <v>1.0</v>
      </c>
      <c r="H109" s="90"/>
      <c r="I109" s="90"/>
      <c r="J109" s="92"/>
      <c r="K109" s="90"/>
      <c r="L109" s="92"/>
      <c r="M109" s="92">
        <v>2.0</v>
      </c>
      <c r="N109" s="92"/>
      <c r="O109" s="90"/>
      <c r="P109" s="92"/>
      <c r="Q109" s="90"/>
      <c r="R109" s="90"/>
      <c r="S109" s="92"/>
      <c r="T109" s="23"/>
      <c r="U109" s="23"/>
      <c r="V109" s="23"/>
      <c r="W109" s="82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</row>
    <row r="110" hidden="1">
      <c r="A110" s="27"/>
      <c r="B110" s="88" t="s">
        <v>233</v>
      </c>
      <c r="C110" s="90"/>
      <c r="D110" s="92"/>
      <c r="E110" s="90"/>
      <c r="F110" s="90"/>
      <c r="G110" s="92">
        <v>1.0</v>
      </c>
      <c r="H110" s="90"/>
      <c r="I110" s="90"/>
      <c r="J110" s="92">
        <v>1.0</v>
      </c>
      <c r="K110" s="90"/>
      <c r="L110" s="92"/>
      <c r="M110" s="92">
        <v>1.0</v>
      </c>
      <c r="N110" s="90"/>
      <c r="O110" s="90"/>
      <c r="P110" s="92">
        <v>8.0</v>
      </c>
      <c r="Q110" s="90"/>
      <c r="R110" s="90"/>
      <c r="S110" s="92">
        <v>9.0</v>
      </c>
      <c r="T110" s="23"/>
      <c r="U110" s="23"/>
      <c r="V110" s="23"/>
      <c r="W110" s="82">
        <v>9.0</v>
      </c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</row>
    <row r="111" hidden="1">
      <c r="A111" s="35"/>
      <c r="B111" s="88" t="s">
        <v>338</v>
      </c>
      <c r="C111" s="110" t="str">
        <f t="shared" ref="C111:D111" si="12">C105/C104</f>
        <v>#DIV/0!</v>
      </c>
      <c r="D111" s="110">
        <f t="shared" si="12"/>
        <v>1</v>
      </c>
      <c r="E111" s="110" t="str">
        <f t="shared" ref="E111:F111" si="13">#REF!/#REF!</f>
        <v>#REF!</v>
      </c>
      <c r="F111" s="110" t="str">
        <f t="shared" si="13"/>
        <v>#REF!</v>
      </c>
      <c r="G111" s="110">
        <f t="shared" ref="G111:S111" si="14">D105/D104</f>
        <v>1</v>
      </c>
      <c r="H111" s="110" t="str">
        <f t="shared" si="14"/>
        <v>#DIV/0!</v>
      </c>
      <c r="I111" s="110" t="str">
        <f t="shared" si="14"/>
        <v>#DIV/0!</v>
      </c>
      <c r="J111" s="110">
        <f t="shared" si="14"/>
        <v>0.5428571429</v>
      </c>
      <c r="K111" s="110" t="str">
        <f t="shared" si="14"/>
        <v>#DIV/0!</v>
      </c>
      <c r="L111" s="110" t="str">
        <f t="shared" si="14"/>
        <v>#DIV/0!</v>
      </c>
      <c r="M111" s="110">
        <f t="shared" si="14"/>
        <v>0.5151515152</v>
      </c>
      <c r="N111" s="110" t="str">
        <f t="shared" si="14"/>
        <v>#DIV/0!</v>
      </c>
      <c r="O111" s="110" t="str">
        <f t="shared" si="14"/>
        <v>#DIV/0!</v>
      </c>
      <c r="P111" s="110">
        <f t="shared" si="14"/>
        <v>0.02352941176</v>
      </c>
      <c r="Q111" s="110" t="str">
        <f t="shared" si="14"/>
        <v>#DIV/0!</v>
      </c>
      <c r="R111" s="110" t="str">
        <f t="shared" si="14"/>
        <v>#DIV/0!</v>
      </c>
      <c r="S111" s="110">
        <f t="shared" si="14"/>
        <v>0.2661290323</v>
      </c>
      <c r="T111" s="110" t="str">
        <f t="shared" ref="T111:W111" si="15">T105/T104</f>
        <v>#DIV/0!</v>
      </c>
      <c r="U111" s="110" t="str">
        <f t="shared" si="15"/>
        <v>#DIV/0!</v>
      </c>
      <c r="V111" s="110" t="str">
        <f t="shared" si="15"/>
        <v>#DIV/0!</v>
      </c>
      <c r="W111" s="110">
        <f t="shared" si="15"/>
        <v>0.6885245902</v>
      </c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</row>
    <row r="112" hidden="1">
      <c r="A112" s="23"/>
      <c r="B112" s="23"/>
      <c r="C112" s="23"/>
      <c r="D112" s="7" t="s">
        <v>1430</v>
      </c>
      <c r="E112" s="23"/>
      <c r="F112" s="23"/>
      <c r="G112" s="7" t="s">
        <v>1433</v>
      </c>
      <c r="H112" s="23"/>
      <c r="I112" s="23"/>
      <c r="J112" s="7" t="s">
        <v>1436</v>
      </c>
      <c r="K112" s="23"/>
      <c r="L112" s="23"/>
      <c r="M112" s="7" t="s">
        <v>1441</v>
      </c>
      <c r="N112" s="23"/>
      <c r="O112" s="23"/>
      <c r="P112" s="7" t="s">
        <v>1444</v>
      </c>
      <c r="S112" s="7" t="s">
        <v>1445</v>
      </c>
      <c r="T112" s="23"/>
      <c r="U112" s="23"/>
      <c r="V112" s="23"/>
      <c r="W112" s="7" t="s">
        <v>1446</v>
      </c>
      <c r="X112" s="82" t="s">
        <v>7</v>
      </c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</row>
    <row r="113" hidden="1">
      <c r="A113" s="85">
        <v>43740.0</v>
      </c>
      <c r="B113" s="112" t="s">
        <v>134</v>
      </c>
      <c r="C113" s="113"/>
      <c r="D113" s="115"/>
      <c r="E113" s="113"/>
      <c r="F113" s="113"/>
      <c r="G113" s="115" t="s">
        <v>1451</v>
      </c>
      <c r="H113" s="113"/>
      <c r="I113" s="115"/>
      <c r="J113" s="115" t="s">
        <v>1420</v>
      </c>
      <c r="K113" s="115"/>
      <c r="L113" s="113"/>
      <c r="M113" s="115" t="s">
        <v>1452</v>
      </c>
      <c r="N113" s="113"/>
      <c r="O113" s="113"/>
      <c r="P113" s="115" t="s">
        <v>129</v>
      </c>
      <c r="S113" s="115" t="s">
        <v>194</v>
      </c>
      <c r="T113" s="23"/>
      <c r="U113" s="23"/>
      <c r="V113" s="23"/>
      <c r="W113" s="82" t="s">
        <v>1285</v>
      </c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</row>
    <row r="114" hidden="1">
      <c r="A114" s="27"/>
      <c r="B114" s="88" t="s">
        <v>159</v>
      </c>
      <c r="C114" s="90"/>
      <c r="D114" s="92"/>
      <c r="E114" s="90"/>
      <c r="F114" s="90"/>
      <c r="G114" s="92">
        <v>22.0</v>
      </c>
      <c r="H114" s="90"/>
      <c r="I114" s="92"/>
      <c r="J114" s="92">
        <v>34.0</v>
      </c>
      <c r="K114" s="92"/>
      <c r="L114" s="90"/>
      <c r="M114" s="92">
        <v>51.0</v>
      </c>
      <c r="N114" s="90"/>
      <c r="O114" s="90"/>
      <c r="P114" s="92">
        <v>32.0</v>
      </c>
      <c r="S114" s="92">
        <v>144.0</v>
      </c>
      <c r="T114" s="23"/>
      <c r="U114" s="23"/>
      <c r="V114" s="23"/>
      <c r="W114" s="82">
        <v>68.0</v>
      </c>
      <c r="X114" s="147">
        <f>SUM(D114:W114)</f>
        <v>351</v>
      </c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</row>
    <row r="115" hidden="1">
      <c r="A115" s="27"/>
      <c r="B115" s="88" t="s">
        <v>178</v>
      </c>
      <c r="C115" s="90"/>
      <c r="D115" s="92"/>
      <c r="E115" s="90"/>
      <c r="F115" s="90"/>
      <c r="G115" s="92">
        <v>15.0</v>
      </c>
      <c r="H115" s="90"/>
      <c r="I115" s="92"/>
      <c r="J115" s="92">
        <v>24.0</v>
      </c>
      <c r="K115" s="92"/>
      <c r="L115" s="90"/>
      <c r="M115" s="92">
        <v>3.0</v>
      </c>
      <c r="N115" s="90"/>
      <c r="O115" s="90"/>
      <c r="P115" s="92">
        <v>7.0</v>
      </c>
      <c r="S115" s="92">
        <v>0.0</v>
      </c>
      <c r="T115" s="23"/>
      <c r="U115" s="23"/>
      <c r="V115" s="23"/>
      <c r="W115" s="82">
        <v>36.0</v>
      </c>
      <c r="X115" s="82" t="s">
        <v>1455</v>
      </c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</row>
    <row r="116" hidden="1">
      <c r="A116" s="27"/>
      <c r="B116" s="88" t="s">
        <v>287</v>
      </c>
      <c r="C116" s="90"/>
      <c r="D116" s="92"/>
      <c r="E116" s="90"/>
      <c r="F116" s="90"/>
      <c r="G116" s="92">
        <v>16.0</v>
      </c>
      <c r="H116" s="90"/>
      <c r="I116" s="92"/>
      <c r="J116" s="92">
        <v>26.0</v>
      </c>
      <c r="K116" s="92"/>
      <c r="L116" s="90"/>
      <c r="M116" s="92">
        <v>4.0</v>
      </c>
      <c r="N116" s="90"/>
      <c r="O116" s="90"/>
      <c r="P116" s="92"/>
      <c r="S116" s="92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</row>
    <row r="117" hidden="1">
      <c r="A117" s="27"/>
      <c r="B117" s="88" t="s">
        <v>301</v>
      </c>
      <c r="C117" s="90"/>
      <c r="D117" s="92"/>
      <c r="E117" s="90"/>
      <c r="F117" s="90"/>
      <c r="G117" s="92"/>
      <c r="H117" s="90"/>
      <c r="I117" s="90"/>
      <c r="J117" s="92">
        <v>1.0</v>
      </c>
      <c r="K117" s="90"/>
      <c r="L117" s="90"/>
      <c r="M117" s="92">
        <v>20.0</v>
      </c>
      <c r="N117" s="90"/>
      <c r="O117" s="90"/>
      <c r="P117" s="92">
        <v>21.0</v>
      </c>
      <c r="Q117" s="90"/>
      <c r="R117" s="90"/>
      <c r="S117" s="92">
        <v>83.0</v>
      </c>
      <c r="T117" s="23"/>
      <c r="U117" s="23"/>
      <c r="V117" s="23"/>
      <c r="W117" s="82">
        <v>11.0</v>
      </c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</row>
    <row r="118" hidden="1">
      <c r="A118" s="27"/>
      <c r="B118" s="88" t="s">
        <v>214</v>
      </c>
      <c r="C118" s="90"/>
      <c r="D118" s="92">
        <f t="shared" ref="D118:W118" si="16">D114-D116-D117-D119-D120</f>
        <v>0</v>
      </c>
      <c r="E118" s="92">
        <f t="shared" si="16"/>
        <v>0</v>
      </c>
      <c r="F118" s="92">
        <f t="shared" si="16"/>
        <v>0</v>
      </c>
      <c r="G118" s="92">
        <f t="shared" si="16"/>
        <v>3</v>
      </c>
      <c r="H118" s="92">
        <f t="shared" si="16"/>
        <v>0</v>
      </c>
      <c r="I118" s="92">
        <f t="shared" si="16"/>
        <v>0</v>
      </c>
      <c r="J118" s="92">
        <f t="shared" si="16"/>
        <v>7</v>
      </c>
      <c r="K118" s="92">
        <f t="shared" si="16"/>
        <v>0</v>
      </c>
      <c r="L118" s="92">
        <f t="shared" si="16"/>
        <v>0</v>
      </c>
      <c r="M118" s="92">
        <f t="shared" si="16"/>
        <v>19</v>
      </c>
      <c r="N118" s="92">
        <f t="shared" si="16"/>
        <v>0</v>
      </c>
      <c r="O118" s="92">
        <f t="shared" si="16"/>
        <v>0</v>
      </c>
      <c r="P118" s="92">
        <f t="shared" si="16"/>
        <v>9</v>
      </c>
      <c r="Q118" s="92">
        <f t="shared" si="16"/>
        <v>0</v>
      </c>
      <c r="R118" s="92">
        <f t="shared" si="16"/>
        <v>0</v>
      </c>
      <c r="S118" s="92">
        <f t="shared" si="16"/>
        <v>43</v>
      </c>
      <c r="T118" s="92">
        <f t="shared" si="16"/>
        <v>0</v>
      </c>
      <c r="U118" s="92">
        <f t="shared" si="16"/>
        <v>0</v>
      </c>
      <c r="V118" s="92">
        <f t="shared" si="16"/>
        <v>0</v>
      </c>
      <c r="W118" s="92">
        <f t="shared" si="16"/>
        <v>39</v>
      </c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</row>
    <row r="119" hidden="1">
      <c r="A119" s="27"/>
      <c r="B119" s="88" t="s">
        <v>221</v>
      </c>
      <c r="C119" s="90"/>
      <c r="D119" s="92"/>
      <c r="E119" s="90"/>
      <c r="F119" s="90"/>
      <c r="G119" s="92"/>
      <c r="H119" s="90"/>
      <c r="I119" s="90"/>
      <c r="J119" s="92"/>
      <c r="K119" s="90"/>
      <c r="L119" s="92"/>
      <c r="M119" s="92">
        <v>4.0</v>
      </c>
      <c r="N119" s="92"/>
      <c r="O119" s="90"/>
      <c r="P119" s="92"/>
      <c r="Q119" s="90"/>
      <c r="R119" s="90"/>
      <c r="S119" s="92">
        <v>5.0</v>
      </c>
      <c r="T119" s="23"/>
      <c r="U119" s="23"/>
      <c r="V119" s="23"/>
      <c r="W119" s="82">
        <v>1.0</v>
      </c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</row>
    <row r="120" hidden="1">
      <c r="A120" s="27"/>
      <c r="B120" s="88" t="s">
        <v>233</v>
      </c>
      <c r="C120" s="90"/>
      <c r="D120" s="92"/>
      <c r="E120" s="90"/>
      <c r="F120" s="90"/>
      <c r="G120" s="92">
        <v>3.0</v>
      </c>
      <c r="H120" s="90"/>
      <c r="I120" s="90"/>
      <c r="J120" s="92"/>
      <c r="K120" s="90"/>
      <c r="L120" s="92"/>
      <c r="M120" s="92">
        <v>4.0</v>
      </c>
      <c r="N120" s="90"/>
      <c r="O120" s="90"/>
      <c r="P120" s="92">
        <v>2.0</v>
      </c>
      <c r="Q120" s="90"/>
      <c r="R120" s="90"/>
      <c r="S120" s="92">
        <v>13.0</v>
      </c>
      <c r="T120" s="23"/>
      <c r="U120" s="23"/>
      <c r="V120" s="23"/>
      <c r="W120" s="82">
        <v>17.0</v>
      </c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</row>
    <row r="121" hidden="1">
      <c r="A121" s="35"/>
      <c r="B121" s="88" t="s">
        <v>338</v>
      </c>
      <c r="C121" s="110" t="str">
        <f t="shared" ref="C121:D121" si="17">C115/C114</f>
        <v>#DIV/0!</v>
      </c>
      <c r="D121" s="110" t="str">
        <f t="shared" si="17"/>
        <v>#DIV/0!</v>
      </c>
      <c r="E121" s="110" t="str">
        <f t="shared" ref="E121:F121" si="18">#REF!/#REF!</f>
        <v>#REF!</v>
      </c>
      <c r="F121" s="110" t="str">
        <f t="shared" si="18"/>
        <v>#REF!</v>
      </c>
      <c r="G121" s="110">
        <f>G115/G114</f>
        <v>0.6818181818</v>
      </c>
      <c r="H121" s="110" t="str">
        <f t="shared" ref="H121:I121" si="19">E115/E114</f>
        <v>#DIV/0!</v>
      </c>
      <c r="I121" s="110" t="str">
        <f t="shared" si="19"/>
        <v>#DIV/0!</v>
      </c>
      <c r="J121" s="110">
        <f>J115/J114</f>
        <v>0.7058823529</v>
      </c>
      <c r="K121" s="110" t="str">
        <f t="shared" ref="K121:L121" si="20">H115/H114</f>
        <v>#DIV/0!</v>
      </c>
      <c r="L121" s="110" t="str">
        <f t="shared" si="20"/>
        <v>#DIV/0!</v>
      </c>
      <c r="M121" s="110">
        <f>M115/M114</f>
        <v>0.05882352941</v>
      </c>
      <c r="N121" s="110" t="str">
        <f t="shared" ref="N121:O121" si="21">K115/K114</f>
        <v>#DIV/0!</v>
      </c>
      <c r="O121" s="110" t="str">
        <f t="shared" si="21"/>
        <v>#DIV/0!</v>
      </c>
      <c r="P121" s="110">
        <f>P115/P114</f>
        <v>0.21875</v>
      </c>
      <c r="Q121" s="110" t="str">
        <f t="shared" ref="Q121:R121" si="22">N115/N114</f>
        <v>#DIV/0!</v>
      </c>
      <c r="R121" s="110" t="str">
        <f t="shared" si="22"/>
        <v>#DIV/0!</v>
      </c>
      <c r="S121" s="110">
        <f t="shared" ref="S121:W121" si="23">S115/S114</f>
        <v>0</v>
      </c>
      <c r="T121" s="110" t="str">
        <f t="shared" si="23"/>
        <v>#DIV/0!</v>
      </c>
      <c r="U121" s="110" t="str">
        <f t="shared" si="23"/>
        <v>#DIV/0!</v>
      </c>
      <c r="V121" s="110" t="str">
        <f t="shared" si="23"/>
        <v>#DIV/0!</v>
      </c>
      <c r="W121" s="110">
        <f t="shared" si="23"/>
        <v>0.5294117647</v>
      </c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</row>
    <row r="122" hidden="1">
      <c r="A122" s="23"/>
      <c r="B122" s="23"/>
      <c r="C122" s="23"/>
      <c r="D122" s="23"/>
      <c r="E122" s="23"/>
      <c r="F122" s="23"/>
      <c r="G122" s="7" t="s">
        <v>1462</v>
      </c>
      <c r="H122" s="23"/>
      <c r="I122" s="23"/>
      <c r="J122" s="7" t="s">
        <v>1463</v>
      </c>
      <c r="K122" s="23"/>
      <c r="L122" s="23"/>
      <c r="M122" s="7" t="s">
        <v>1465</v>
      </c>
      <c r="N122" s="23"/>
      <c r="O122" s="23"/>
      <c r="P122" s="7" t="s">
        <v>1469</v>
      </c>
      <c r="Q122" s="23"/>
      <c r="R122" s="23"/>
      <c r="S122" s="7" t="s">
        <v>1471</v>
      </c>
      <c r="T122" s="23"/>
      <c r="U122" s="23"/>
      <c r="V122" s="23"/>
      <c r="W122" s="7" t="s">
        <v>1474</v>
      </c>
      <c r="X122" s="82" t="s">
        <v>7</v>
      </c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</row>
    <row r="123" hidden="1">
      <c r="A123" s="85">
        <v>43741.0</v>
      </c>
      <c r="B123" s="112" t="s">
        <v>134</v>
      </c>
      <c r="C123" s="113"/>
      <c r="D123" s="115" t="s">
        <v>182</v>
      </c>
      <c r="E123" s="113"/>
      <c r="F123" s="113"/>
      <c r="G123" s="115"/>
      <c r="H123" s="113"/>
      <c r="I123" s="115"/>
      <c r="J123" s="115" t="s">
        <v>1477</v>
      </c>
      <c r="K123" s="115"/>
      <c r="L123" s="113"/>
      <c r="M123" s="115" t="s">
        <v>1479</v>
      </c>
      <c r="N123" s="113"/>
      <c r="O123" s="113"/>
      <c r="P123" s="115" t="s">
        <v>1480</v>
      </c>
      <c r="S123" s="115" t="s">
        <v>1481</v>
      </c>
      <c r="T123" s="23"/>
      <c r="U123" s="23"/>
      <c r="V123" s="23"/>
      <c r="W123" s="82" t="s">
        <v>296</v>
      </c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</row>
    <row r="124" hidden="1">
      <c r="A124" s="27"/>
      <c r="B124" s="88" t="s">
        <v>159</v>
      </c>
      <c r="C124" s="90"/>
      <c r="D124" s="92">
        <v>14.0</v>
      </c>
      <c r="E124" s="90"/>
      <c r="F124" s="90"/>
      <c r="G124" s="92"/>
      <c r="H124" s="90"/>
      <c r="I124" s="92"/>
      <c r="J124" s="92">
        <v>32.0</v>
      </c>
      <c r="K124" s="92"/>
      <c r="L124" s="90"/>
      <c r="M124" s="92">
        <v>97.0</v>
      </c>
      <c r="N124" s="90"/>
      <c r="O124" s="90"/>
      <c r="P124" s="92">
        <v>66.0</v>
      </c>
      <c r="S124" s="92">
        <v>115.0</v>
      </c>
      <c r="T124" s="23"/>
      <c r="U124" s="23"/>
      <c r="V124" s="23"/>
      <c r="W124" s="82">
        <v>89.0</v>
      </c>
      <c r="X124" s="147">
        <f>SUM(D124:W124)</f>
        <v>413</v>
      </c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</row>
    <row r="125" hidden="1">
      <c r="A125" s="27"/>
      <c r="B125" s="88" t="s">
        <v>178</v>
      </c>
      <c r="C125" s="90"/>
      <c r="D125" s="92">
        <v>9.0</v>
      </c>
      <c r="E125" s="90"/>
      <c r="F125" s="90"/>
      <c r="G125" s="92"/>
      <c r="H125" s="90"/>
      <c r="I125" s="92"/>
      <c r="J125" s="92">
        <v>21.0</v>
      </c>
      <c r="K125" s="92"/>
      <c r="L125" s="90"/>
      <c r="M125" s="92">
        <v>18.0</v>
      </c>
      <c r="N125" s="90"/>
      <c r="O125" s="90"/>
      <c r="P125" s="92">
        <v>12.0</v>
      </c>
      <c r="S125" s="92">
        <v>68.0</v>
      </c>
      <c r="T125" s="23"/>
      <c r="U125" s="23"/>
      <c r="V125" s="23"/>
      <c r="W125" s="82">
        <v>34.0</v>
      </c>
      <c r="X125" s="82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</row>
    <row r="126" hidden="1">
      <c r="A126" s="27"/>
      <c r="B126" s="88" t="s">
        <v>287</v>
      </c>
      <c r="C126" s="90"/>
      <c r="D126" s="92">
        <v>10.0</v>
      </c>
      <c r="E126" s="90"/>
      <c r="F126" s="90"/>
      <c r="G126" s="92"/>
      <c r="H126" s="90"/>
      <c r="I126" s="92"/>
      <c r="J126" s="92">
        <v>26.0</v>
      </c>
      <c r="K126" s="92"/>
      <c r="L126" s="90"/>
      <c r="M126" s="92">
        <v>13.0</v>
      </c>
      <c r="N126" s="90"/>
      <c r="O126" s="90"/>
      <c r="P126" s="92">
        <v>1.0</v>
      </c>
      <c r="S126" s="92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</row>
    <row r="127" hidden="1">
      <c r="A127" s="27"/>
      <c r="B127" s="88" t="s">
        <v>301</v>
      </c>
      <c r="C127" s="90"/>
      <c r="D127" s="92"/>
      <c r="E127" s="90"/>
      <c r="F127" s="90"/>
      <c r="G127" s="92"/>
      <c r="H127" s="90"/>
      <c r="I127" s="90"/>
      <c r="J127" s="92"/>
      <c r="K127" s="90"/>
      <c r="L127" s="90"/>
      <c r="M127" s="92"/>
      <c r="N127" s="90"/>
      <c r="O127" s="90"/>
      <c r="P127" s="92"/>
      <c r="Q127" s="90"/>
      <c r="R127" s="90"/>
      <c r="S127" s="92"/>
      <c r="T127" s="23"/>
      <c r="U127" s="23"/>
      <c r="V127" s="23"/>
      <c r="W127" s="82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</row>
    <row r="128" hidden="1">
      <c r="A128" s="27"/>
      <c r="B128" s="88" t="s">
        <v>214</v>
      </c>
      <c r="C128" s="90"/>
      <c r="D128" s="92">
        <f t="shared" ref="D128:W128" si="24">D124-D126-D127-D129-D130</f>
        <v>4</v>
      </c>
      <c r="E128" s="92">
        <f t="shared" si="24"/>
        <v>0</v>
      </c>
      <c r="F128" s="92">
        <f t="shared" si="24"/>
        <v>0</v>
      </c>
      <c r="G128" s="92">
        <f t="shared" si="24"/>
        <v>0</v>
      </c>
      <c r="H128" s="92">
        <f t="shared" si="24"/>
        <v>0</v>
      </c>
      <c r="I128" s="92">
        <f t="shared" si="24"/>
        <v>0</v>
      </c>
      <c r="J128" s="92">
        <f t="shared" si="24"/>
        <v>6</v>
      </c>
      <c r="K128" s="92">
        <f t="shared" si="24"/>
        <v>0</v>
      </c>
      <c r="L128" s="92">
        <f t="shared" si="24"/>
        <v>0</v>
      </c>
      <c r="M128" s="92">
        <f t="shared" si="24"/>
        <v>84</v>
      </c>
      <c r="N128" s="92">
        <f t="shared" si="24"/>
        <v>0</v>
      </c>
      <c r="O128" s="92">
        <f t="shared" si="24"/>
        <v>0</v>
      </c>
      <c r="P128" s="92">
        <f t="shared" si="24"/>
        <v>65</v>
      </c>
      <c r="Q128" s="92">
        <f t="shared" si="24"/>
        <v>0</v>
      </c>
      <c r="R128" s="92">
        <f t="shared" si="24"/>
        <v>0</v>
      </c>
      <c r="S128" s="92">
        <f t="shared" si="24"/>
        <v>115</v>
      </c>
      <c r="T128" s="92">
        <f t="shared" si="24"/>
        <v>0</v>
      </c>
      <c r="U128" s="92">
        <f t="shared" si="24"/>
        <v>0</v>
      </c>
      <c r="V128" s="92">
        <f t="shared" si="24"/>
        <v>0</v>
      </c>
      <c r="W128" s="92">
        <f t="shared" si="24"/>
        <v>89</v>
      </c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</row>
    <row r="129" hidden="1">
      <c r="A129" s="27"/>
      <c r="B129" s="88" t="s">
        <v>221</v>
      </c>
      <c r="C129" s="90"/>
      <c r="D129" s="92"/>
      <c r="E129" s="90"/>
      <c r="F129" s="90"/>
      <c r="G129" s="92"/>
      <c r="H129" s="90"/>
      <c r="I129" s="90"/>
      <c r="J129" s="92"/>
      <c r="K129" s="90"/>
      <c r="L129" s="92"/>
      <c r="M129" s="92"/>
      <c r="N129" s="92"/>
      <c r="O129" s="90"/>
      <c r="P129" s="92"/>
      <c r="Q129" s="90"/>
      <c r="R129" s="90"/>
      <c r="S129" s="92"/>
      <c r="T129" s="23"/>
      <c r="U129" s="23"/>
      <c r="V129" s="23"/>
      <c r="W129" s="82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</row>
    <row r="130" hidden="1">
      <c r="A130" s="27"/>
      <c r="B130" s="88" t="s">
        <v>233</v>
      </c>
      <c r="C130" s="90"/>
      <c r="D130" s="92"/>
      <c r="E130" s="90"/>
      <c r="F130" s="90"/>
      <c r="G130" s="92"/>
      <c r="H130" s="90"/>
      <c r="I130" s="90"/>
      <c r="J130" s="92"/>
      <c r="K130" s="90"/>
      <c r="L130" s="92"/>
      <c r="M130" s="92"/>
      <c r="N130" s="90"/>
      <c r="O130" s="90"/>
      <c r="P130" s="92"/>
      <c r="Q130" s="90"/>
      <c r="R130" s="90"/>
      <c r="S130" s="92"/>
      <c r="T130" s="23"/>
      <c r="U130" s="23"/>
      <c r="V130" s="23"/>
      <c r="W130" s="82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</row>
    <row r="131" hidden="1">
      <c r="A131" s="35"/>
      <c r="B131" s="88" t="s">
        <v>338</v>
      </c>
      <c r="C131" s="110" t="str">
        <f t="shared" ref="C131:D131" si="25">C125/C124</f>
        <v>#DIV/0!</v>
      </c>
      <c r="D131" s="110">
        <f t="shared" si="25"/>
        <v>0.6428571429</v>
      </c>
      <c r="E131" s="110" t="str">
        <f t="shared" ref="E131:F131" si="26">#REF!/#REF!</f>
        <v>#REF!</v>
      </c>
      <c r="F131" s="110" t="str">
        <f t="shared" si="26"/>
        <v>#REF!</v>
      </c>
      <c r="G131" s="110" t="str">
        <f>G125/G124</f>
        <v>#DIV/0!</v>
      </c>
      <c r="H131" s="110" t="str">
        <f t="shared" ref="H131:I131" si="27">E125/E124</f>
        <v>#DIV/0!</v>
      </c>
      <c r="I131" s="110" t="str">
        <f t="shared" si="27"/>
        <v>#DIV/0!</v>
      </c>
      <c r="J131" s="110">
        <f>J125/J124</f>
        <v>0.65625</v>
      </c>
      <c r="K131" s="110" t="str">
        <f t="shared" ref="K131:L131" si="28">H125/H124</f>
        <v>#DIV/0!</v>
      </c>
      <c r="L131" s="110" t="str">
        <f t="shared" si="28"/>
        <v>#DIV/0!</v>
      </c>
      <c r="M131" s="110">
        <f>M125/M124</f>
        <v>0.1855670103</v>
      </c>
      <c r="N131" s="110" t="str">
        <f t="shared" ref="N131:O131" si="29">K125/K124</f>
        <v>#DIV/0!</v>
      </c>
      <c r="O131" s="110" t="str">
        <f t="shared" si="29"/>
        <v>#DIV/0!</v>
      </c>
      <c r="P131" s="110">
        <f>P125/P124</f>
        <v>0.1818181818</v>
      </c>
      <c r="Q131" s="110" t="str">
        <f t="shared" ref="Q131:R131" si="30">N125/N124</f>
        <v>#DIV/0!</v>
      </c>
      <c r="R131" s="110" t="str">
        <f t="shared" si="30"/>
        <v>#DIV/0!</v>
      </c>
      <c r="S131" s="110">
        <f t="shared" ref="S131:W131" si="31">S125/S124</f>
        <v>0.5913043478</v>
      </c>
      <c r="T131" s="110" t="str">
        <f t="shared" si="31"/>
        <v>#DIV/0!</v>
      </c>
      <c r="U131" s="110" t="str">
        <f t="shared" si="31"/>
        <v>#DIV/0!</v>
      </c>
      <c r="V131" s="110" t="str">
        <f t="shared" si="31"/>
        <v>#DIV/0!</v>
      </c>
      <c r="W131" s="110">
        <f t="shared" si="31"/>
        <v>0.3820224719</v>
      </c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</row>
    <row r="132" hidden="1">
      <c r="A132" s="23"/>
      <c r="B132" s="23"/>
      <c r="C132" s="23"/>
      <c r="D132" s="7" t="s">
        <v>1484</v>
      </c>
      <c r="E132" s="23"/>
      <c r="F132" s="23"/>
      <c r="G132" s="82" t="s">
        <v>7</v>
      </c>
      <c r="H132" s="23"/>
      <c r="I132" s="23"/>
      <c r="J132" s="7" t="s">
        <v>1485</v>
      </c>
      <c r="K132" s="23"/>
      <c r="L132" s="23"/>
      <c r="M132" s="7" t="s">
        <v>1487</v>
      </c>
      <c r="N132" s="23"/>
      <c r="O132" s="23"/>
      <c r="P132" s="7" t="s">
        <v>1490</v>
      </c>
      <c r="Q132" s="23"/>
      <c r="R132" s="23"/>
      <c r="S132" s="7" t="s">
        <v>1494</v>
      </c>
      <c r="T132" s="23"/>
      <c r="U132" s="23"/>
      <c r="V132" s="23"/>
      <c r="W132" s="7" t="s">
        <v>1496</v>
      </c>
      <c r="X132" s="82" t="s">
        <v>7</v>
      </c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</row>
    <row r="133" hidden="1">
      <c r="A133" s="85">
        <v>43742.0</v>
      </c>
      <c r="B133" s="112" t="s">
        <v>134</v>
      </c>
      <c r="C133" s="113"/>
      <c r="D133" s="115" t="s">
        <v>838</v>
      </c>
      <c r="E133" s="113"/>
      <c r="F133" s="113"/>
      <c r="G133" s="115" t="s">
        <v>1283</v>
      </c>
      <c r="H133" s="113"/>
      <c r="I133" s="115"/>
      <c r="J133" s="115" t="s">
        <v>1324</v>
      </c>
      <c r="K133" s="115"/>
      <c r="L133" s="113"/>
      <c r="M133" s="115" t="s">
        <v>1238</v>
      </c>
      <c r="N133" s="113"/>
      <c r="O133" s="113"/>
      <c r="P133" s="115" t="s">
        <v>1499</v>
      </c>
      <c r="S133" s="115" t="s">
        <v>1500</v>
      </c>
      <c r="T133" s="23"/>
      <c r="U133" s="23"/>
      <c r="V133" s="23"/>
      <c r="W133" s="115" t="s">
        <v>114</v>
      </c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</row>
    <row r="134" hidden="1">
      <c r="A134" s="27"/>
      <c r="B134" s="88" t="s">
        <v>159</v>
      </c>
      <c r="C134" s="90"/>
      <c r="D134" s="92">
        <v>37.0</v>
      </c>
      <c r="E134" s="90"/>
      <c r="F134" s="90"/>
      <c r="G134" s="92">
        <v>46.0</v>
      </c>
      <c r="H134" s="90"/>
      <c r="I134" s="92"/>
      <c r="J134" s="92">
        <v>18.0</v>
      </c>
      <c r="K134" s="92"/>
      <c r="L134" s="90"/>
      <c r="M134" s="92">
        <v>72.0</v>
      </c>
      <c r="N134" s="90"/>
      <c r="O134" s="90"/>
      <c r="P134" s="92">
        <v>49.0</v>
      </c>
      <c r="S134" s="92">
        <v>106.0</v>
      </c>
      <c r="T134" s="23"/>
      <c r="U134" s="23"/>
      <c r="V134" s="23"/>
      <c r="W134" s="92">
        <v>60.0</v>
      </c>
      <c r="X134" s="147">
        <f>SUM(D134:W134)</f>
        <v>388</v>
      </c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</row>
    <row r="135" hidden="1">
      <c r="A135" s="27"/>
      <c r="B135" s="88" t="s">
        <v>178</v>
      </c>
      <c r="C135" s="90"/>
      <c r="D135" s="92">
        <v>36.0</v>
      </c>
      <c r="E135" s="90"/>
      <c r="F135" s="90"/>
      <c r="G135" s="92">
        <v>42.0</v>
      </c>
      <c r="H135" s="90"/>
      <c r="I135" s="92"/>
      <c r="J135" s="92">
        <v>18.0</v>
      </c>
      <c r="K135" s="92"/>
      <c r="L135" s="90"/>
      <c r="M135" s="92">
        <v>65.0</v>
      </c>
      <c r="N135" s="90"/>
      <c r="O135" s="90"/>
      <c r="P135" s="92">
        <f>P134-P140</f>
        <v>47</v>
      </c>
      <c r="S135" s="92">
        <f>S134-S140</f>
        <v>92</v>
      </c>
      <c r="T135" s="23"/>
      <c r="U135" s="23"/>
      <c r="V135" s="23"/>
      <c r="W135" s="92"/>
      <c r="X135" s="82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</row>
    <row r="136" hidden="1">
      <c r="A136" s="27"/>
      <c r="B136" s="88" t="s">
        <v>287</v>
      </c>
      <c r="C136" s="90"/>
      <c r="D136" s="92">
        <v>33.0</v>
      </c>
      <c r="E136" s="90"/>
      <c r="F136" s="90"/>
      <c r="G136" s="92">
        <v>37.0</v>
      </c>
      <c r="H136" s="90"/>
      <c r="I136" s="92"/>
      <c r="J136" s="92">
        <v>17.0</v>
      </c>
      <c r="K136" s="92"/>
      <c r="L136" s="90"/>
      <c r="M136" s="92">
        <v>18.0</v>
      </c>
      <c r="N136" s="90"/>
      <c r="O136" s="90"/>
      <c r="P136" s="92">
        <v>0.0</v>
      </c>
      <c r="S136" s="92">
        <v>0.0</v>
      </c>
      <c r="T136" s="23"/>
      <c r="U136" s="23"/>
      <c r="V136" s="23"/>
      <c r="W136" s="90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</row>
    <row r="137" hidden="1">
      <c r="A137" s="27"/>
      <c r="B137" s="88" t="s">
        <v>301</v>
      </c>
      <c r="C137" s="90"/>
      <c r="D137" s="92">
        <v>1.0</v>
      </c>
      <c r="E137" s="90"/>
      <c r="F137" s="90"/>
      <c r="G137" s="92"/>
      <c r="H137" s="90"/>
      <c r="I137" s="90"/>
      <c r="J137" s="92"/>
      <c r="K137" s="90"/>
      <c r="L137" s="90"/>
      <c r="M137" s="92">
        <v>18.0</v>
      </c>
      <c r="N137" s="90"/>
      <c r="O137" s="90"/>
      <c r="P137" s="92">
        <v>33.0</v>
      </c>
      <c r="Q137" s="90"/>
      <c r="R137" s="90"/>
      <c r="S137" s="92">
        <v>73.0</v>
      </c>
      <c r="T137" s="23"/>
      <c r="U137" s="23"/>
      <c r="V137" s="23"/>
      <c r="W137" s="92">
        <v>17.0</v>
      </c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</row>
    <row r="138" hidden="1">
      <c r="A138" s="27"/>
      <c r="B138" s="88" t="s">
        <v>214</v>
      </c>
      <c r="C138" s="90"/>
      <c r="D138" s="92">
        <f t="shared" ref="D138:W138" si="32">D134-D136-D137-D139-D140</f>
        <v>2</v>
      </c>
      <c r="E138" s="92">
        <f t="shared" si="32"/>
        <v>0</v>
      </c>
      <c r="F138" s="92">
        <f t="shared" si="32"/>
        <v>0</v>
      </c>
      <c r="G138" s="92">
        <f t="shared" si="32"/>
        <v>5</v>
      </c>
      <c r="H138" s="92">
        <f t="shared" si="32"/>
        <v>0</v>
      </c>
      <c r="I138" s="92">
        <f t="shared" si="32"/>
        <v>0</v>
      </c>
      <c r="J138" s="92">
        <f t="shared" si="32"/>
        <v>1</v>
      </c>
      <c r="K138" s="92">
        <f t="shared" si="32"/>
        <v>0</v>
      </c>
      <c r="L138" s="92">
        <f t="shared" si="32"/>
        <v>0</v>
      </c>
      <c r="M138" s="92">
        <f t="shared" si="32"/>
        <v>28</v>
      </c>
      <c r="N138" s="92">
        <f t="shared" si="32"/>
        <v>0</v>
      </c>
      <c r="O138" s="92">
        <f t="shared" si="32"/>
        <v>0</v>
      </c>
      <c r="P138" s="92">
        <f t="shared" si="32"/>
        <v>14</v>
      </c>
      <c r="Q138" s="92">
        <f t="shared" si="32"/>
        <v>0</v>
      </c>
      <c r="R138" s="92">
        <f t="shared" si="32"/>
        <v>0</v>
      </c>
      <c r="S138" s="92">
        <f t="shared" si="32"/>
        <v>19</v>
      </c>
      <c r="T138" s="92">
        <f t="shared" si="32"/>
        <v>0</v>
      </c>
      <c r="U138" s="92">
        <f t="shared" si="32"/>
        <v>0</v>
      </c>
      <c r="V138" s="92">
        <f t="shared" si="32"/>
        <v>0</v>
      </c>
      <c r="W138" s="92">
        <f t="shared" si="32"/>
        <v>31</v>
      </c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</row>
    <row r="139" hidden="1">
      <c r="A139" s="27"/>
      <c r="B139" s="88" t="s">
        <v>221</v>
      </c>
      <c r="C139" s="90"/>
      <c r="D139" s="92">
        <v>0.0</v>
      </c>
      <c r="E139" s="90"/>
      <c r="F139" s="90"/>
      <c r="G139" s="92"/>
      <c r="H139" s="90"/>
      <c r="I139" s="90"/>
      <c r="J139" s="92"/>
      <c r="K139" s="90"/>
      <c r="L139" s="92"/>
      <c r="M139" s="92">
        <v>1.0</v>
      </c>
      <c r="N139" s="92"/>
      <c r="O139" s="90"/>
      <c r="P139" s="92">
        <v>0.0</v>
      </c>
      <c r="Q139" s="90"/>
      <c r="R139" s="90"/>
      <c r="S139" s="92"/>
      <c r="T139" s="23"/>
      <c r="U139" s="23"/>
      <c r="V139" s="23"/>
      <c r="W139" s="92">
        <v>1.0</v>
      </c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</row>
    <row r="140" hidden="1">
      <c r="A140" s="27"/>
      <c r="B140" s="88" t="s">
        <v>233</v>
      </c>
      <c r="C140" s="90"/>
      <c r="D140" s="92">
        <f t="shared" ref="D140:O140" si="33">D134-D135</f>
        <v>1</v>
      </c>
      <c r="E140" s="92">
        <f t="shared" si="33"/>
        <v>0</v>
      </c>
      <c r="F140" s="92">
        <f t="shared" si="33"/>
        <v>0</v>
      </c>
      <c r="G140" s="92">
        <f t="shared" si="33"/>
        <v>4</v>
      </c>
      <c r="H140" s="92">
        <f t="shared" si="33"/>
        <v>0</v>
      </c>
      <c r="I140" s="92">
        <f t="shared" si="33"/>
        <v>0</v>
      </c>
      <c r="J140" s="92">
        <f t="shared" si="33"/>
        <v>0</v>
      </c>
      <c r="K140" s="92">
        <f t="shared" si="33"/>
        <v>0</v>
      </c>
      <c r="L140" s="92">
        <f t="shared" si="33"/>
        <v>0</v>
      </c>
      <c r="M140" s="92">
        <f t="shared" si="33"/>
        <v>7</v>
      </c>
      <c r="N140" s="92">
        <f t="shared" si="33"/>
        <v>0</v>
      </c>
      <c r="O140" s="92">
        <f t="shared" si="33"/>
        <v>0</v>
      </c>
      <c r="P140" s="92">
        <v>2.0</v>
      </c>
      <c r="Q140" s="92">
        <f t="shared" ref="Q140:R140" si="34">Q134-Q135</f>
        <v>0</v>
      </c>
      <c r="R140" s="92">
        <f t="shared" si="34"/>
        <v>0</v>
      </c>
      <c r="S140" s="92">
        <v>14.0</v>
      </c>
      <c r="T140" s="23"/>
      <c r="U140" s="23"/>
      <c r="V140" s="23"/>
      <c r="W140" s="92">
        <v>11.0</v>
      </c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</row>
    <row r="141" hidden="1">
      <c r="A141" s="35"/>
      <c r="B141" s="88" t="s">
        <v>338</v>
      </c>
      <c r="C141" s="110" t="str">
        <f t="shared" ref="C141:D141" si="35">C135/C134</f>
        <v>#DIV/0!</v>
      </c>
      <c r="D141" s="110">
        <f t="shared" si="35"/>
        <v>0.972972973</v>
      </c>
      <c r="E141" s="110" t="str">
        <f t="shared" ref="E141:F141" si="36">#REF!/#REF!</f>
        <v>#REF!</v>
      </c>
      <c r="F141" s="110" t="str">
        <f t="shared" si="36"/>
        <v>#REF!</v>
      </c>
      <c r="G141" s="110">
        <f>G135/G134</f>
        <v>0.9130434783</v>
      </c>
      <c r="H141" s="110" t="str">
        <f t="shared" ref="H141:I141" si="37">E135/E134</f>
        <v>#DIV/0!</v>
      </c>
      <c r="I141" s="110" t="str">
        <f t="shared" si="37"/>
        <v>#DIV/0!</v>
      </c>
      <c r="J141" s="110">
        <f>J135/J134</f>
        <v>1</v>
      </c>
      <c r="K141" s="110" t="str">
        <f t="shared" ref="K141:L141" si="38">H135/H134</f>
        <v>#DIV/0!</v>
      </c>
      <c r="L141" s="110" t="str">
        <f t="shared" si="38"/>
        <v>#DIV/0!</v>
      </c>
      <c r="M141" s="110">
        <f>M135/M134</f>
        <v>0.9027777778</v>
      </c>
      <c r="N141" s="110" t="str">
        <f t="shared" ref="N141:O141" si="39">K135/K134</f>
        <v>#DIV/0!</v>
      </c>
      <c r="O141" s="110" t="str">
        <f t="shared" si="39"/>
        <v>#DIV/0!</v>
      </c>
      <c r="P141" s="110">
        <f>P135/P134</f>
        <v>0.9591836735</v>
      </c>
      <c r="Q141" s="110" t="str">
        <f t="shared" ref="Q141:R141" si="40">N135/N134</f>
        <v>#DIV/0!</v>
      </c>
      <c r="R141" s="110" t="str">
        <f t="shared" si="40"/>
        <v>#DIV/0!</v>
      </c>
      <c r="S141" s="110">
        <f t="shared" ref="S141:W141" si="41">S135/S134</f>
        <v>0.8679245283</v>
      </c>
      <c r="T141" s="110" t="str">
        <f t="shared" si="41"/>
        <v>#DIV/0!</v>
      </c>
      <c r="U141" s="110" t="str">
        <f t="shared" si="41"/>
        <v>#DIV/0!</v>
      </c>
      <c r="V141" s="110" t="str">
        <f t="shared" si="41"/>
        <v>#DIV/0!</v>
      </c>
      <c r="W141" s="110">
        <f t="shared" si="41"/>
        <v>0</v>
      </c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</row>
    <row r="142" hidden="1">
      <c r="A142" s="23"/>
      <c r="B142" s="23"/>
      <c r="C142" s="23"/>
      <c r="D142" s="7" t="s">
        <v>1506</v>
      </c>
      <c r="E142" s="23"/>
      <c r="F142" s="23"/>
      <c r="G142" s="7" t="s">
        <v>1508</v>
      </c>
      <c r="H142" s="23"/>
      <c r="I142" s="23"/>
      <c r="J142" s="7" t="s">
        <v>1510</v>
      </c>
      <c r="K142" s="23"/>
      <c r="L142" s="23"/>
      <c r="M142" s="7" t="s">
        <v>1512</v>
      </c>
      <c r="N142" s="23"/>
      <c r="O142" s="23"/>
      <c r="P142" s="7" t="s">
        <v>1515</v>
      </c>
      <c r="Q142" s="23"/>
      <c r="R142" s="23"/>
      <c r="S142" s="7" t="s">
        <v>1518</v>
      </c>
      <c r="T142" s="23"/>
      <c r="U142" s="23"/>
      <c r="V142" s="23"/>
      <c r="W142" s="7" t="s">
        <v>1520</v>
      </c>
      <c r="X142" s="82" t="s">
        <v>7</v>
      </c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</row>
    <row r="143" hidden="1">
      <c r="A143" s="85">
        <v>43743.0</v>
      </c>
      <c r="B143" s="112" t="s">
        <v>134</v>
      </c>
      <c r="C143" s="113"/>
      <c r="D143" s="115" t="s">
        <v>803</v>
      </c>
      <c r="E143" s="113"/>
      <c r="F143" s="113"/>
      <c r="G143" s="115" t="s">
        <v>252</v>
      </c>
      <c r="H143" s="113"/>
      <c r="I143" s="115"/>
      <c r="J143" s="115" t="s">
        <v>1339</v>
      </c>
      <c r="K143" s="115"/>
      <c r="L143" s="113"/>
      <c r="M143" s="115" t="s">
        <v>1357</v>
      </c>
      <c r="N143" s="113"/>
      <c r="O143" s="113"/>
      <c r="P143" s="115" t="s">
        <v>1522</v>
      </c>
      <c r="S143" s="115" t="s">
        <v>919</v>
      </c>
      <c r="T143" s="23"/>
      <c r="U143" s="23"/>
      <c r="V143" s="23"/>
      <c r="W143" s="115" t="s">
        <v>1315</v>
      </c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</row>
    <row r="144" hidden="1">
      <c r="A144" s="27"/>
      <c r="B144" s="88" t="s">
        <v>159</v>
      </c>
      <c r="C144" s="90"/>
      <c r="D144" s="92">
        <v>26.0</v>
      </c>
      <c r="E144" s="90"/>
      <c r="F144" s="90"/>
      <c r="G144" s="92"/>
      <c r="H144" s="90"/>
      <c r="I144" s="92"/>
      <c r="J144" s="92">
        <v>25.0</v>
      </c>
      <c r="K144" s="92"/>
      <c r="L144" s="90"/>
      <c r="M144" s="92">
        <v>65.0</v>
      </c>
      <c r="N144" s="90"/>
      <c r="O144" s="90"/>
      <c r="P144" s="92">
        <v>39.0</v>
      </c>
      <c r="S144" s="92">
        <v>34.0</v>
      </c>
      <c r="T144" s="23"/>
      <c r="U144" s="23"/>
      <c r="V144" s="23"/>
      <c r="W144" s="92">
        <v>205.0</v>
      </c>
      <c r="X144" s="147">
        <f>SUM(D144:W144)</f>
        <v>394</v>
      </c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</row>
    <row r="145" hidden="1">
      <c r="A145" s="27"/>
      <c r="B145" s="88" t="s">
        <v>178</v>
      </c>
      <c r="C145" s="90"/>
      <c r="D145" s="92">
        <v>4.0</v>
      </c>
      <c r="E145" s="90"/>
      <c r="F145" s="90"/>
      <c r="G145" s="92"/>
      <c r="H145" s="90"/>
      <c r="I145" s="92"/>
      <c r="J145" s="92">
        <v>17.0</v>
      </c>
      <c r="K145" s="92"/>
      <c r="L145" s="90"/>
      <c r="M145" s="92">
        <v>0.0</v>
      </c>
      <c r="N145" s="90"/>
      <c r="O145" s="90"/>
      <c r="P145" s="92">
        <v>22.0</v>
      </c>
      <c r="S145" s="92">
        <v>25.0</v>
      </c>
      <c r="T145" s="23"/>
      <c r="U145" s="23"/>
      <c r="V145" s="23"/>
      <c r="W145" s="92">
        <v>42.0</v>
      </c>
      <c r="X145" s="82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</row>
    <row r="146" hidden="1">
      <c r="A146" s="27"/>
      <c r="B146" s="88" t="s">
        <v>287</v>
      </c>
      <c r="C146" s="90"/>
      <c r="D146" s="92">
        <v>13.0</v>
      </c>
      <c r="E146" s="90"/>
      <c r="F146" s="90"/>
      <c r="G146" s="92"/>
      <c r="H146" s="90"/>
      <c r="I146" s="92"/>
      <c r="J146" s="92">
        <v>13.0</v>
      </c>
      <c r="K146" s="92"/>
      <c r="L146" s="90"/>
      <c r="M146" s="92">
        <v>12.0</v>
      </c>
      <c r="N146" s="90"/>
      <c r="O146" s="90"/>
      <c r="P146" s="92"/>
      <c r="S146" s="92"/>
      <c r="T146" s="23"/>
      <c r="U146" s="23"/>
      <c r="V146" s="23"/>
      <c r="W146" s="90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</row>
    <row r="147" hidden="1">
      <c r="A147" s="27"/>
      <c r="B147" s="88" t="s">
        <v>301</v>
      </c>
      <c r="C147" s="90"/>
      <c r="D147" s="92">
        <v>1.0</v>
      </c>
      <c r="E147" s="90"/>
      <c r="F147" s="90"/>
      <c r="G147" s="92"/>
      <c r="H147" s="90"/>
      <c r="I147" s="90"/>
      <c r="J147" s="92">
        <v>3.0</v>
      </c>
      <c r="K147" s="90"/>
      <c r="L147" s="90"/>
      <c r="M147" s="92">
        <v>30.0</v>
      </c>
      <c r="N147" s="90"/>
      <c r="O147" s="90"/>
      <c r="P147" s="92">
        <v>29.0</v>
      </c>
      <c r="Q147" s="90"/>
      <c r="R147" s="90"/>
      <c r="S147" s="92">
        <v>27.0</v>
      </c>
      <c r="T147" s="23"/>
      <c r="U147" s="23"/>
      <c r="V147" s="23"/>
      <c r="W147" s="92">
        <v>102.0</v>
      </c>
      <c r="X147" s="82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</row>
    <row r="148" hidden="1">
      <c r="A148" s="27"/>
      <c r="B148" s="88" t="s">
        <v>214</v>
      </c>
      <c r="C148" s="90"/>
      <c r="D148" s="92">
        <f t="shared" ref="D148:W148" si="42">D144-D146-D147-D149-D150</f>
        <v>9</v>
      </c>
      <c r="E148" s="92">
        <f t="shared" si="42"/>
        <v>0</v>
      </c>
      <c r="F148" s="92">
        <f t="shared" si="42"/>
        <v>0</v>
      </c>
      <c r="G148" s="92">
        <f t="shared" si="42"/>
        <v>0</v>
      </c>
      <c r="H148" s="92">
        <f t="shared" si="42"/>
        <v>0</v>
      </c>
      <c r="I148" s="92">
        <f t="shared" si="42"/>
        <v>0</v>
      </c>
      <c r="J148" s="92">
        <f t="shared" si="42"/>
        <v>7</v>
      </c>
      <c r="K148" s="92">
        <f t="shared" si="42"/>
        <v>0</v>
      </c>
      <c r="L148" s="92">
        <f t="shared" si="42"/>
        <v>0</v>
      </c>
      <c r="M148" s="92">
        <f t="shared" si="42"/>
        <v>20</v>
      </c>
      <c r="N148" s="92">
        <f t="shared" si="42"/>
        <v>0</v>
      </c>
      <c r="O148" s="92">
        <f t="shared" si="42"/>
        <v>0</v>
      </c>
      <c r="P148" s="92">
        <f t="shared" si="42"/>
        <v>8</v>
      </c>
      <c r="Q148" s="92">
        <f t="shared" si="42"/>
        <v>0</v>
      </c>
      <c r="R148" s="92">
        <f t="shared" si="42"/>
        <v>0</v>
      </c>
      <c r="S148" s="92">
        <f t="shared" si="42"/>
        <v>6</v>
      </c>
      <c r="T148" s="92">
        <f t="shared" si="42"/>
        <v>0</v>
      </c>
      <c r="U148" s="92">
        <f t="shared" si="42"/>
        <v>0</v>
      </c>
      <c r="V148" s="92">
        <f t="shared" si="42"/>
        <v>0</v>
      </c>
      <c r="W148" s="92">
        <f t="shared" si="42"/>
        <v>66</v>
      </c>
      <c r="X148" s="82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</row>
    <row r="149" hidden="1">
      <c r="A149" s="27"/>
      <c r="B149" s="88" t="s">
        <v>221</v>
      </c>
      <c r="C149" s="90"/>
      <c r="D149" s="92">
        <v>3.0</v>
      </c>
      <c r="E149" s="90"/>
      <c r="F149" s="90"/>
      <c r="G149" s="92"/>
      <c r="H149" s="90"/>
      <c r="I149" s="90"/>
      <c r="J149" s="92"/>
      <c r="K149" s="90"/>
      <c r="L149" s="92"/>
      <c r="M149" s="92">
        <v>1.0</v>
      </c>
      <c r="N149" s="92"/>
      <c r="O149" s="90"/>
      <c r="P149" s="92">
        <v>1.0</v>
      </c>
      <c r="Q149" s="90"/>
      <c r="R149" s="90"/>
      <c r="S149" s="92"/>
      <c r="T149" s="23"/>
      <c r="U149" s="23"/>
      <c r="V149" s="23"/>
      <c r="W149" s="92">
        <v>2.0</v>
      </c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</row>
    <row r="150" hidden="1">
      <c r="A150" s="27"/>
      <c r="B150" s="88" t="s">
        <v>233</v>
      </c>
      <c r="C150" s="90"/>
      <c r="D150" s="92"/>
      <c r="E150" s="92"/>
      <c r="F150" s="92"/>
      <c r="G150" s="92"/>
      <c r="H150" s="92"/>
      <c r="I150" s="92"/>
      <c r="J150" s="92">
        <v>2.0</v>
      </c>
      <c r="K150" s="92"/>
      <c r="L150" s="92"/>
      <c r="M150" s="92">
        <v>2.0</v>
      </c>
      <c r="N150" s="92"/>
      <c r="O150" s="92"/>
      <c r="P150" s="92">
        <v>1.0</v>
      </c>
      <c r="Q150" s="92"/>
      <c r="R150" s="92"/>
      <c r="S150" s="92">
        <v>1.0</v>
      </c>
      <c r="T150" s="23"/>
      <c r="U150" s="23"/>
      <c r="V150" s="23"/>
      <c r="W150" s="92">
        <v>35.0</v>
      </c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</row>
    <row r="151" hidden="1">
      <c r="A151" s="35"/>
      <c r="B151" s="88" t="s">
        <v>338</v>
      </c>
      <c r="C151" s="110" t="str">
        <f t="shared" ref="C151:D151" si="43">C145/C144</f>
        <v>#DIV/0!</v>
      </c>
      <c r="D151" s="110">
        <f t="shared" si="43"/>
        <v>0.1538461538</v>
      </c>
      <c r="E151" s="110" t="str">
        <f t="shared" ref="E151:F151" si="44">#REF!/#REF!</f>
        <v>#REF!</v>
      </c>
      <c r="F151" s="110" t="str">
        <f t="shared" si="44"/>
        <v>#REF!</v>
      </c>
      <c r="G151" s="110" t="str">
        <f>G145/G144</f>
        <v>#DIV/0!</v>
      </c>
      <c r="H151" s="110" t="str">
        <f t="shared" ref="H151:I151" si="45">E145/E144</f>
        <v>#DIV/0!</v>
      </c>
      <c r="I151" s="110" t="str">
        <f t="shared" si="45"/>
        <v>#DIV/0!</v>
      </c>
      <c r="J151" s="110">
        <f>J145/J144</f>
        <v>0.68</v>
      </c>
      <c r="K151" s="110" t="str">
        <f t="shared" ref="K151:L151" si="46">H145/H144</f>
        <v>#DIV/0!</v>
      </c>
      <c r="L151" s="110" t="str">
        <f t="shared" si="46"/>
        <v>#DIV/0!</v>
      </c>
      <c r="M151" s="110">
        <f>M145/M144</f>
        <v>0</v>
      </c>
      <c r="N151" s="110" t="str">
        <f t="shared" ref="N151:O151" si="47">K145/K144</f>
        <v>#DIV/0!</v>
      </c>
      <c r="O151" s="110" t="str">
        <f t="shared" si="47"/>
        <v>#DIV/0!</v>
      </c>
      <c r="P151" s="110">
        <f>P145/P144</f>
        <v>0.5641025641</v>
      </c>
      <c r="Q151" s="110" t="str">
        <f t="shared" ref="Q151:R151" si="48">N145/N144</f>
        <v>#DIV/0!</v>
      </c>
      <c r="R151" s="110" t="str">
        <f t="shared" si="48"/>
        <v>#DIV/0!</v>
      </c>
      <c r="S151" s="110">
        <f t="shared" ref="S151:W151" si="49">S145/S144</f>
        <v>0.7352941176</v>
      </c>
      <c r="T151" s="110" t="str">
        <f t="shared" si="49"/>
        <v>#DIV/0!</v>
      </c>
      <c r="U151" s="110" t="str">
        <f t="shared" si="49"/>
        <v>#DIV/0!</v>
      </c>
      <c r="V151" s="110" t="str">
        <f t="shared" si="49"/>
        <v>#DIV/0!</v>
      </c>
      <c r="W151" s="110">
        <f t="shared" si="49"/>
        <v>0.2048780488</v>
      </c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</row>
    <row r="152" hidden="1">
      <c r="A152" s="23"/>
      <c r="B152" s="23"/>
      <c r="C152" s="23"/>
      <c r="D152" s="7" t="s">
        <v>1531</v>
      </c>
      <c r="E152" s="23"/>
      <c r="F152" s="23"/>
      <c r="G152" s="82" t="s">
        <v>7</v>
      </c>
      <c r="H152" s="23"/>
      <c r="I152" s="23"/>
      <c r="J152" s="7" t="s">
        <v>1534</v>
      </c>
      <c r="K152" s="23"/>
      <c r="L152" s="23"/>
      <c r="M152" s="7" t="s">
        <v>1538</v>
      </c>
      <c r="N152" s="23"/>
      <c r="O152" s="23"/>
      <c r="P152" s="7" t="s">
        <v>1540</v>
      </c>
      <c r="Q152" s="23"/>
      <c r="R152" s="23"/>
      <c r="S152" s="7" t="s">
        <v>1543</v>
      </c>
      <c r="T152" s="23"/>
      <c r="U152" s="23"/>
      <c r="V152" s="23"/>
      <c r="W152" s="7" t="s">
        <v>1547</v>
      </c>
      <c r="X152" s="82" t="s">
        <v>7</v>
      </c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</row>
    <row r="153" hidden="1">
      <c r="A153" s="23"/>
      <c r="B153" s="23"/>
      <c r="C153" s="23"/>
      <c r="D153" s="23"/>
      <c r="E153" s="23"/>
      <c r="F153" s="23"/>
      <c r="G153" s="23"/>
      <c r="H153" s="23"/>
      <c r="I153" s="23"/>
      <c r="J153" s="207"/>
      <c r="K153" s="23"/>
      <c r="L153" s="23"/>
      <c r="M153" s="207" t="s">
        <v>1551</v>
      </c>
      <c r="N153" s="23"/>
      <c r="O153" s="23"/>
      <c r="P153" s="207" t="s">
        <v>7</v>
      </c>
      <c r="Q153" s="23"/>
      <c r="R153" s="23"/>
      <c r="S153" s="207"/>
      <c r="T153" s="23"/>
      <c r="U153" s="23"/>
      <c r="V153" s="23"/>
      <c r="W153" s="82" t="s">
        <v>1552</v>
      </c>
      <c r="X153" s="82" t="s">
        <v>7</v>
      </c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</row>
    <row r="154" hidden="1">
      <c r="A154" s="85">
        <v>43745.0</v>
      </c>
      <c r="B154" s="112" t="s">
        <v>134</v>
      </c>
      <c r="C154" s="113"/>
      <c r="D154" s="115" t="s">
        <v>838</v>
      </c>
      <c r="E154" s="113"/>
      <c r="F154" s="113"/>
      <c r="G154" s="115" t="s">
        <v>1553</v>
      </c>
      <c r="H154" s="113"/>
      <c r="I154" s="115"/>
      <c r="J154" s="115" t="s">
        <v>1554</v>
      </c>
      <c r="K154" s="115"/>
      <c r="L154" s="113"/>
      <c r="M154" s="115" t="s">
        <v>189</v>
      </c>
      <c r="N154" s="113"/>
      <c r="O154" s="113"/>
      <c r="P154" s="115" t="s">
        <v>1555</v>
      </c>
      <c r="S154" s="115" t="s">
        <v>1279</v>
      </c>
      <c r="T154" s="23"/>
      <c r="U154" s="23"/>
      <c r="V154" s="23"/>
      <c r="W154" s="115" t="s">
        <v>1556</v>
      </c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</row>
    <row r="155" hidden="1">
      <c r="A155" s="27"/>
      <c r="B155" s="88" t="s">
        <v>159</v>
      </c>
      <c r="C155" s="90"/>
      <c r="D155" s="92">
        <v>23.0</v>
      </c>
      <c r="E155" s="90"/>
      <c r="F155" s="90"/>
      <c r="G155" s="92">
        <v>11.0</v>
      </c>
      <c r="H155" s="90"/>
      <c r="I155" s="92"/>
      <c r="J155" s="92">
        <v>121.0</v>
      </c>
      <c r="K155" s="92"/>
      <c r="L155" s="90"/>
      <c r="M155" s="92">
        <v>164.0</v>
      </c>
      <c r="N155" s="90"/>
      <c r="O155" s="90"/>
      <c r="P155" s="92">
        <v>97.0</v>
      </c>
      <c r="S155" s="92">
        <v>97.0</v>
      </c>
      <c r="T155" s="23"/>
      <c r="U155" s="23"/>
      <c r="V155" s="23"/>
      <c r="W155" s="92">
        <v>140.0</v>
      </c>
      <c r="X155" s="147">
        <f>SUM(D155:W155)</f>
        <v>653</v>
      </c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</row>
    <row r="156" hidden="1">
      <c r="A156" s="27"/>
      <c r="B156" s="88" t="s">
        <v>178</v>
      </c>
      <c r="C156" s="90"/>
      <c r="D156" s="92"/>
      <c r="E156" s="90"/>
      <c r="F156" s="90"/>
      <c r="G156" s="92"/>
      <c r="H156" s="90"/>
      <c r="I156" s="92"/>
      <c r="J156" s="92"/>
      <c r="K156" s="92"/>
      <c r="L156" s="90"/>
      <c r="M156" s="92"/>
      <c r="N156" s="90"/>
      <c r="O156" s="90"/>
      <c r="P156" s="92"/>
      <c r="S156" s="92"/>
      <c r="T156" s="23"/>
      <c r="U156" s="23"/>
      <c r="V156" s="23"/>
      <c r="W156" s="92"/>
      <c r="X156" s="82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</row>
    <row r="157" hidden="1">
      <c r="A157" s="27"/>
      <c r="B157" s="88" t="s">
        <v>287</v>
      </c>
      <c r="C157" s="90"/>
      <c r="D157" s="92">
        <v>19.0</v>
      </c>
      <c r="E157" s="90"/>
      <c r="F157" s="90"/>
      <c r="G157" s="92">
        <v>10.0</v>
      </c>
      <c r="H157" s="90"/>
      <c r="I157" s="92"/>
      <c r="J157" s="92">
        <v>30.0</v>
      </c>
      <c r="K157" s="92"/>
      <c r="L157" s="90"/>
      <c r="M157" s="92">
        <v>30.0</v>
      </c>
      <c r="N157" s="90"/>
      <c r="O157" s="90"/>
      <c r="P157" s="92"/>
      <c r="S157" s="92"/>
      <c r="T157" s="23"/>
      <c r="U157" s="23"/>
      <c r="V157" s="23"/>
      <c r="W157" s="90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</row>
    <row r="158" hidden="1">
      <c r="A158" s="27"/>
      <c r="B158" s="88" t="s">
        <v>301</v>
      </c>
      <c r="C158" s="90"/>
      <c r="D158" s="92"/>
      <c r="E158" s="90"/>
      <c r="F158" s="90"/>
      <c r="G158" s="92"/>
      <c r="H158" s="90"/>
      <c r="I158" s="90"/>
      <c r="J158" s="92">
        <v>58.0</v>
      </c>
      <c r="K158" s="90"/>
      <c r="L158" s="90"/>
      <c r="M158" s="92">
        <v>78.0</v>
      </c>
      <c r="N158" s="90"/>
      <c r="O158" s="90"/>
      <c r="P158" s="92">
        <v>67.0</v>
      </c>
      <c r="Q158" s="90"/>
      <c r="R158" s="90"/>
      <c r="S158" s="92">
        <v>63.0</v>
      </c>
      <c r="T158" s="23"/>
      <c r="U158" s="23"/>
      <c r="V158" s="23"/>
      <c r="W158" s="92">
        <v>96.0</v>
      </c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</row>
    <row r="159" hidden="1">
      <c r="A159" s="27"/>
      <c r="B159" s="88" t="s">
        <v>214</v>
      </c>
      <c r="C159" s="90"/>
      <c r="D159" s="92">
        <f t="shared" ref="D159:W159" si="50">D155-D157-D158-D160-D161</f>
        <v>4</v>
      </c>
      <c r="E159" s="92">
        <f t="shared" si="50"/>
        <v>0</v>
      </c>
      <c r="F159" s="92">
        <f t="shared" si="50"/>
        <v>0</v>
      </c>
      <c r="G159" s="92">
        <f t="shared" si="50"/>
        <v>1</v>
      </c>
      <c r="H159" s="92">
        <f t="shared" si="50"/>
        <v>0</v>
      </c>
      <c r="I159" s="92">
        <f t="shared" si="50"/>
        <v>0</v>
      </c>
      <c r="J159" s="92">
        <f t="shared" si="50"/>
        <v>27</v>
      </c>
      <c r="K159" s="92">
        <f t="shared" si="50"/>
        <v>0</v>
      </c>
      <c r="L159" s="92">
        <f t="shared" si="50"/>
        <v>0</v>
      </c>
      <c r="M159" s="92">
        <f t="shared" si="50"/>
        <v>47</v>
      </c>
      <c r="N159" s="92">
        <f t="shared" si="50"/>
        <v>0</v>
      </c>
      <c r="O159" s="92">
        <f t="shared" si="50"/>
        <v>0</v>
      </c>
      <c r="P159" s="92">
        <f t="shared" si="50"/>
        <v>29</v>
      </c>
      <c r="Q159" s="92">
        <f t="shared" si="50"/>
        <v>0</v>
      </c>
      <c r="R159" s="92">
        <f t="shared" si="50"/>
        <v>0</v>
      </c>
      <c r="S159" s="92">
        <f t="shared" si="50"/>
        <v>31</v>
      </c>
      <c r="T159" s="92">
        <f t="shared" si="50"/>
        <v>0</v>
      </c>
      <c r="U159" s="92">
        <f t="shared" si="50"/>
        <v>0</v>
      </c>
      <c r="V159" s="92">
        <f t="shared" si="50"/>
        <v>0</v>
      </c>
      <c r="W159" s="92">
        <f t="shared" si="50"/>
        <v>43</v>
      </c>
      <c r="X159" s="82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</row>
    <row r="160" hidden="1">
      <c r="A160" s="27"/>
      <c r="B160" s="88" t="s">
        <v>221</v>
      </c>
      <c r="C160" s="90"/>
      <c r="D160" s="92"/>
      <c r="E160" s="90"/>
      <c r="F160" s="90"/>
      <c r="G160" s="92"/>
      <c r="H160" s="90"/>
      <c r="I160" s="90"/>
      <c r="J160" s="92">
        <v>6.0</v>
      </c>
      <c r="K160" s="90"/>
      <c r="L160" s="92"/>
      <c r="M160" s="92">
        <v>9.0</v>
      </c>
      <c r="N160" s="92"/>
      <c r="O160" s="90"/>
      <c r="P160" s="92">
        <v>1.0</v>
      </c>
      <c r="Q160" s="90"/>
      <c r="R160" s="90"/>
      <c r="S160" s="92">
        <v>3.0</v>
      </c>
      <c r="T160" s="23"/>
      <c r="U160" s="23"/>
      <c r="V160" s="23"/>
      <c r="W160" s="92">
        <v>1.0</v>
      </c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</row>
    <row r="161" hidden="1">
      <c r="A161" s="27"/>
      <c r="B161" s="88" t="s">
        <v>233</v>
      </c>
      <c r="C161" s="90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23"/>
      <c r="U161" s="23"/>
      <c r="V161" s="23"/>
      <c r="W161" s="92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</row>
    <row r="162" hidden="1">
      <c r="A162" s="35"/>
      <c r="B162" s="88" t="s">
        <v>338</v>
      </c>
      <c r="C162" s="110" t="str">
        <f t="shared" ref="C162:D162" si="51">C156/C155</f>
        <v>#DIV/0!</v>
      </c>
      <c r="D162" s="110">
        <f t="shared" si="51"/>
        <v>0</v>
      </c>
      <c r="E162" s="110" t="str">
        <f t="shared" ref="E162:F162" si="52">#REF!/#REF!</f>
        <v>#REF!</v>
      </c>
      <c r="F162" s="110" t="str">
        <f t="shared" si="52"/>
        <v>#REF!</v>
      </c>
      <c r="G162" s="110">
        <f>G156/G155</f>
        <v>0</v>
      </c>
      <c r="H162" s="110" t="str">
        <f t="shared" ref="H162:I162" si="53">E156/E155</f>
        <v>#DIV/0!</v>
      </c>
      <c r="I162" s="110" t="str">
        <f t="shared" si="53"/>
        <v>#DIV/0!</v>
      </c>
      <c r="J162" s="110">
        <f>J156/J155</f>
        <v>0</v>
      </c>
      <c r="K162" s="110" t="str">
        <f t="shared" ref="K162:L162" si="54">H156/H155</f>
        <v>#DIV/0!</v>
      </c>
      <c r="L162" s="110" t="str">
        <f t="shared" si="54"/>
        <v>#DIV/0!</v>
      </c>
      <c r="M162" s="110">
        <f>M156/M155</f>
        <v>0</v>
      </c>
      <c r="N162" s="110" t="str">
        <f t="shared" ref="N162:O162" si="55">K156/K155</f>
        <v>#DIV/0!</v>
      </c>
      <c r="O162" s="110" t="str">
        <f t="shared" si="55"/>
        <v>#DIV/0!</v>
      </c>
      <c r="P162" s="110">
        <f>P156/P155</f>
        <v>0</v>
      </c>
      <c r="Q162" s="110" t="str">
        <f t="shared" ref="Q162:R162" si="56">N156/N155</f>
        <v>#DIV/0!</v>
      </c>
      <c r="R162" s="110" t="str">
        <f t="shared" si="56"/>
        <v>#DIV/0!</v>
      </c>
      <c r="S162" s="110">
        <f t="shared" ref="S162:W162" si="57">S156/S155</f>
        <v>0</v>
      </c>
      <c r="T162" s="110" t="str">
        <f t="shared" si="57"/>
        <v>#DIV/0!</v>
      </c>
      <c r="U162" s="110" t="str">
        <f t="shared" si="57"/>
        <v>#DIV/0!</v>
      </c>
      <c r="V162" s="110" t="str">
        <f t="shared" si="57"/>
        <v>#DIV/0!</v>
      </c>
      <c r="W162" s="110">
        <f t="shared" si="57"/>
        <v>0</v>
      </c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</row>
    <row r="163" hidden="1">
      <c r="A163" s="23"/>
      <c r="B163" s="23"/>
      <c r="C163" s="23"/>
      <c r="D163" s="7" t="s">
        <v>1563</v>
      </c>
      <c r="E163" s="23"/>
      <c r="F163" s="23"/>
      <c r="G163" s="7" t="s">
        <v>1565</v>
      </c>
      <c r="H163" s="23"/>
      <c r="I163" s="23"/>
      <c r="J163" s="7" t="s">
        <v>1568</v>
      </c>
      <c r="K163" s="23"/>
      <c r="L163" s="23"/>
      <c r="M163" s="7" t="s">
        <v>1571</v>
      </c>
      <c r="N163" s="23"/>
      <c r="O163" s="23"/>
      <c r="P163" s="7" t="s">
        <v>1573</v>
      </c>
      <c r="Q163" s="23"/>
      <c r="R163" s="23"/>
      <c r="S163" s="7" t="s">
        <v>1575</v>
      </c>
      <c r="T163" s="23"/>
      <c r="U163" s="23"/>
      <c r="V163" s="23"/>
      <c r="W163" s="7" t="s">
        <v>1577</v>
      </c>
      <c r="X163" s="82" t="s">
        <v>7</v>
      </c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</row>
    <row r="164" hidden="1">
      <c r="A164" s="85">
        <v>43746.0</v>
      </c>
      <c r="B164" s="112" t="s">
        <v>134</v>
      </c>
      <c r="C164" s="113"/>
      <c r="D164" s="115" t="s">
        <v>1243</v>
      </c>
      <c r="E164" s="113"/>
      <c r="F164" s="113"/>
      <c r="G164" s="115" t="s">
        <v>1580</v>
      </c>
      <c r="H164" s="113"/>
      <c r="I164" s="115"/>
      <c r="J164" s="115" t="s">
        <v>1581</v>
      </c>
      <c r="K164" s="115"/>
      <c r="L164" s="113"/>
      <c r="M164" s="115" t="s">
        <v>141</v>
      </c>
      <c r="N164" s="113"/>
      <c r="O164" s="113"/>
      <c r="P164" s="115" t="s">
        <v>173</v>
      </c>
      <c r="S164" s="115" t="s">
        <v>523</v>
      </c>
      <c r="T164" s="23"/>
      <c r="U164" s="23"/>
      <c r="V164" s="23"/>
      <c r="W164" s="115" t="s">
        <v>946</v>
      </c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</row>
    <row r="165" hidden="1">
      <c r="A165" s="27"/>
      <c r="B165" s="88" t="s">
        <v>159</v>
      </c>
      <c r="C165" s="90"/>
      <c r="D165" s="92">
        <v>24.0</v>
      </c>
      <c r="E165" s="90"/>
      <c r="F165" s="90"/>
      <c r="G165" s="92">
        <v>19.0</v>
      </c>
      <c r="H165" s="90"/>
      <c r="I165" s="92"/>
      <c r="J165" s="92">
        <v>43.0</v>
      </c>
      <c r="K165" s="92"/>
      <c r="L165" s="90"/>
      <c r="M165" s="92">
        <v>20.0</v>
      </c>
      <c r="N165" s="90"/>
      <c r="O165" s="90"/>
      <c r="P165" s="92">
        <v>151.0</v>
      </c>
      <c r="S165" s="92">
        <v>98.0</v>
      </c>
      <c r="T165" s="23"/>
      <c r="U165" s="23"/>
      <c r="V165" s="23"/>
      <c r="W165" s="92">
        <v>97.0</v>
      </c>
      <c r="X165" s="147">
        <f>SUM(D165:W165)</f>
        <v>452</v>
      </c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</row>
    <row r="166" hidden="1">
      <c r="A166" s="27"/>
      <c r="B166" s="88" t="s">
        <v>178</v>
      </c>
      <c r="C166" s="90"/>
      <c r="D166" s="92"/>
      <c r="E166" s="90"/>
      <c r="F166" s="90"/>
      <c r="G166" s="92"/>
      <c r="H166" s="90"/>
      <c r="I166" s="92"/>
      <c r="J166" s="92"/>
      <c r="K166" s="92"/>
      <c r="L166" s="90"/>
      <c r="M166" s="92"/>
      <c r="N166" s="90"/>
      <c r="O166" s="90"/>
      <c r="P166" s="92"/>
      <c r="S166" s="92"/>
      <c r="T166" s="23"/>
      <c r="U166" s="23"/>
      <c r="V166" s="23"/>
      <c r="W166" s="92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</row>
    <row r="167" hidden="1">
      <c r="A167" s="27"/>
      <c r="B167" s="88" t="s">
        <v>287</v>
      </c>
      <c r="C167" s="90"/>
      <c r="D167" s="92">
        <v>18.0</v>
      </c>
      <c r="E167" s="90"/>
      <c r="F167" s="90"/>
      <c r="G167" s="92">
        <v>14.0</v>
      </c>
      <c r="H167" s="90"/>
      <c r="I167" s="92"/>
      <c r="J167" s="92">
        <v>34.0</v>
      </c>
      <c r="K167" s="92"/>
      <c r="L167" s="90"/>
      <c r="M167" s="92">
        <v>7.0</v>
      </c>
      <c r="N167" s="90"/>
      <c r="O167" s="90"/>
      <c r="P167" s="92">
        <v>6.0</v>
      </c>
      <c r="S167" s="92"/>
      <c r="T167" s="23"/>
      <c r="U167" s="23"/>
      <c r="V167" s="23"/>
      <c r="W167" s="90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</row>
    <row r="168" hidden="1">
      <c r="A168" s="27"/>
      <c r="B168" s="88" t="s">
        <v>301</v>
      </c>
      <c r="C168" s="90"/>
      <c r="D168" s="92">
        <v>2.0</v>
      </c>
      <c r="E168" s="90"/>
      <c r="F168" s="90"/>
      <c r="G168" s="92">
        <v>1.0</v>
      </c>
      <c r="H168" s="90"/>
      <c r="I168" s="90"/>
      <c r="J168" s="92">
        <v>6.0</v>
      </c>
      <c r="K168" s="90"/>
      <c r="L168" s="90"/>
      <c r="M168" s="92">
        <v>9.0</v>
      </c>
      <c r="N168" s="90"/>
      <c r="O168" s="90"/>
      <c r="P168" s="92">
        <v>89.0</v>
      </c>
      <c r="Q168" s="90"/>
      <c r="R168" s="90"/>
      <c r="S168" s="92">
        <v>83.0</v>
      </c>
      <c r="T168" s="23"/>
      <c r="U168" s="23"/>
      <c r="V168" s="23"/>
      <c r="W168" s="92">
        <v>76.0</v>
      </c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</row>
    <row r="169" hidden="1">
      <c r="A169" s="27"/>
      <c r="B169" s="88" t="s">
        <v>214</v>
      </c>
      <c r="C169" s="90"/>
      <c r="D169" s="92">
        <f t="shared" ref="D169:W169" si="58">D165-D167-D168-D170-D171</f>
        <v>4</v>
      </c>
      <c r="E169" s="92">
        <f t="shared" si="58"/>
        <v>0</v>
      </c>
      <c r="F169" s="92">
        <f t="shared" si="58"/>
        <v>0</v>
      </c>
      <c r="G169" s="92">
        <f t="shared" si="58"/>
        <v>2</v>
      </c>
      <c r="H169" s="92">
        <f t="shared" si="58"/>
        <v>0</v>
      </c>
      <c r="I169" s="92">
        <f t="shared" si="58"/>
        <v>0</v>
      </c>
      <c r="J169" s="92">
        <f t="shared" si="58"/>
        <v>3</v>
      </c>
      <c r="K169" s="92">
        <f t="shared" si="58"/>
        <v>0</v>
      </c>
      <c r="L169" s="92">
        <f t="shared" si="58"/>
        <v>0</v>
      </c>
      <c r="M169" s="92">
        <f t="shared" si="58"/>
        <v>3</v>
      </c>
      <c r="N169" s="92">
        <f t="shared" si="58"/>
        <v>0</v>
      </c>
      <c r="O169" s="92">
        <f t="shared" si="58"/>
        <v>0</v>
      </c>
      <c r="P169" s="92">
        <f t="shared" si="58"/>
        <v>38</v>
      </c>
      <c r="Q169" s="92">
        <f t="shared" si="58"/>
        <v>0</v>
      </c>
      <c r="R169" s="92">
        <f t="shared" si="58"/>
        <v>0</v>
      </c>
      <c r="S169" s="92">
        <f t="shared" si="58"/>
        <v>12</v>
      </c>
      <c r="T169" s="92">
        <f t="shared" si="58"/>
        <v>0</v>
      </c>
      <c r="U169" s="92">
        <f t="shared" si="58"/>
        <v>0</v>
      </c>
      <c r="V169" s="92">
        <f t="shared" si="58"/>
        <v>0</v>
      </c>
      <c r="W169" s="92">
        <f t="shared" si="58"/>
        <v>18</v>
      </c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</row>
    <row r="170" hidden="1">
      <c r="A170" s="27"/>
      <c r="B170" s="88" t="s">
        <v>221</v>
      </c>
      <c r="C170" s="90"/>
      <c r="D170" s="92"/>
      <c r="E170" s="90"/>
      <c r="F170" s="90"/>
      <c r="G170" s="92">
        <v>1.0</v>
      </c>
      <c r="H170" s="90"/>
      <c r="I170" s="90"/>
      <c r="J170" s="92"/>
      <c r="K170" s="90"/>
      <c r="L170" s="92"/>
      <c r="M170" s="92">
        <v>1.0</v>
      </c>
      <c r="N170" s="92"/>
      <c r="O170" s="90"/>
      <c r="P170" s="92">
        <v>6.0</v>
      </c>
      <c r="Q170" s="90"/>
      <c r="R170" s="90"/>
      <c r="S170" s="92">
        <v>3.0</v>
      </c>
      <c r="T170" s="23"/>
      <c r="U170" s="23"/>
      <c r="V170" s="23"/>
      <c r="W170" s="92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</row>
    <row r="171" hidden="1">
      <c r="A171" s="27"/>
      <c r="B171" s="88" t="s">
        <v>233</v>
      </c>
      <c r="C171" s="90"/>
      <c r="D171" s="92"/>
      <c r="E171" s="92"/>
      <c r="F171" s="92"/>
      <c r="G171" s="92">
        <v>1.0</v>
      </c>
      <c r="H171" s="92"/>
      <c r="I171" s="92"/>
      <c r="J171" s="92"/>
      <c r="K171" s="92"/>
      <c r="L171" s="92"/>
      <c r="M171" s="92"/>
      <c r="N171" s="92"/>
      <c r="O171" s="92"/>
      <c r="P171" s="92">
        <v>12.0</v>
      </c>
      <c r="Q171" s="92"/>
      <c r="R171" s="92"/>
      <c r="S171" s="92"/>
      <c r="T171" s="23"/>
      <c r="U171" s="23"/>
      <c r="V171" s="23"/>
      <c r="W171" s="92">
        <v>3.0</v>
      </c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</row>
    <row r="172" hidden="1">
      <c r="A172" s="35"/>
      <c r="B172" s="88" t="s">
        <v>338</v>
      </c>
      <c r="C172" s="110" t="str">
        <f t="shared" ref="C172:D172" si="59">C166/C165</f>
        <v>#DIV/0!</v>
      </c>
      <c r="D172" s="110">
        <f t="shared" si="59"/>
        <v>0</v>
      </c>
      <c r="E172" s="110" t="str">
        <f t="shared" ref="E172:F172" si="60">#REF!/#REF!</f>
        <v>#REF!</v>
      </c>
      <c r="F172" s="110" t="str">
        <f t="shared" si="60"/>
        <v>#REF!</v>
      </c>
      <c r="G172" s="110">
        <f>G166/G165</f>
        <v>0</v>
      </c>
      <c r="H172" s="110" t="str">
        <f t="shared" ref="H172:I172" si="61">E166/E165</f>
        <v>#DIV/0!</v>
      </c>
      <c r="I172" s="110" t="str">
        <f t="shared" si="61"/>
        <v>#DIV/0!</v>
      </c>
      <c r="J172" s="110">
        <f>J166/J165</f>
        <v>0</v>
      </c>
      <c r="K172" s="110" t="str">
        <f t="shared" ref="K172:L172" si="62">H166/H165</f>
        <v>#DIV/0!</v>
      </c>
      <c r="L172" s="110" t="str">
        <f t="shared" si="62"/>
        <v>#DIV/0!</v>
      </c>
      <c r="M172" s="110">
        <f>M166/M165</f>
        <v>0</v>
      </c>
      <c r="N172" s="110" t="str">
        <f t="shared" ref="N172:O172" si="63">K166/K165</f>
        <v>#DIV/0!</v>
      </c>
      <c r="O172" s="110" t="str">
        <f t="shared" si="63"/>
        <v>#DIV/0!</v>
      </c>
      <c r="P172" s="110">
        <f>P166/P165</f>
        <v>0</v>
      </c>
      <c r="Q172" s="110" t="str">
        <f t="shared" ref="Q172:R172" si="64">N166/N165</f>
        <v>#DIV/0!</v>
      </c>
      <c r="R172" s="110" t="str">
        <f t="shared" si="64"/>
        <v>#DIV/0!</v>
      </c>
      <c r="S172" s="110">
        <f t="shared" ref="S172:W172" si="65">S166/S165</f>
        <v>0</v>
      </c>
      <c r="T172" s="110" t="str">
        <f t="shared" si="65"/>
        <v>#DIV/0!</v>
      </c>
      <c r="U172" s="110" t="str">
        <f t="shared" si="65"/>
        <v>#DIV/0!</v>
      </c>
      <c r="V172" s="110" t="str">
        <f t="shared" si="65"/>
        <v>#DIV/0!</v>
      </c>
      <c r="W172" s="110">
        <f t="shared" si="65"/>
        <v>0</v>
      </c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</row>
    <row r="173" hidden="1">
      <c r="A173" s="85">
        <v>43747.0</v>
      </c>
      <c r="B173" s="112" t="s">
        <v>134</v>
      </c>
      <c r="C173" s="113"/>
      <c r="D173" s="115" t="s">
        <v>1372</v>
      </c>
      <c r="E173" s="113"/>
      <c r="F173" s="113"/>
      <c r="G173" s="115" t="s">
        <v>1089</v>
      </c>
      <c r="H173" s="113"/>
      <c r="I173" s="115"/>
      <c r="J173" s="115" t="s">
        <v>85</v>
      </c>
      <c r="K173" s="115"/>
      <c r="L173" s="113"/>
      <c r="M173" s="115" t="s">
        <v>779</v>
      </c>
      <c r="N173" s="113"/>
      <c r="O173" s="113"/>
      <c r="P173" s="115" t="s">
        <v>1592</v>
      </c>
      <c r="S173" s="115" t="s">
        <v>1440</v>
      </c>
      <c r="T173" s="23"/>
      <c r="U173" s="23"/>
      <c r="V173" s="23"/>
      <c r="W173" s="115" t="s">
        <v>1593</v>
      </c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</row>
    <row r="174" hidden="1">
      <c r="A174" s="27"/>
      <c r="B174" s="88" t="s">
        <v>159</v>
      </c>
      <c r="C174" s="90"/>
      <c r="D174" s="92">
        <v>39.0</v>
      </c>
      <c r="E174" s="90"/>
      <c r="F174" s="90"/>
      <c r="G174" s="92">
        <v>43.0</v>
      </c>
      <c r="H174" s="90"/>
      <c r="I174" s="92"/>
      <c r="J174" s="92">
        <v>28.0</v>
      </c>
      <c r="K174" s="92"/>
      <c r="L174" s="90"/>
      <c r="M174" s="92">
        <v>40.0</v>
      </c>
      <c r="N174" s="90"/>
      <c r="O174" s="90"/>
      <c r="P174" s="92">
        <v>71.0</v>
      </c>
      <c r="S174" s="92">
        <v>61.0</v>
      </c>
      <c r="T174" s="23"/>
      <c r="U174" s="23"/>
      <c r="V174" s="23"/>
      <c r="W174" s="92">
        <v>70.0</v>
      </c>
      <c r="X174" s="147">
        <f>SUM(D174:W174)</f>
        <v>352</v>
      </c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</row>
    <row r="175" hidden="1">
      <c r="A175" s="27"/>
      <c r="B175" s="88" t="s">
        <v>178</v>
      </c>
      <c r="C175" s="90"/>
      <c r="D175" s="92">
        <v>20.0</v>
      </c>
      <c r="E175" s="90"/>
      <c r="F175" s="90"/>
      <c r="G175" s="92">
        <v>7.0</v>
      </c>
      <c r="H175" s="90"/>
      <c r="I175" s="92"/>
      <c r="J175" s="92">
        <v>14.0</v>
      </c>
      <c r="K175" s="92"/>
      <c r="L175" s="90"/>
      <c r="M175" s="92">
        <v>3.0</v>
      </c>
      <c r="N175" s="90"/>
      <c r="O175" s="90"/>
      <c r="P175" s="92">
        <v>0.0</v>
      </c>
      <c r="S175" s="92">
        <v>3.0</v>
      </c>
      <c r="T175" s="23"/>
      <c r="U175" s="23"/>
      <c r="V175" s="23"/>
      <c r="W175" s="92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</row>
    <row r="176" hidden="1">
      <c r="A176" s="27"/>
      <c r="B176" s="88" t="s">
        <v>287</v>
      </c>
      <c r="C176" s="90"/>
      <c r="D176" s="92">
        <v>31.0</v>
      </c>
      <c r="E176" s="90"/>
      <c r="F176" s="90"/>
      <c r="G176" s="92">
        <v>37.0</v>
      </c>
      <c r="H176" s="90"/>
      <c r="I176" s="92"/>
      <c r="J176" s="92">
        <v>14.0</v>
      </c>
      <c r="K176" s="92"/>
      <c r="L176" s="90"/>
      <c r="M176" s="92">
        <v>1.0</v>
      </c>
      <c r="N176" s="90"/>
      <c r="O176" s="90"/>
      <c r="P176" s="92"/>
      <c r="S176" s="92"/>
      <c r="T176" s="23"/>
      <c r="U176" s="23"/>
      <c r="V176" s="23"/>
      <c r="W176" s="90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</row>
    <row r="177" hidden="1">
      <c r="A177" s="27"/>
      <c r="B177" s="88" t="s">
        <v>301</v>
      </c>
      <c r="C177" s="90"/>
      <c r="D177" s="92"/>
      <c r="E177" s="90"/>
      <c r="F177" s="90"/>
      <c r="G177" s="92"/>
      <c r="H177" s="90"/>
      <c r="I177" s="90"/>
      <c r="J177" s="92">
        <v>8.0</v>
      </c>
      <c r="K177" s="90"/>
      <c r="L177" s="90"/>
      <c r="M177" s="92">
        <v>25.0</v>
      </c>
      <c r="N177" s="90"/>
      <c r="O177" s="90"/>
      <c r="P177" s="92">
        <v>41.0</v>
      </c>
      <c r="Q177" s="90"/>
      <c r="R177" s="90"/>
      <c r="S177" s="92">
        <v>41.0</v>
      </c>
      <c r="T177" s="23"/>
      <c r="U177" s="23"/>
      <c r="V177" s="23"/>
      <c r="W177" s="92">
        <v>44.0</v>
      </c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</row>
    <row r="178" hidden="1">
      <c r="A178" s="27"/>
      <c r="B178" s="88" t="s">
        <v>214</v>
      </c>
      <c r="C178" s="90"/>
      <c r="D178" s="92">
        <f t="shared" ref="D178:W178" si="66">D174-D176-D177-D179-D180</f>
        <v>8</v>
      </c>
      <c r="E178" s="92">
        <f t="shared" si="66"/>
        <v>0</v>
      </c>
      <c r="F178" s="92">
        <f t="shared" si="66"/>
        <v>0</v>
      </c>
      <c r="G178" s="92">
        <f t="shared" si="66"/>
        <v>6</v>
      </c>
      <c r="H178" s="92">
        <f t="shared" si="66"/>
        <v>0</v>
      </c>
      <c r="I178" s="92">
        <f t="shared" si="66"/>
        <v>0</v>
      </c>
      <c r="J178" s="92">
        <f t="shared" si="66"/>
        <v>6</v>
      </c>
      <c r="K178" s="92">
        <f t="shared" si="66"/>
        <v>0</v>
      </c>
      <c r="L178" s="92">
        <f t="shared" si="66"/>
        <v>0</v>
      </c>
      <c r="M178" s="92">
        <f t="shared" si="66"/>
        <v>12</v>
      </c>
      <c r="N178" s="92">
        <f t="shared" si="66"/>
        <v>0</v>
      </c>
      <c r="O178" s="92">
        <f t="shared" si="66"/>
        <v>0</v>
      </c>
      <c r="P178" s="92">
        <f t="shared" si="66"/>
        <v>27</v>
      </c>
      <c r="Q178" s="92">
        <f t="shared" si="66"/>
        <v>0</v>
      </c>
      <c r="R178" s="92">
        <f t="shared" si="66"/>
        <v>0</v>
      </c>
      <c r="S178" s="92">
        <f t="shared" si="66"/>
        <v>18</v>
      </c>
      <c r="T178" s="92">
        <f t="shared" si="66"/>
        <v>0</v>
      </c>
      <c r="U178" s="92">
        <f t="shared" si="66"/>
        <v>0</v>
      </c>
      <c r="V178" s="92">
        <f t="shared" si="66"/>
        <v>0</v>
      </c>
      <c r="W178" s="92">
        <f t="shared" si="66"/>
        <v>23</v>
      </c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</row>
    <row r="179" hidden="1">
      <c r="A179" s="27"/>
      <c r="B179" s="88" t="s">
        <v>221</v>
      </c>
      <c r="C179" s="90"/>
      <c r="D179" s="92"/>
      <c r="E179" s="90"/>
      <c r="F179" s="90"/>
      <c r="G179" s="92"/>
      <c r="H179" s="90"/>
      <c r="I179" s="90"/>
      <c r="J179" s="92"/>
      <c r="K179" s="90"/>
      <c r="L179" s="92"/>
      <c r="M179" s="92">
        <v>2.0</v>
      </c>
      <c r="N179" s="92"/>
      <c r="O179" s="90"/>
      <c r="P179" s="92">
        <v>3.0</v>
      </c>
      <c r="Q179" s="90"/>
      <c r="R179" s="90"/>
      <c r="S179" s="92">
        <v>2.0</v>
      </c>
      <c r="T179" s="23"/>
      <c r="U179" s="23"/>
      <c r="V179" s="23"/>
      <c r="W179" s="92">
        <v>3.0</v>
      </c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</row>
    <row r="180" hidden="1">
      <c r="A180" s="27"/>
      <c r="B180" s="88" t="s">
        <v>233</v>
      </c>
      <c r="C180" s="90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23"/>
      <c r="U180" s="23"/>
      <c r="V180" s="23"/>
      <c r="W180" s="92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</row>
    <row r="181" hidden="1">
      <c r="A181" s="35"/>
      <c r="B181" s="88" t="s">
        <v>338</v>
      </c>
      <c r="C181" s="110" t="str">
        <f t="shared" ref="C181:D181" si="67">C175/C174</f>
        <v>#DIV/0!</v>
      </c>
      <c r="D181" s="110">
        <f t="shared" si="67"/>
        <v>0.5128205128</v>
      </c>
      <c r="E181" s="110" t="str">
        <f t="shared" ref="E181:F181" si="68">#REF!/#REF!</f>
        <v>#REF!</v>
      </c>
      <c r="F181" s="110" t="str">
        <f t="shared" si="68"/>
        <v>#REF!</v>
      </c>
      <c r="G181" s="110">
        <f>G175/G174</f>
        <v>0.1627906977</v>
      </c>
      <c r="H181" s="110" t="str">
        <f t="shared" ref="H181:I181" si="69">E175/E174</f>
        <v>#DIV/0!</v>
      </c>
      <c r="I181" s="110" t="str">
        <f t="shared" si="69"/>
        <v>#DIV/0!</v>
      </c>
      <c r="J181" s="110">
        <f>J175/J174</f>
        <v>0.5</v>
      </c>
      <c r="K181" s="110" t="str">
        <f t="shared" ref="K181:L181" si="70">H175/H174</f>
        <v>#DIV/0!</v>
      </c>
      <c r="L181" s="110" t="str">
        <f t="shared" si="70"/>
        <v>#DIV/0!</v>
      </c>
      <c r="M181" s="110">
        <f>M175/M174</f>
        <v>0.075</v>
      </c>
      <c r="N181" s="110" t="str">
        <f t="shared" ref="N181:O181" si="71">K175/K174</f>
        <v>#DIV/0!</v>
      </c>
      <c r="O181" s="110" t="str">
        <f t="shared" si="71"/>
        <v>#DIV/0!</v>
      </c>
      <c r="P181" s="110">
        <f>P175/P174</f>
        <v>0</v>
      </c>
      <c r="Q181" s="110" t="str">
        <f t="shared" ref="Q181:R181" si="72">N175/N174</f>
        <v>#DIV/0!</v>
      </c>
      <c r="R181" s="110" t="str">
        <f t="shared" si="72"/>
        <v>#DIV/0!</v>
      </c>
      <c r="S181" s="110">
        <f t="shared" ref="S181:W181" si="73">S175/S174</f>
        <v>0.04918032787</v>
      </c>
      <c r="T181" s="110" t="str">
        <f t="shared" si="73"/>
        <v>#DIV/0!</v>
      </c>
      <c r="U181" s="110" t="str">
        <f t="shared" si="73"/>
        <v>#DIV/0!</v>
      </c>
      <c r="V181" s="110" t="str">
        <f t="shared" si="73"/>
        <v>#DIV/0!</v>
      </c>
      <c r="W181" s="110">
        <f t="shared" si="73"/>
        <v>0</v>
      </c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</row>
    <row r="182" hidden="1">
      <c r="A182" s="23"/>
      <c r="B182" s="23"/>
      <c r="C182" s="23"/>
      <c r="D182" s="7" t="s">
        <v>1600</v>
      </c>
      <c r="E182" s="23"/>
      <c r="F182" s="23"/>
      <c r="G182" s="7" t="s">
        <v>1603</v>
      </c>
      <c r="H182" s="23"/>
      <c r="I182" s="23"/>
      <c r="J182" s="7" t="s">
        <v>1606</v>
      </c>
      <c r="K182" s="23"/>
      <c r="L182" s="23"/>
      <c r="M182" s="7" t="s">
        <v>1608</v>
      </c>
      <c r="N182" s="23"/>
      <c r="O182" s="23"/>
      <c r="P182" s="7" t="s">
        <v>1609</v>
      </c>
      <c r="Q182" s="23"/>
      <c r="R182" s="23"/>
      <c r="S182" s="7" t="s">
        <v>1611</v>
      </c>
      <c r="T182" s="23"/>
      <c r="U182" s="23"/>
      <c r="V182" s="23"/>
      <c r="W182" s="7" t="s">
        <v>1612</v>
      </c>
      <c r="X182" s="82" t="s">
        <v>7</v>
      </c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</row>
    <row r="183" hidden="1">
      <c r="A183" s="85">
        <v>43748.0</v>
      </c>
      <c r="B183" s="112" t="s">
        <v>134</v>
      </c>
      <c r="C183" s="113"/>
      <c r="D183" s="115" t="s">
        <v>362</v>
      </c>
      <c r="E183" s="113"/>
      <c r="F183" s="113"/>
      <c r="G183" s="115" t="s">
        <v>115</v>
      </c>
      <c r="H183" s="113"/>
      <c r="I183" s="115"/>
      <c r="J183" s="115" t="s">
        <v>1420</v>
      </c>
      <c r="K183" s="115"/>
      <c r="L183" s="113"/>
      <c r="M183" s="115" t="s">
        <v>1395</v>
      </c>
      <c r="N183" s="113"/>
      <c r="O183" s="113"/>
      <c r="P183" s="115" t="s">
        <v>1615</v>
      </c>
      <c r="S183" s="115" t="s">
        <v>1313</v>
      </c>
      <c r="T183" s="23"/>
      <c r="U183" s="23"/>
      <c r="V183" s="23"/>
      <c r="W183" s="115" t="s">
        <v>1616</v>
      </c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</row>
    <row r="184" hidden="1">
      <c r="A184" s="27"/>
      <c r="B184" s="88" t="s">
        <v>159</v>
      </c>
      <c r="C184" s="90"/>
      <c r="D184" s="92">
        <v>5.0</v>
      </c>
      <c r="E184" s="90"/>
      <c r="F184" s="90"/>
      <c r="G184" s="92">
        <v>2.0</v>
      </c>
      <c r="H184" s="90"/>
      <c r="I184" s="92"/>
      <c r="J184" s="92">
        <v>25.0</v>
      </c>
      <c r="K184" s="92"/>
      <c r="L184" s="90"/>
      <c r="M184" s="92">
        <v>33.0</v>
      </c>
      <c r="N184" s="90"/>
      <c r="O184" s="90"/>
      <c r="P184" s="92">
        <v>40.0</v>
      </c>
      <c r="S184" s="92">
        <v>45.0</v>
      </c>
      <c r="T184" s="23"/>
      <c r="U184" s="23"/>
      <c r="V184" s="23"/>
      <c r="W184" s="92">
        <v>38.0</v>
      </c>
      <c r="X184" s="147">
        <f>SUM(D184:W184)</f>
        <v>188</v>
      </c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</row>
    <row r="185" hidden="1">
      <c r="A185" s="27"/>
      <c r="B185" s="88" t="s">
        <v>178</v>
      </c>
      <c r="C185" s="90"/>
      <c r="D185" s="92">
        <v>2.0</v>
      </c>
      <c r="E185" s="90"/>
      <c r="F185" s="90"/>
      <c r="G185" s="92">
        <v>2.0</v>
      </c>
      <c r="H185" s="90"/>
      <c r="I185" s="92"/>
      <c r="J185" s="92">
        <v>15.0</v>
      </c>
      <c r="K185" s="92"/>
      <c r="L185" s="90"/>
      <c r="M185" s="92">
        <v>30.0</v>
      </c>
      <c r="N185" s="90"/>
      <c r="O185" s="90"/>
      <c r="P185" s="92">
        <v>25.0</v>
      </c>
      <c r="S185" s="92">
        <v>42.0</v>
      </c>
      <c r="T185" s="23"/>
      <c r="U185" s="23"/>
      <c r="V185" s="23"/>
      <c r="W185" s="92">
        <v>7.0</v>
      </c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</row>
    <row r="186" hidden="1">
      <c r="A186" s="27"/>
      <c r="B186" s="88" t="s">
        <v>287</v>
      </c>
      <c r="C186" s="90"/>
      <c r="D186" s="92">
        <v>4.0</v>
      </c>
      <c r="E186" s="90"/>
      <c r="F186" s="90"/>
      <c r="G186" s="92">
        <v>1.0</v>
      </c>
      <c r="H186" s="90"/>
      <c r="I186" s="92"/>
      <c r="J186" s="92">
        <v>18.0</v>
      </c>
      <c r="K186" s="92"/>
      <c r="L186" s="90"/>
      <c r="M186" s="92">
        <v>26.0</v>
      </c>
      <c r="N186" s="90"/>
      <c r="O186" s="90"/>
      <c r="P186" s="92">
        <v>28.0</v>
      </c>
      <c r="S186" s="92"/>
      <c r="T186" s="23"/>
      <c r="U186" s="23"/>
      <c r="V186" s="23"/>
      <c r="W186" s="90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</row>
    <row r="187" hidden="1">
      <c r="A187" s="27"/>
      <c r="B187" s="88" t="s">
        <v>301</v>
      </c>
      <c r="C187" s="90"/>
      <c r="D187" s="92"/>
      <c r="E187" s="90"/>
      <c r="F187" s="90"/>
      <c r="G187" s="92"/>
      <c r="H187" s="90"/>
      <c r="I187" s="90"/>
      <c r="J187" s="92">
        <v>4.0</v>
      </c>
      <c r="K187" s="90"/>
      <c r="L187" s="90"/>
      <c r="M187" s="92">
        <v>2.0</v>
      </c>
      <c r="N187" s="90"/>
      <c r="O187" s="90"/>
      <c r="P187" s="92">
        <v>7.0</v>
      </c>
      <c r="Q187" s="90"/>
      <c r="R187" s="90"/>
      <c r="S187" s="92">
        <v>32.0</v>
      </c>
      <c r="T187" s="23"/>
      <c r="U187" s="23"/>
      <c r="V187" s="23"/>
      <c r="W187" s="92">
        <v>30.0</v>
      </c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</row>
    <row r="188" hidden="1">
      <c r="A188" s="27"/>
      <c r="B188" s="88" t="s">
        <v>214</v>
      </c>
      <c r="C188" s="90"/>
      <c r="D188" s="92">
        <f t="shared" ref="D188:W188" si="74">D184-D186-D187-D189-D190</f>
        <v>1</v>
      </c>
      <c r="E188" s="92">
        <f t="shared" si="74"/>
        <v>0</v>
      </c>
      <c r="F188" s="92">
        <f t="shared" si="74"/>
        <v>0</v>
      </c>
      <c r="G188" s="92">
        <f t="shared" si="74"/>
        <v>0</v>
      </c>
      <c r="H188" s="92">
        <f t="shared" si="74"/>
        <v>0</v>
      </c>
      <c r="I188" s="92">
        <f t="shared" si="74"/>
        <v>0</v>
      </c>
      <c r="J188" s="92">
        <f t="shared" si="74"/>
        <v>3</v>
      </c>
      <c r="K188" s="92">
        <f t="shared" si="74"/>
        <v>0</v>
      </c>
      <c r="L188" s="92">
        <f t="shared" si="74"/>
        <v>0</v>
      </c>
      <c r="M188" s="92">
        <f t="shared" si="74"/>
        <v>5</v>
      </c>
      <c r="N188" s="92">
        <f t="shared" si="74"/>
        <v>0</v>
      </c>
      <c r="O188" s="92">
        <f t="shared" si="74"/>
        <v>0</v>
      </c>
      <c r="P188" s="92">
        <f t="shared" si="74"/>
        <v>5</v>
      </c>
      <c r="Q188" s="92">
        <f t="shared" si="74"/>
        <v>0</v>
      </c>
      <c r="R188" s="92">
        <f t="shared" si="74"/>
        <v>0</v>
      </c>
      <c r="S188" s="92">
        <f t="shared" si="74"/>
        <v>11</v>
      </c>
      <c r="T188" s="92">
        <f t="shared" si="74"/>
        <v>0</v>
      </c>
      <c r="U188" s="92">
        <f t="shared" si="74"/>
        <v>0</v>
      </c>
      <c r="V188" s="92">
        <f t="shared" si="74"/>
        <v>0</v>
      </c>
      <c r="W188" s="92">
        <f t="shared" si="74"/>
        <v>6</v>
      </c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</row>
    <row r="189" hidden="1">
      <c r="A189" s="27"/>
      <c r="B189" s="88" t="s">
        <v>221</v>
      </c>
      <c r="C189" s="90"/>
      <c r="D189" s="92"/>
      <c r="E189" s="90"/>
      <c r="F189" s="90"/>
      <c r="G189" s="92">
        <v>1.0</v>
      </c>
      <c r="H189" s="90"/>
      <c r="I189" s="90"/>
      <c r="J189" s="92"/>
      <c r="K189" s="90"/>
      <c r="L189" s="92"/>
      <c r="M189" s="92"/>
      <c r="N189" s="92"/>
      <c r="O189" s="90"/>
      <c r="P189" s="92"/>
      <c r="Q189" s="90"/>
      <c r="R189" s="90"/>
      <c r="S189" s="92"/>
      <c r="T189" s="23"/>
      <c r="U189" s="23"/>
      <c r="V189" s="23"/>
      <c r="W189" s="92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</row>
    <row r="190" hidden="1">
      <c r="A190" s="27"/>
      <c r="B190" s="88" t="s">
        <v>233</v>
      </c>
      <c r="C190" s="90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>
        <v>2.0</v>
      </c>
      <c r="T190" s="23"/>
      <c r="U190" s="23"/>
      <c r="V190" s="23"/>
      <c r="W190" s="92">
        <v>2.0</v>
      </c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</row>
    <row r="191" hidden="1">
      <c r="A191" s="35"/>
      <c r="B191" s="88" t="s">
        <v>338</v>
      </c>
      <c r="C191" s="110" t="str">
        <f t="shared" ref="C191:D191" si="75">C185/C184</f>
        <v>#DIV/0!</v>
      </c>
      <c r="D191" s="110">
        <f t="shared" si="75"/>
        <v>0.4</v>
      </c>
      <c r="E191" s="110" t="str">
        <f t="shared" ref="E191:F191" si="76">#REF!/#REF!</f>
        <v>#REF!</v>
      </c>
      <c r="F191" s="110" t="str">
        <f t="shared" si="76"/>
        <v>#REF!</v>
      </c>
      <c r="G191" s="110">
        <f>G185/G184</f>
        <v>1</v>
      </c>
      <c r="H191" s="110" t="str">
        <f t="shared" ref="H191:I191" si="77">E185/E184</f>
        <v>#DIV/0!</v>
      </c>
      <c r="I191" s="110" t="str">
        <f t="shared" si="77"/>
        <v>#DIV/0!</v>
      </c>
      <c r="J191" s="110">
        <f>J185/J184</f>
        <v>0.6</v>
      </c>
      <c r="K191" s="110" t="str">
        <f t="shared" ref="K191:L191" si="78">H185/H184</f>
        <v>#DIV/0!</v>
      </c>
      <c r="L191" s="110" t="str">
        <f t="shared" si="78"/>
        <v>#DIV/0!</v>
      </c>
      <c r="M191" s="110">
        <f>M185/M184</f>
        <v>0.9090909091</v>
      </c>
      <c r="N191" s="110" t="str">
        <f t="shared" ref="N191:O191" si="79">K185/K184</f>
        <v>#DIV/0!</v>
      </c>
      <c r="O191" s="110" t="str">
        <f t="shared" si="79"/>
        <v>#DIV/0!</v>
      </c>
      <c r="P191" s="110">
        <f>P185/P184</f>
        <v>0.625</v>
      </c>
      <c r="Q191" s="110" t="str">
        <f t="shared" ref="Q191:R191" si="80">N185/N184</f>
        <v>#DIV/0!</v>
      </c>
      <c r="R191" s="110" t="str">
        <f t="shared" si="80"/>
        <v>#DIV/0!</v>
      </c>
      <c r="S191" s="110">
        <f t="shared" ref="S191:W191" si="81">S185/S184</f>
        <v>0.9333333333</v>
      </c>
      <c r="T191" s="110" t="str">
        <f t="shared" si="81"/>
        <v>#DIV/0!</v>
      </c>
      <c r="U191" s="110" t="str">
        <f t="shared" si="81"/>
        <v>#DIV/0!</v>
      </c>
      <c r="V191" s="110" t="str">
        <f t="shared" si="81"/>
        <v>#DIV/0!</v>
      </c>
      <c r="W191" s="110">
        <f t="shared" si="81"/>
        <v>0.1842105263</v>
      </c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</row>
    <row r="192" hidden="1">
      <c r="A192" s="23"/>
      <c r="B192" s="23"/>
      <c r="C192" s="23"/>
      <c r="D192" s="7" t="s">
        <v>1624</v>
      </c>
      <c r="E192" s="23"/>
      <c r="F192" s="23"/>
      <c r="G192" s="7" t="s">
        <v>1627</v>
      </c>
      <c r="H192" s="23"/>
      <c r="I192" s="23"/>
      <c r="J192" s="7" t="s">
        <v>1628</v>
      </c>
      <c r="K192" s="23"/>
      <c r="L192" s="23"/>
      <c r="M192" s="7" t="s">
        <v>1630</v>
      </c>
      <c r="N192" s="23"/>
      <c r="O192" s="23"/>
      <c r="P192" s="7" t="s">
        <v>1631</v>
      </c>
      <c r="Q192" s="23"/>
      <c r="R192" s="23"/>
      <c r="S192" s="7" t="s">
        <v>1633</v>
      </c>
      <c r="T192" s="23"/>
      <c r="U192" s="23"/>
      <c r="V192" s="23"/>
      <c r="W192" s="7" t="s">
        <v>1635</v>
      </c>
      <c r="X192" s="82" t="s">
        <v>7</v>
      </c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</row>
    <row r="193" hidden="1">
      <c r="A193" s="85">
        <v>43749.0</v>
      </c>
      <c r="B193" s="112" t="s">
        <v>134</v>
      </c>
      <c r="C193" s="113"/>
      <c r="D193" s="115" t="s">
        <v>382</v>
      </c>
      <c r="E193" s="113"/>
      <c r="F193" s="113"/>
      <c r="G193" s="115" t="s">
        <v>1637</v>
      </c>
      <c r="H193" s="113"/>
      <c r="I193" s="115"/>
      <c r="J193" s="115" t="s">
        <v>1638</v>
      </c>
      <c r="K193" s="115"/>
      <c r="L193" s="113"/>
      <c r="M193" s="115" t="s">
        <v>1639</v>
      </c>
      <c r="N193" s="113"/>
      <c r="O193" s="113"/>
      <c r="P193" s="115" t="s">
        <v>129</v>
      </c>
      <c r="S193" s="115" t="s">
        <v>111</v>
      </c>
      <c r="T193" s="23"/>
      <c r="U193" s="23"/>
      <c r="V193" s="23"/>
      <c r="W193" s="115" t="s">
        <v>1640</v>
      </c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</row>
    <row r="194" hidden="1">
      <c r="A194" s="27"/>
      <c r="B194" s="88" t="s">
        <v>159</v>
      </c>
      <c r="C194" s="90"/>
      <c r="D194" s="92">
        <v>39.0</v>
      </c>
      <c r="E194" s="90"/>
      <c r="F194" s="90"/>
      <c r="G194" s="92">
        <v>10.0</v>
      </c>
      <c r="H194" s="90"/>
      <c r="I194" s="92"/>
      <c r="J194" s="92">
        <v>61.0</v>
      </c>
      <c r="K194" s="92"/>
      <c r="L194" s="90"/>
      <c r="M194" s="92">
        <v>54.0</v>
      </c>
      <c r="N194" s="90"/>
      <c r="O194" s="90"/>
      <c r="P194" s="92">
        <v>119.0</v>
      </c>
      <c r="S194" s="92">
        <v>29.0</v>
      </c>
      <c r="T194" s="23"/>
      <c r="U194" s="23"/>
      <c r="V194" s="23"/>
      <c r="W194" s="92">
        <v>155.0</v>
      </c>
      <c r="X194" s="147">
        <f>SUM(D194:W194)</f>
        <v>467</v>
      </c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</row>
    <row r="195" hidden="1">
      <c r="A195" s="27"/>
      <c r="B195" s="88" t="s">
        <v>178</v>
      </c>
      <c r="C195" s="90"/>
      <c r="D195" s="92"/>
      <c r="E195" s="90"/>
      <c r="F195" s="90"/>
      <c r="G195" s="92"/>
      <c r="H195" s="90"/>
      <c r="I195" s="92"/>
      <c r="J195" s="92"/>
      <c r="K195" s="92"/>
      <c r="L195" s="90"/>
      <c r="M195" s="92"/>
      <c r="N195" s="90"/>
      <c r="O195" s="90"/>
      <c r="P195" s="92"/>
      <c r="S195" s="92"/>
      <c r="T195" s="23"/>
      <c r="U195" s="23"/>
      <c r="V195" s="23"/>
      <c r="W195" s="92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</row>
    <row r="196" hidden="1">
      <c r="A196" s="27"/>
      <c r="B196" s="88" t="s">
        <v>287</v>
      </c>
      <c r="C196" s="90"/>
      <c r="D196" s="92">
        <v>31.0</v>
      </c>
      <c r="E196" s="90"/>
      <c r="F196" s="90"/>
      <c r="G196" s="92">
        <v>8.0</v>
      </c>
      <c r="H196" s="90"/>
      <c r="I196" s="92"/>
      <c r="J196" s="92">
        <f>17+34</f>
        <v>51</v>
      </c>
      <c r="K196" s="92"/>
      <c r="L196" s="90"/>
      <c r="M196" s="92">
        <v>19.0</v>
      </c>
      <c r="N196" s="90"/>
      <c r="O196" s="90"/>
      <c r="P196" s="92">
        <v>4.0</v>
      </c>
      <c r="S196" s="92"/>
      <c r="T196" s="23"/>
      <c r="U196" s="23"/>
      <c r="V196" s="23"/>
      <c r="W196" s="90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</row>
    <row r="197" hidden="1">
      <c r="A197" s="27"/>
      <c r="B197" s="88" t="s">
        <v>301</v>
      </c>
      <c r="C197" s="90"/>
      <c r="D197" s="92">
        <v>3.0</v>
      </c>
      <c r="E197" s="90"/>
      <c r="F197" s="90"/>
      <c r="G197" s="92">
        <v>1.0</v>
      </c>
      <c r="H197" s="90"/>
      <c r="I197" s="90"/>
      <c r="J197" s="92">
        <v>6.0</v>
      </c>
      <c r="K197" s="90"/>
      <c r="L197" s="90"/>
      <c r="M197" s="92">
        <v>27.0</v>
      </c>
      <c r="N197" s="90"/>
      <c r="O197" s="90"/>
      <c r="P197" s="92">
        <v>65.0</v>
      </c>
      <c r="Q197" s="90"/>
      <c r="R197" s="90"/>
      <c r="S197" s="92">
        <v>23.0</v>
      </c>
      <c r="T197" s="23"/>
      <c r="U197" s="23"/>
      <c r="V197" s="23"/>
      <c r="W197" s="92">
        <f>64+39</f>
        <v>103</v>
      </c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</row>
    <row r="198" hidden="1">
      <c r="A198" s="27"/>
      <c r="B198" s="88" t="s">
        <v>214</v>
      </c>
      <c r="C198" s="90"/>
      <c r="D198" s="92">
        <f t="shared" ref="D198:W198" si="82">D194-D196-D197-D199-D200</f>
        <v>4</v>
      </c>
      <c r="E198" s="92">
        <f t="shared" si="82"/>
        <v>0</v>
      </c>
      <c r="F198" s="92">
        <f t="shared" si="82"/>
        <v>0</v>
      </c>
      <c r="G198" s="92">
        <f t="shared" si="82"/>
        <v>1</v>
      </c>
      <c r="H198" s="92">
        <f t="shared" si="82"/>
        <v>0</v>
      </c>
      <c r="I198" s="92">
        <f t="shared" si="82"/>
        <v>0</v>
      </c>
      <c r="J198" s="92">
        <f t="shared" si="82"/>
        <v>4</v>
      </c>
      <c r="K198" s="92">
        <f t="shared" si="82"/>
        <v>0</v>
      </c>
      <c r="L198" s="92">
        <f t="shared" si="82"/>
        <v>0</v>
      </c>
      <c r="M198" s="92">
        <f t="shared" si="82"/>
        <v>8</v>
      </c>
      <c r="N198" s="92">
        <f t="shared" si="82"/>
        <v>0</v>
      </c>
      <c r="O198" s="92">
        <f t="shared" si="82"/>
        <v>0</v>
      </c>
      <c r="P198" s="92">
        <f t="shared" si="82"/>
        <v>44</v>
      </c>
      <c r="Q198" s="92">
        <f t="shared" si="82"/>
        <v>0</v>
      </c>
      <c r="R198" s="92">
        <f t="shared" si="82"/>
        <v>0</v>
      </c>
      <c r="S198" s="92">
        <f t="shared" si="82"/>
        <v>6</v>
      </c>
      <c r="T198" s="92">
        <f t="shared" si="82"/>
        <v>0</v>
      </c>
      <c r="U198" s="92">
        <f t="shared" si="82"/>
        <v>0</v>
      </c>
      <c r="V198" s="92">
        <f t="shared" si="82"/>
        <v>0</v>
      </c>
      <c r="W198" s="92">
        <f t="shared" si="82"/>
        <v>45</v>
      </c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</row>
    <row r="199" hidden="1">
      <c r="A199" s="27"/>
      <c r="B199" s="88" t="s">
        <v>221</v>
      </c>
      <c r="C199" s="90"/>
      <c r="D199" s="92">
        <v>1.0</v>
      </c>
      <c r="E199" s="90"/>
      <c r="F199" s="90"/>
      <c r="G199" s="92"/>
      <c r="H199" s="90"/>
      <c r="I199" s="90"/>
      <c r="J199" s="92"/>
      <c r="K199" s="90"/>
      <c r="L199" s="92"/>
      <c r="M199" s="92"/>
      <c r="N199" s="92"/>
      <c r="O199" s="90"/>
      <c r="P199" s="92">
        <v>2.0</v>
      </c>
      <c r="Q199" s="90"/>
      <c r="R199" s="90"/>
      <c r="S199" s="92"/>
      <c r="T199" s="23"/>
      <c r="U199" s="23"/>
      <c r="V199" s="23"/>
      <c r="W199" s="92">
        <v>1.0</v>
      </c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</row>
    <row r="200" hidden="1">
      <c r="A200" s="27"/>
      <c r="B200" s="88" t="s">
        <v>233</v>
      </c>
      <c r="C200" s="90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>
        <v>4.0</v>
      </c>
      <c r="Q200" s="92"/>
      <c r="R200" s="92"/>
      <c r="S200" s="92"/>
      <c r="T200" s="23"/>
      <c r="U200" s="23"/>
      <c r="V200" s="23"/>
      <c r="W200" s="92">
        <v>6.0</v>
      </c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</row>
    <row r="201" hidden="1">
      <c r="A201" s="35"/>
      <c r="B201" s="88" t="s">
        <v>338</v>
      </c>
      <c r="C201" s="110" t="str">
        <f t="shared" ref="C201:D201" si="83">C195/C194</f>
        <v>#DIV/0!</v>
      </c>
      <c r="D201" s="110">
        <f t="shared" si="83"/>
        <v>0</v>
      </c>
      <c r="E201" s="110" t="str">
        <f t="shared" ref="E201:F201" si="84">#REF!/#REF!</f>
        <v>#REF!</v>
      </c>
      <c r="F201" s="110" t="str">
        <f t="shared" si="84"/>
        <v>#REF!</v>
      </c>
      <c r="G201" s="110">
        <f>G195/G194</f>
        <v>0</v>
      </c>
      <c r="H201" s="110" t="str">
        <f t="shared" ref="H201:I201" si="85">E195/E194</f>
        <v>#DIV/0!</v>
      </c>
      <c r="I201" s="110" t="str">
        <f t="shared" si="85"/>
        <v>#DIV/0!</v>
      </c>
      <c r="J201" s="110">
        <f>J195/J194</f>
        <v>0</v>
      </c>
      <c r="K201" s="110" t="str">
        <f t="shared" ref="K201:L201" si="86">H195/H194</f>
        <v>#DIV/0!</v>
      </c>
      <c r="L201" s="110" t="str">
        <f t="shared" si="86"/>
        <v>#DIV/0!</v>
      </c>
      <c r="M201" s="110">
        <f>M195/M194</f>
        <v>0</v>
      </c>
      <c r="N201" s="110" t="str">
        <f t="shared" ref="N201:O201" si="87">K195/K194</f>
        <v>#DIV/0!</v>
      </c>
      <c r="O201" s="110" t="str">
        <f t="shared" si="87"/>
        <v>#DIV/0!</v>
      </c>
      <c r="P201" s="110">
        <f>P195/P194</f>
        <v>0</v>
      </c>
      <c r="Q201" s="110" t="str">
        <f t="shared" ref="Q201:R201" si="88">N195/N194</f>
        <v>#DIV/0!</v>
      </c>
      <c r="R201" s="110" t="str">
        <f t="shared" si="88"/>
        <v>#DIV/0!</v>
      </c>
      <c r="S201" s="110">
        <f t="shared" ref="S201:W201" si="89">S195/S194</f>
        <v>0</v>
      </c>
      <c r="T201" s="110" t="str">
        <f t="shared" si="89"/>
        <v>#DIV/0!</v>
      </c>
      <c r="U201" s="110" t="str">
        <f t="shared" si="89"/>
        <v>#DIV/0!</v>
      </c>
      <c r="V201" s="110" t="str">
        <f t="shared" si="89"/>
        <v>#DIV/0!</v>
      </c>
      <c r="W201" s="110">
        <f t="shared" si="89"/>
        <v>0</v>
      </c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</row>
    <row r="202" hidden="1">
      <c r="A202" s="23"/>
      <c r="B202" s="23"/>
      <c r="C202" s="23"/>
      <c r="D202" s="7" t="s">
        <v>1651</v>
      </c>
      <c r="E202" s="23"/>
      <c r="F202" s="23"/>
      <c r="G202" s="7" t="s">
        <v>1652</v>
      </c>
      <c r="H202" s="23"/>
      <c r="I202" s="23"/>
      <c r="J202" s="7" t="s">
        <v>1653</v>
      </c>
      <c r="K202" s="23"/>
      <c r="L202" s="23"/>
      <c r="M202" s="7" t="s">
        <v>1655</v>
      </c>
      <c r="N202" s="23"/>
      <c r="O202" s="23"/>
      <c r="P202" s="7" t="s">
        <v>1658</v>
      </c>
      <c r="Q202" s="23"/>
      <c r="R202" s="23"/>
      <c r="S202" s="7" t="s">
        <v>1660</v>
      </c>
      <c r="T202" s="23"/>
      <c r="U202" s="23"/>
      <c r="V202" s="23"/>
      <c r="W202" s="7" t="s">
        <v>1662</v>
      </c>
      <c r="X202" s="82" t="s">
        <v>7</v>
      </c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</row>
    <row r="203" hidden="1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82" t="s">
        <v>7</v>
      </c>
      <c r="N203" s="23"/>
      <c r="O203" s="23"/>
      <c r="P203" s="208" t="s">
        <v>1665</v>
      </c>
      <c r="Q203" s="23"/>
      <c r="R203" s="23"/>
      <c r="S203" s="82" t="s">
        <v>7</v>
      </c>
      <c r="T203" s="23"/>
      <c r="U203" s="23"/>
      <c r="V203" s="23"/>
      <c r="W203" s="208" t="s">
        <v>1667</v>
      </c>
      <c r="X203" s="82" t="s">
        <v>7</v>
      </c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</row>
    <row r="204" hidden="1">
      <c r="A204" s="85">
        <v>43750.0</v>
      </c>
      <c r="B204" s="112" t="s">
        <v>134</v>
      </c>
      <c r="C204" s="113"/>
      <c r="D204" s="197">
        <v>0.3909722222222222</v>
      </c>
      <c r="E204" s="113"/>
      <c r="F204" s="113"/>
      <c r="G204" s="197">
        <v>0.43194444444444446</v>
      </c>
      <c r="H204" s="113"/>
      <c r="I204" s="115"/>
      <c r="J204" s="197">
        <v>0.47638888888888886</v>
      </c>
      <c r="K204" s="115"/>
      <c r="L204" s="113"/>
      <c r="M204" s="197">
        <v>0.5166666666666667</v>
      </c>
      <c r="N204" s="113"/>
      <c r="O204" s="113"/>
      <c r="P204" s="197">
        <v>0.5527777777777778</v>
      </c>
      <c r="S204" s="115" t="s">
        <v>1669</v>
      </c>
      <c r="T204" s="23"/>
      <c r="U204" s="23"/>
      <c r="V204" s="23"/>
      <c r="W204" s="115" t="s">
        <v>1298</v>
      </c>
      <c r="X204" s="23"/>
      <c r="Y204" s="23"/>
      <c r="Z204" s="82" t="s">
        <v>1670</v>
      </c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</row>
    <row r="205" hidden="1">
      <c r="A205" s="27"/>
      <c r="B205" s="88" t="s">
        <v>159</v>
      </c>
      <c r="C205" s="90"/>
      <c r="D205" s="92">
        <v>15.0</v>
      </c>
      <c r="E205" s="90"/>
      <c r="F205" s="90"/>
      <c r="G205" s="92">
        <v>8.0</v>
      </c>
      <c r="H205" s="90"/>
      <c r="I205" s="92"/>
      <c r="J205" s="92">
        <f>19+38</f>
        <v>57</v>
      </c>
      <c r="K205" s="92"/>
      <c r="L205" s="90"/>
      <c r="M205" s="92">
        <v>155.0</v>
      </c>
      <c r="N205" s="90"/>
      <c r="O205" s="90"/>
      <c r="P205" s="92">
        <v>16.0</v>
      </c>
      <c r="S205" s="92">
        <v>49.0</v>
      </c>
      <c r="T205" s="23"/>
      <c r="U205" s="23"/>
      <c r="V205" s="23"/>
      <c r="W205" s="92">
        <v>78.0</v>
      </c>
      <c r="X205" s="147">
        <f>sum(D205:W205)</f>
        <v>378</v>
      </c>
      <c r="Y205" s="23"/>
      <c r="Z205" s="23">
        <f>sum(D205:W205)</f>
        <v>378</v>
      </c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</row>
    <row r="206" hidden="1">
      <c r="A206" s="27"/>
      <c r="B206" s="88" t="s">
        <v>178</v>
      </c>
      <c r="C206" s="90"/>
      <c r="D206" s="92">
        <v>15.0</v>
      </c>
      <c r="E206" s="90"/>
      <c r="F206" s="90"/>
      <c r="G206" s="92">
        <v>8.0</v>
      </c>
      <c r="H206" s="90"/>
      <c r="I206" s="92"/>
      <c r="J206" s="92"/>
      <c r="K206" s="92"/>
      <c r="L206" s="90"/>
      <c r="M206" s="92"/>
      <c r="N206" s="90"/>
      <c r="O206" s="90"/>
      <c r="P206" s="92"/>
      <c r="S206" s="92"/>
      <c r="T206" s="23"/>
      <c r="U206" s="23"/>
      <c r="V206" s="23"/>
      <c r="W206" s="92"/>
      <c r="X206" s="23">
        <f>sum(D207:W208)</f>
        <v>261</v>
      </c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</row>
    <row r="207" hidden="1">
      <c r="A207" s="27"/>
      <c r="B207" s="88" t="s">
        <v>287</v>
      </c>
      <c r="C207" s="90"/>
      <c r="D207" s="92">
        <v>12.0</v>
      </c>
      <c r="E207" s="90"/>
      <c r="F207" s="90"/>
      <c r="G207" s="92">
        <v>7.0</v>
      </c>
      <c r="H207" s="90"/>
      <c r="I207" s="92"/>
      <c r="J207" s="92">
        <v>45.0</v>
      </c>
      <c r="K207" s="92"/>
      <c r="L207" s="90"/>
      <c r="M207" s="92">
        <v>14.0</v>
      </c>
      <c r="N207" s="90"/>
      <c r="O207" s="90"/>
      <c r="P207" s="92">
        <v>2.0</v>
      </c>
      <c r="S207" s="92"/>
      <c r="T207" s="23"/>
      <c r="U207" s="23"/>
      <c r="V207" s="23"/>
      <c r="W207" s="90"/>
      <c r="X207" s="82">
        <f t="shared" ref="X207:X209" si="90">sum(D209:W209)</f>
        <v>106</v>
      </c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</row>
    <row r="208" hidden="1">
      <c r="A208" s="27"/>
      <c r="B208" s="88" t="s">
        <v>301</v>
      </c>
      <c r="C208" s="90"/>
      <c r="D208" s="92">
        <v>1.0</v>
      </c>
      <c r="E208" s="90"/>
      <c r="F208" s="90"/>
      <c r="G208" s="92"/>
      <c r="H208" s="90"/>
      <c r="I208" s="90"/>
      <c r="J208" s="92">
        <v>6.0</v>
      </c>
      <c r="K208" s="90"/>
      <c r="L208" s="90"/>
      <c r="M208" s="92">
        <f>64+23-14</f>
        <v>73</v>
      </c>
      <c r="N208" s="90"/>
      <c r="O208" s="90"/>
      <c r="P208" s="92">
        <v>13.0</v>
      </c>
      <c r="Q208" s="90"/>
      <c r="R208" s="90"/>
      <c r="S208" s="92">
        <v>36.0</v>
      </c>
      <c r="T208" s="23"/>
      <c r="U208" s="23"/>
      <c r="V208" s="23"/>
      <c r="W208" s="92">
        <v>52.0</v>
      </c>
      <c r="X208" s="23">
        <f t="shared" si="90"/>
        <v>7</v>
      </c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</row>
    <row r="209" hidden="1">
      <c r="A209" s="27"/>
      <c r="B209" s="88" t="s">
        <v>214</v>
      </c>
      <c r="C209" s="90"/>
      <c r="D209" s="92">
        <f t="shared" ref="D209:W209" si="91">D205-D207-D208-D210-D211</f>
        <v>1</v>
      </c>
      <c r="E209" s="92">
        <f t="shared" si="91"/>
        <v>0</v>
      </c>
      <c r="F209" s="92">
        <f t="shared" si="91"/>
        <v>0</v>
      </c>
      <c r="G209" s="92">
        <f t="shared" si="91"/>
        <v>1</v>
      </c>
      <c r="H209" s="92">
        <f t="shared" si="91"/>
        <v>0</v>
      </c>
      <c r="I209" s="92">
        <f t="shared" si="91"/>
        <v>0</v>
      </c>
      <c r="J209" s="92">
        <f t="shared" si="91"/>
        <v>5</v>
      </c>
      <c r="K209" s="92">
        <f t="shared" si="91"/>
        <v>0</v>
      </c>
      <c r="L209" s="92">
        <f t="shared" si="91"/>
        <v>0</v>
      </c>
      <c r="M209" s="92">
        <f t="shared" si="91"/>
        <v>63</v>
      </c>
      <c r="N209" s="92">
        <f t="shared" si="91"/>
        <v>0</v>
      </c>
      <c r="O209" s="92">
        <f t="shared" si="91"/>
        <v>0</v>
      </c>
      <c r="P209" s="92">
        <f t="shared" si="91"/>
        <v>0</v>
      </c>
      <c r="Q209" s="92">
        <f t="shared" si="91"/>
        <v>0</v>
      </c>
      <c r="R209" s="92">
        <f t="shared" si="91"/>
        <v>0</v>
      </c>
      <c r="S209" s="92">
        <f t="shared" si="91"/>
        <v>13</v>
      </c>
      <c r="T209" s="92">
        <f t="shared" si="91"/>
        <v>0</v>
      </c>
      <c r="U209" s="92">
        <f t="shared" si="91"/>
        <v>0</v>
      </c>
      <c r="V209" s="92">
        <f t="shared" si="91"/>
        <v>0</v>
      </c>
      <c r="W209" s="92">
        <f t="shared" si="91"/>
        <v>23</v>
      </c>
      <c r="X209" s="23">
        <f t="shared" si="90"/>
        <v>4</v>
      </c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</row>
    <row r="210" hidden="1">
      <c r="A210" s="27"/>
      <c r="B210" s="88" t="s">
        <v>221</v>
      </c>
      <c r="C210" s="90"/>
      <c r="D210" s="92">
        <v>1.0</v>
      </c>
      <c r="E210" s="90"/>
      <c r="F210" s="90"/>
      <c r="G210" s="92"/>
      <c r="H210" s="90"/>
      <c r="I210" s="90"/>
      <c r="J210" s="92"/>
      <c r="K210" s="90"/>
      <c r="L210" s="92"/>
      <c r="M210" s="92">
        <v>3.0</v>
      </c>
      <c r="N210" s="92"/>
      <c r="O210" s="90"/>
      <c r="P210" s="92">
        <v>1.0</v>
      </c>
      <c r="Q210" s="90"/>
      <c r="R210" s="90"/>
      <c r="S210" s="92"/>
      <c r="T210" s="23"/>
      <c r="U210" s="23"/>
      <c r="V210" s="23"/>
      <c r="W210" s="92">
        <v>2.0</v>
      </c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</row>
    <row r="211" hidden="1">
      <c r="A211" s="27"/>
      <c r="B211" s="88" t="s">
        <v>233</v>
      </c>
      <c r="C211" s="90"/>
      <c r="D211" s="92"/>
      <c r="E211" s="92"/>
      <c r="F211" s="92"/>
      <c r="G211" s="92"/>
      <c r="H211" s="92"/>
      <c r="I211" s="92"/>
      <c r="J211" s="92">
        <v>1.0</v>
      </c>
      <c r="K211" s="92"/>
      <c r="L211" s="92"/>
      <c r="M211" s="92">
        <v>2.0</v>
      </c>
      <c r="N211" s="92"/>
      <c r="O211" s="92"/>
      <c r="P211" s="92"/>
      <c r="Q211" s="92"/>
      <c r="R211" s="92"/>
      <c r="S211" s="92"/>
      <c r="T211" s="23"/>
      <c r="U211" s="23"/>
      <c r="V211" s="23"/>
      <c r="W211" s="92">
        <v>1.0</v>
      </c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</row>
    <row r="212" hidden="1">
      <c r="A212" s="35"/>
      <c r="B212" s="88" t="s">
        <v>338</v>
      </c>
      <c r="C212" s="110" t="str">
        <f t="shared" ref="C212:D212" si="92">C206/C205</f>
        <v>#DIV/0!</v>
      </c>
      <c r="D212" s="110">
        <f t="shared" si="92"/>
        <v>1</v>
      </c>
      <c r="E212" s="110" t="str">
        <f t="shared" ref="E212:F212" si="93">#REF!/#REF!</f>
        <v>#REF!</v>
      </c>
      <c r="F212" s="110" t="str">
        <f t="shared" si="93"/>
        <v>#REF!</v>
      </c>
      <c r="G212" s="110">
        <f>G206/G205</f>
        <v>1</v>
      </c>
      <c r="H212" s="110" t="str">
        <f t="shared" ref="H212:I212" si="94">E206/E205</f>
        <v>#DIV/0!</v>
      </c>
      <c r="I212" s="110" t="str">
        <f t="shared" si="94"/>
        <v>#DIV/0!</v>
      </c>
      <c r="J212" s="110">
        <f>J206/J205</f>
        <v>0</v>
      </c>
      <c r="K212" s="110" t="str">
        <f t="shared" ref="K212:L212" si="95">H206/H205</f>
        <v>#DIV/0!</v>
      </c>
      <c r="L212" s="110" t="str">
        <f t="shared" si="95"/>
        <v>#DIV/0!</v>
      </c>
      <c r="M212" s="110">
        <f>M206/M205</f>
        <v>0</v>
      </c>
      <c r="N212" s="110" t="str">
        <f t="shared" ref="N212:O212" si="96">K206/K205</f>
        <v>#DIV/0!</v>
      </c>
      <c r="O212" s="110" t="str">
        <f t="shared" si="96"/>
        <v>#DIV/0!</v>
      </c>
      <c r="P212" s="110">
        <f>P206/P205</f>
        <v>0</v>
      </c>
      <c r="Q212" s="110" t="str">
        <f t="shared" ref="Q212:R212" si="97">N206/N205</f>
        <v>#DIV/0!</v>
      </c>
      <c r="R212" s="110" t="str">
        <f t="shared" si="97"/>
        <v>#DIV/0!</v>
      </c>
      <c r="S212" s="110">
        <f t="shared" ref="S212:W212" si="98">S206/S205</f>
        <v>0</v>
      </c>
      <c r="T212" s="110" t="str">
        <f t="shared" si="98"/>
        <v>#DIV/0!</v>
      </c>
      <c r="U212" s="110" t="str">
        <f t="shared" si="98"/>
        <v>#DIV/0!</v>
      </c>
      <c r="V212" s="110" t="str">
        <f t="shared" si="98"/>
        <v>#DIV/0!</v>
      </c>
      <c r="W212" s="110">
        <f t="shared" si="98"/>
        <v>0</v>
      </c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</row>
    <row r="213" hidden="1">
      <c r="A213" s="23"/>
      <c r="B213" s="23"/>
      <c r="C213" s="23"/>
      <c r="D213" s="7" t="s">
        <v>1675</v>
      </c>
      <c r="E213" s="23"/>
      <c r="F213" s="23"/>
      <c r="G213" s="7" t="s">
        <v>1676</v>
      </c>
      <c r="H213" s="23"/>
      <c r="I213" s="23"/>
      <c r="J213" s="7" t="s">
        <v>1678</v>
      </c>
      <c r="K213" s="23"/>
      <c r="L213" s="23"/>
      <c r="M213" s="7" t="s">
        <v>1682</v>
      </c>
      <c r="N213" s="23"/>
      <c r="O213" s="23"/>
      <c r="P213" s="7" t="s">
        <v>1685</v>
      </c>
      <c r="Q213" s="23"/>
      <c r="R213" s="23"/>
      <c r="S213" s="7" t="s">
        <v>1687</v>
      </c>
      <c r="T213" s="23"/>
      <c r="U213" s="23"/>
      <c r="V213" s="23"/>
      <c r="W213" s="7" t="s">
        <v>1690</v>
      </c>
      <c r="X213" s="82" t="s">
        <v>7</v>
      </c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</row>
    <row r="214" hidden="1">
      <c r="A214" s="23"/>
      <c r="B214" s="23"/>
      <c r="C214" s="23"/>
      <c r="D214" s="82"/>
      <c r="E214" s="23"/>
      <c r="F214" s="23"/>
      <c r="G214" s="23"/>
      <c r="H214" s="23"/>
      <c r="I214" s="23"/>
      <c r="J214" s="208">
        <v>4.54634889E8</v>
      </c>
      <c r="K214" s="23"/>
      <c r="L214" s="23"/>
      <c r="M214" s="208" t="s">
        <v>1694</v>
      </c>
      <c r="N214" s="23"/>
      <c r="O214" s="23"/>
      <c r="P214" s="82" t="s">
        <v>7</v>
      </c>
      <c r="Q214" s="23"/>
      <c r="R214" s="23"/>
      <c r="S214" s="23"/>
      <c r="T214" s="23"/>
      <c r="U214" s="23"/>
      <c r="V214" s="23"/>
      <c r="W214" s="200">
        <v>4.32762977E8</v>
      </c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</row>
    <row r="215" hidden="1">
      <c r="A215" s="85">
        <v>43752.0</v>
      </c>
      <c r="B215" s="112" t="s">
        <v>134</v>
      </c>
      <c r="C215" s="113"/>
      <c r="D215" s="115" t="s">
        <v>1259</v>
      </c>
      <c r="E215" s="113"/>
      <c r="F215" s="113"/>
      <c r="G215" s="115" t="s">
        <v>1695</v>
      </c>
      <c r="H215" s="113"/>
      <c r="I215" s="115"/>
      <c r="J215" s="115" t="s">
        <v>1452</v>
      </c>
      <c r="K215" s="115"/>
      <c r="L215" s="113"/>
      <c r="M215" s="115" t="s">
        <v>1696</v>
      </c>
      <c r="N215" s="113"/>
      <c r="O215" s="113"/>
      <c r="P215" s="115" t="s">
        <v>264</v>
      </c>
      <c r="S215" s="115" t="s">
        <v>806</v>
      </c>
      <c r="T215" s="23"/>
      <c r="U215" s="23"/>
      <c r="V215" s="23"/>
      <c r="W215" s="115">
        <v>1619.0</v>
      </c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</row>
    <row r="216" hidden="1">
      <c r="A216" s="27"/>
      <c r="B216" s="88" t="s">
        <v>159</v>
      </c>
      <c r="C216" s="90"/>
      <c r="D216" s="92">
        <v>38.0</v>
      </c>
      <c r="E216" s="90"/>
      <c r="F216" s="90"/>
      <c r="G216" s="92">
        <v>319.0</v>
      </c>
      <c r="H216" s="90"/>
      <c r="I216" s="92"/>
      <c r="J216" s="92">
        <v>307.0</v>
      </c>
      <c r="K216" s="92"/>
      <c r="L216" s="90"/>
      <c r="M216" s="92">
        <v>27.0</v>
      </c>
      <c r="N216" s="90"/>
      <c r="O216" s="90"/>
      <c r="P216" s="92">
        <v>1.0</v>
      </c>
      <c r="S216" s="92">
        <v>36.0</v>
      </c>
      <c r="T216" s="23"/>
      <c r="U216" s="23"/>
      <c r="V216" s="23"/>
      <c r="W216" s="92">
        <v>298.0</v>
      </c>
      <c r="X216" s="147">
        <f>SUM(D216:W216)</f>
        <v>1026</v>
      </c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</row>
    <row r="217" hidden="1">
      <c r="A217" s="27"/>
      <c r="B217" s="88" t="s">
        <v>178</v>
      </c>
      <c r="C217" s="90"/>
      <c r="D217" s="92"/>
      <c r="E217" s="90"/>
      <c r="F217" s="90"/>
      <c r="G217" s="92"/>
      <c r="H217" s="90"/>
      <c r="I217" s="92"/>
      <c r="J217" s="92"/>
      <c r="K217" s="92"/>
      <c r="L217" s="90"/>
      <c r="M217" s="92"/>
      <c r="N217" s="90"/>
      <c r="O217" s="90"/>
      <c r="P217" s="92"/>
      <c r="S217" s="92"/>
      <c r="T217" s="23"/>
      <c r="U217" s="23"/>
      <c r="V217" s="23"/>
      <c r="W217" s="92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</row>
    <row r="218" hidden="1">
      <c r="A218" s="27"/>
      <c r="B218" s="88" t="s">
        <v>287</v>
      </c>
      <c r="C218" s="90"/>
      <c r="D218" s="92">
        <v>25.0</v>
      </c>
      <c r="E218" s="90"/>
      <c r="F218" s="90"/>
      <c r="G218" s="92"/>
      <c r="H218" s="90"/>
      <c r="I218" s="92"/>
      <c r="J218" s="92"/>
      <c r="K218" s="92"/>
      <c r="L218" s="90"/>
      <c r="M218" s="92"/>
      <c r="N218" s="90"/>
      <c r="O218" s="90"/>
      <c r="P218" s="92"/>
      <c r="S218" s="92"/>
      <c r="T218" s="23"/>
      <c r="U218" s="23"/>
      <c r="V218" s="23"/>
      <c r="W218" s="90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</row>
    <row r="219" hidden="1">
      <c r="A219" s="27"/>
      <c r="B219" s="88" t="s">
        <v>301</v>
      </c>
      <c r="C219" s="90"/>
      <c r="D219" s="92">
        <v>4.0</v>
      </c>
      <c r="E219" s="90"/>
      <c r="F219" s="90"/>
      <c r="G219" s="92">
        <v>174.0</v>
      </c>
      <c r="H219" s="90"/>
      <c r="I219" s="90"/>
      <c r="J219" s="92">
        <v>194.0</v>
      </c>
      <c r="K219" s="90"/>
      <c r="L219" s="90"/>
      <c r="M219" s="92">
        <v>20.0</v>
      </c>
      <c r="N219" s="90"/>
      <c r="O219" s="90"/>
      <c r="P219" s="92"/>
      <c r="Q219" s="90"/>
      <c r="R219" s="90"/>
      <c r="S219" s="92">
        <v>27.0</v>
      </c>
      <c r="T219" s="23"/>
      <c r="U219" s="23"/>
      <c r="V219" s="23"/>
      <c r="W219" s="92">
        <v>136.0</v>
      </c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</row>
    <row r="220" hidden="1">
      <c r="A220" s="27"/>
      <c r="B220" s="88" t="s">
        <v>214</v>
      </c>
      <c r="C220" s="90"/>
      <c r="D220" s="92">
        <f t="shared" ref="D220:W220" si="99">D216-D218-D219-D221-D222</f>
        <v>6</v>
      </c>
      <c r="E220" s="92">
        <f t="shared" si="99"/>
        <v>0</v>
      </c>
      <c r="F220" s="92">
        <f t="shared" si="99"/>
        <v>0</v>
      </c>
      <c r="G220" s="92">
        <f t="shared" si="99"/>
        <v>86</v>
      </c>
      <c r="H220" s="92">
        <f t="shared" si="99"/>
        <v>0</v>
      </c>
      <c r="I220" s="92">
        <f t="shared" si="99"/>
        <v>0</v>
      </c>
      <c r="J220" s="92">
        <f t="shared" si="99"/>
        <v>74</v>
      </c>
      <c r="K220" s="92">
        <f t="shared" si="99"/>
        <v>0</v>
      </c>
      <c r="L220" s="92">
        <f t="shared" si="99"/>
        <v>0</v>
      </c>
      <c r="M220" s="92">
        <f t="shared" si="99"/>
        <v>6</v>
      </c>
      <c r="N220" s="92">
        <f t="shared" si="99"/>
        <v>0</v>
      </c>
      <c r="O220" s="92">
        <f t="shared" si="99"/>
        <v>0</v>
      </c>
      <c r="P220" s="92">
        <f t="shared" si="99"/>
        <v>1</v>
      </c>
      <c r="Q220" s="92">
        <f t="shared" si="99"/>
        <v>0</v>
      </c>
      <c r="R220" s="92">
        <f t="shared" si="99"/>
        <v>0</v>
      </c>
      <c r="S220" s="92">
        <f t="shared" si="99"/>
        <v>9</v>
      </c>
      <c r="T220" s="92">
        <f t="shared" si="99"/>
        <v>0</v>
      </c>
      <c r="U220" s="92">
        <f t="shared" si="99"/>
        <v>0</v>
      </c>
      <c r="V220" s="92">
        <f t="shared" si="99"/>
        <v>0</v>
      </c>
      <c r="W220" s="92">
        <f t="shared" si="99"/>
        <v>102</v>
      </c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</row>
    <row r="221" hidden="1">
      <c r="A221" s="27"/>
      <c r="B221" s="88" t="s">
        <v>221</v>
      </c>
      <c r="C221" s="90"/>
      <c r="D221" s="92">
        <v>1.0</v>
      </c>
      <c r="E221" s="90"/>
      <c r="F221" s="90"/>
      <c r="G221" s="92">
        <v>13.0</v>
      </c>
      <c r="H221" s="90"/>
      <c r="I221" s="90"/>
      <c r="J221" s="92">
        <v>8.0</v>
      </c>
      <c r="K221" s="90"/>
      <c r="L221" s="92"/>
      <c r="M221" s="92"/>
      <c r="N221" s="92"/>
      <c r="O221" s="90"/>
      <c r="P221" s="92"/>
      <c r="Q221" s="90"/>
      <c r="R221" s="90"/>
      <c r="S221" s="92"/>
      <c r="T221" s="23"/>
      <c r="U221" s="23"/>
      <c r="V221" s="23"/>
      <c r="W221" s="92">
        <v>5.0</v>
      </c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</row>
    <row r="222" hidden="1">
      <c r="A222" s="27"/>
      <c r="B222" s="88" t="s">
        <v>233</v>
      </c>
      <c r="C222" s="90"/>
      <c r="D222" s="92">
        <v>2.0</v>
      </c>
      <c r="E222" s="92"/>
      <c r="F222" s="92"/>
      <c r="G222" s="92">
        <v>46.0</v>
      </c>
      <c r="H222" s="92"/>
      <c r="I222" s="92"/>
      <c r="J222" s="92">
        <v>31.0</v>
      </c>
      <c r="K222" s="92"/>
      <c r="L222" s="92"/>
      <c r="M222" s="92">
        <v>1.0</v>
      </c>
      <c r="N222" s="92"/>
      <c r="O222" s="92"/>
      <c r="P222" s="92"/>
      <c r="Q222" s="92"/>
      <c r="R222" s="92"/>
      <c r="S222" s="92"/>
      <c r="T222" s="23"/>
      <c r="U222" s="23"/>
      <c r="V222" s="23"/>
      <c r="W222" s="92">
        <v>55.0</v>
      </c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</row>
    <row r="223" hidden="1">
      <c r="A223" s="35"/>
      <c r="B223" s="88" t="s">
        <v>338</v>
      </c>
      <c r="C223" s="110" t="str">
        <f t="shared" ref="C223:D223" si="100">C217/C216</f>
        <v>#DIV/0!</v>
      </c>
      <c r="D223" s="110">
        <f t="shared" si="100"/>
        <v>0</v>
      </c>
      <c r="E223" s="110" t="str">
        <f t="shared" ref="E223:F223" si="101">#REF!/#REF!</f>
        <v>#REF!</v>
      </c>
      <c r="F223" s="110" t="str">
        <f t="shared" si="101"/>
        <v>#REF!</v>
      </c>
      <c r="G223" s="110">
        <f>G217/G216</f>
        <v>0</v>
      </c>
      <c r="H223" s="110" t="str">
        <f t="shared" ref="H223:I223" si="102">E217/E216</f>
        <v>#DIV/0!</v>
      </c>
      <c r="I223" s="110" t="str">
        <f t="shared" si="102"/>
        <v>#DIV/0!</v>
      </c>
      <c r="J223" s="110">
        <f>J217/J216</f>
        <v>0</v>
      </c>
      <c r="K223" s="110" t="str">
        <f t="shared" ref="K223:L223" si="103">H217/H216</f>
        <v>#DIV/0!</v>
      </c>
      <c r="L223" s="110" t="str">
        <f t="shared" si="103"/>
        <v>#DIV/0!</v>
      </c>
      <c r="M223" s="110">
        <f>M217/M216</f>
        <v>0</v>
      </c>
      <c r="N223" s="110" t="str">
        <f t="shared" ref="N223:O223" si="104">K217/K216</f>
        <v>#DIV/0!</v>
      </c>
      <c r="O223" s="110" t="str">
        <f t="shared" si="104"/>
        <v>#DIV/0!</v>
      </c>
      <c r="P223" s="110">
        <f>P217/P216</f>
        <v>0</v>
      </c>
      <c r="Q223" s="110" t="str">
        <f t="shared" ref="Q223:R223" si="105">N217/N216</f>
        <v>#DIV/0!</v>
      </c>
      <c r="R223" s="110" t="str">
        <f t="shared" si="105"/>
        <v>#DIV/0!</v>
      </c>
      <c r="S223" s="110">
        <f t="shared" ref="S223:W223" si="106">S217/S216</f>
        <v>0</v>
      </c>
      <c r="T223" s="110" t="str">
        <f t="shared" si="106"/>
        <v>#DIV/0!</v>
      </c>
      <c r="U223" s="110" t="str">
        <f t="shared" si="106"/>
        <v>#DIV/0!</v>
      </c>
      <c r="V223" s="110" t="str">
        <f t="shared" si="106"/>
        <v>#DIV/0!</v>
      </c>
      <c r="W223" s="110">
        <f t="shared" si="106"/>
        <v>0</v>
      </c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</row>
    <row r="224" hidden="1">
      <c r="A224" s="23"/>
      <c r="B224" s="23"/>
      <c r="C224" s="23"/>
      <c r="D224" s="7" t="s">
        <v>1703</v>
      </c>
      <c r="E224" s="23"/>
      <c r="F224" s="23"/>
      <c r="G224" s="7" t="s">
        <v>1706</v>
      </c>
      <c r="H224" s="23"/>
      <c r="I224" s="23"/>
      <c r="J224" s="7" t="s">
        <v>1709</v>
      </c>
      <c r="K224" s="23"/>
      <c r="L224" s="23"/>
      <c r="M224" s="7" t="s">
        <v>1712</v>
      </c>
      <c r="N224" s="23"/>
      <c r="O224" s="23"/>
      <c r="P224" s="7" t="s">
        <v>1714</v>
      </c>
      <c r="Q224" s="23"/>
      <c r="R224" s="23"/>
      <c r="S224" s="209" t="str">
        <f>HYPERLINK("https://admin.giaohangtietkiem.vn/admin/api/index/limit:50?alias=228433253%2C+233647047%2C+254828464%2C+266883854%2C+300595865%2C+308281069%2C+312603859%2C+315403120%2C+319164268%2C+328298191%2C+329074150%2C+346143256%2C+363875302%2C+364716995%2C+36476376"&amp;"9%2C+371434470%2C+375805632%2C+376848869%2C+384204464%2C+412823079%2C+422559342%2C+428845176%2C+439885805%2C+470183924%2C+481235994%2C+484271281%2C+490887362%2C+535262854%2C+600667845%2C+635616045%2C+670711154%2C+711611945%2C+742592026%2C+787297015%2C+931"&amp;"152691%2C+994756725%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"&amp;"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"&amp;"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,"https://admin.giaohangtietkiem.vn/admin/api/index/limit:50?alias=228433253%2C+233647047%2C+254828464%2C+266883854%2C+300595865%2C+308281069%2C+312603859%2C+315403120%2C+319164268%2C+328298191%2C+329074150%2C+346143256%2C+363875302%2C+364716995%2C+36476376"&amp;"9%2C+371434470%2C+375805632%2C+376848869%2C+384204464%2C+412823079%2C+422559342%2C+428845176%2C+439885805%2C+470183924%2C+481235994%2C+484271281%2C+490887362%2C+535262854%2C+600667845%2C+635616045%2C+670711154%2C+711611945%2C+742592026%2C+787297015%2C+931"&amp;"152691%2C+994756725%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"&amp;"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"&amp;"=0&amp;sun_pick=0&amp;sun_deliver=0&amp;is_cancel=0&amp;need_confirm=0&amp;outside_hanoi=0&amp;is_b2c=0&amp;delay_picking=0&amp;delay_delivering=0&amp;transferring_incomplete=0&amp;delay_returning_in=0&amp;delay_returning_out=0&amp;delay_shopee=0&amp;pkg_now=0&amp;pkg_drop_off=0")</f>
        <v>https://admin.giaohangtietkiem.vn/admin/api/index/limit:50?alias=228433253%2C+233647047%2C+254828464%2C+266883854%2C+300595865%2C+308281069%2C+312603859%2C+315403120%2C+319164268%2C+328298191%2C+329074150%2C+346143256%2C+363875302%2C+364716995%2C+364763769%2C+371434470%2C+375805632%2C+376848869%2C+384204464%2C+412823079%2C+422559342%2C+428845176%2C+439885805%2C+470183924%2C+481235994%2C+484271281%2C+490887362%2C+535262854%2C+600667845%2C+635616045%2C+670711154%2C+711611945%2C+742592026%2C+787297015%2C+931152691%2C+994756725%2C&amp;package_status_id=&amp;t_stt=&amp;r_stt=&amp;cr_from=2019-10-08+00%3A00%3A00&amp;cr_to=2019-10-15+23%3A59%3A59&amp;date_from=&amp;date_to=&amp;delay_pick_from=&amp;delay_pick_to=&amp;date_type=approved_at&amp;shop_id=&amp;customer_tel=&amp;client_id=&amp;station_id=&amp;transfer_station_id=&amp;cur_station_id=&amp;pick_cart_id=&amp;deliver_cart_id=&amp;extra_type=&amp;shop_name=&amp;shop_email=&amp;shop_tel=&amp;shop_address=&amp;customer_email=&amp;customer_fullname=&amp;customer_address=&amp;customer_district_id=&amp;pick_cod_id=&amp;deliver_cod_id=&amp;return_cod_id=&amp;pick_night=0&amp;deliver_night=0&amp;sun_pick=0&amp;sun_deliver=0&amp;is_cancel=0&amp;need_confirm=0&amp;outside_hanoi=0&amp;is_b2c=0&amp;delay_picking=0&amp;delay_delivering=0&amp;transferring_incomplete=0&amp;delay_returning_in=0&amp;delay_returning_out=0&amp;delay_shopee=0&amp;pkg_now=0&amp;pkg_drop_off=0</v>
      </c>
      <c r="T224" s="23"/>
      <c r="U224" s="23"/>
      <c r="V224" s="23"/>
      <c r="W224" s="7" t="s">
        <v>1715</v>
      </c>
      <c r="X224" s="82" t="s">
        <v>7</v>
      </c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</row>
    <row r="225" hidden="1">
      <c r="A225" s="85">
        <v>43753.0</v>
      </c>
      <c r="B225" s="112" t="s">
        <v>134</v>
      </c>
      <c r="C225" s="113"/>
      <c r="D225" s="115" t="s">
        <v>1372</v>
      </c>
      <c r="E225" s="113"/>
      <c r="F225" s="113"/>
      <c r="G225" s="115" t="s">
        <v>1293</v>
      </c>
      <c r="H225" s="113"/>
      <c r="I225" s="115"/>
      <c r="J225" s="115" t="s">
        <v>1288</v>
      </c>
      <c r="K225" s="115"/>
      <c r="L225" s="113"/>
      <c r="M225" s="115" t="s">
        <v>59</v>
      </c>
      <c r="N225" s="113"/>
      <c r="O225" s="113"/>
      <c r="P225" s="115" t="s">
        <v>1717</v>
      </c>
      <c r="S225" s="115" t="s">
        <v>919</v>
      </c>
      <c r="T225" s="23"/>
      <c r="U225" s="23"/>
      <c r="V225" s="23"/>
      <c r="W225" s="115" t="s">
        <v>1290</v>
      </c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</row>
    <row r="226" hidden="1">
      <c r="A226" s="27"/>
      <c r="B226" s="88" t="s">
        <v>159</v>
      </c>
      <c r="C226" s="90"/>
      <c r="D226" s="92">
        <v>11.0</v>
      </c>
      <c r="E226" s="90"/>
      <c r="F226" s="90"/>
      <c r="G226" s="92">
        <v>128.0</v>
      </c>
      <c r="H226" s="90"/>
      <c r="I226" s="92"/>
      <c r="J226" s="92">
        <v>50.0</v>
      </c>
      <c r="K226" s="92"/>
      <c r="L226" s="90"/>
      <c r="M226" s="92">
        <v>19.0</v>
      </c>
      <c r="N226" s="90"/>
      <c r="O226" s="90"/>
      <c r="P226" s="92">
        <v>27.0</v>
      </c>
      <c r="S226" s="92">
        <v>66.0</v>
      </c>
      <c r="T226" s="23"/>
      <c r="U226" s="23"/>
      <c r="V226" s="23"/>
      <c r="W226" s="92">
        <v>44.0</v>
      </c>
      <c r="X226" s="147">
        <f>SUM(D226:W226)</f>
        <v>345</v>
      </c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</row>
    <row r="227" hidden="1">
      <c r="A227" s="27"/>
      <c r="B227" s="88" t="s">
        <v>178</v>
      </c>
      <c r="C227" s="90"/>
      <c r="D227" s="92">
        <v>8.0</v>
      </c>
      <c r="E227" s="90"/>
      <c r="F227" s="90"/>
      <c r="G227" s="92">
        <v>0.0</v>
      </c>
      <c r="H227" s="90"/>
      <c r="I227" s="92"/>
      <c r="J227" s="92">
        <v>6.0</v>
      </c>
      <c r="K227" s="92"/>
      <c r="L227" s="90"/>
      <c r="M227" s="92">
        <v>11.0</v>
      </c>
      <c r="N227" s="90"/>
      <c r="O227" s="90"/>
      <c r="P227" s="92">
        <v>0.0</v>
      </c>
      <c r="S227" s="92">
        <v>10.0</v>
      </c>
      <c r="T227" s="23"/>
      <c r="U227" s="23"/>
      <c r="V227" s="23"/>
      <c r="W227" s="92">
        <f>41-13</f>
        <v>28</v>
      </c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</row>
    <row r="228" hidden="1">
      <c r="A228" s="27"/>
      <c r="B228" s="88" t="s">
        <v>287</v>
      </c>
      <c r="C228" s="90"/>
      <c r="D228" s="92">
        <v>10.0</v>
      </c>
      <c r="E228" s="90"/>
      <c r="F228" s="90"/>
      <c r="G228" s="92">
        <v>4.0</v>
      </c>
      <c r="H228" s="90"/>
      <c r="I228" s="92"/>
      <c r="J228" s="92">
        <v>14.0</v>
      </c>
      <c r="K228" s="92"/>
      <c r="L228" s="90"/>
      <c r="M228" s="92">
        <v>11.0</v>
      </c>
      <c r="N228" s="90"/>
      <c r="O228" s="90"/>
      <c r="P228" s="92">
        <v>8.0</v>
      </c>
      <c r="S228" s="92"/>
      <c r="T228" s="23"/>
      <c r="U228" s="23"/>
      <c r="V228" s="23"/>
      <c r="W228" s="90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</row>
    <row r="229" hidden="1">
      <c r="A229" s="27"/>
      <c r="B229" s="88" t="s">
        <v>301</v>
      </c>
      <c r="C229" s="90"/>
      <c r="D229" s="92">
        <v>1.0</v>
      </c>
      <c r="E229" s="90"/>
      <c r="F229" s="90"/>
      <c r="G229" s="92">
        <v>76.0</v>
      </c>
      <c r="H229" s="90"/>
      <c r="I229" s="90"/>
      <c r="J229" s="92">
        <v>14.0</v>
      </c>
      <c r="K229" s="90"/>
      <c r="L229" s="90"/>
      <c r="M229" s="92">
        <v>6.0</v>
      </c>
      <c r="N229" s="90"/>
      <c r="O229" s="90"/>
      <c r="P229" s="92">
        <f>21-8</f>
        <v>13</v>
      </c>
      <c r="Q229" s="90"/>
      <c r="R229" s="90"/>
      <c r="S229" s="92">
        <v>54.0</v>
      </c>
      <c r="T229" s="23"/>
      <c r="U229" s="23"/>
      <c r="V229" s="23"/>
      <c r="W229" s="92">
        <v>28.0</v>
      </c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</row>
    <row r="230" hidden="1">
      <c r="A230" s="27"/>
      <c r="B230" s="88" t="s">
        <v>214</v>
      </c>
      <c r="C230" s="90"/>
      <c r="D230" s="92">
        <f t="shared" ref="D230:W230" si="107">D226-D228-D229-D231-D232</f>
        <v>0</v>
      </c>
      <c r="E230" s="92">
        <f t="shared" si="107"/>
        <v>0</v>
      </c>
      <c r="F230" s="92">
        <f t="shared" si="107"/>
        <v>0</v>
      </c>
      <c r="G230" s="92">
        <f t="shared" si="107"/>
        <v>36</v>
      </c>
      <c r="H230" s="92">
        <f t="shared" si="107"/>
        <v>0</v>
      </c>
      <c r="I230" s="92">
        <f t="shared" si="107"/>
        <v>0</v>
      </c>
      <c r="J230" s="92">
        <f t="shared" si="107"/>
        <v>3</v>
      </c>
      <c r="K230" s="92">
        <f t="shared" si="107"/>
        <v>0</v>
      </c>
      <c r="L230" s="92">
        <f t="shared" si="107"/>
        <v>0</v>
      </c>
      <c r="M230" s="92">
        <f t="shared" si="107"/>
        <v>2</v>
      </c>
      <c r="N230" s="92">
        <f t="shared" si="107"/>
        <v>0</v>
      </c>
      <c r="O230" s="92">
        <f t="shared" si="107"/>
        <v>0</v>
      </c>
      <c r="P230" s="92">
        <f t="shared" si="107"/>
        <v>5</v>
      </c>
      <c r="Q230" s="92">
        <f t="shared" si="107"/>
        <v>0</v>
      </c>
      <c r="R230" s="92">
        <f t="shared" si="107"/>
        <v>0</v>
      </c>
      <c r="S230" s="92">
        <f t="shared" si="107"/>
        <v>11</v>
      </c>
      <c r="T230" s="92">
        <f t="shared" si="107"/>
        <v>0</v>
      </c>
      <c r="U230" s="92">
        <f t="shared" si="107"/>
        <v>0</v>
      </c>
      <c r="V230" s="92">
        <f t="shared" si="107"/>
        <v>0</v>
      </c>
      <c r="W230" s="92">
        <f t="shared" si="107"/>
        <v>13</v>
      </c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</row>
    <row r="231" hidden="1">
      <c r="A231" s="27"/>
      <c r="B231" s="88" t="s">
        <v>221</v>
      </c>
      <c r="C231" s="90"/>
      <c r="D231" s="92"/>
      <c r="E231" s="90"/>
      <c r="F231" s="90"/>
      <c r="G231" s="92">
        <v>12.0</v>
      </c>
      <c r="H231" s="90"/>
      <c r="I231" s="90"/>
      <c r="J231" s="92"/>
      <c r="K231" s="90"/>
      <c r="L231" s="92"/>
      <c r="M231" s="92"/>
      <c r="N231" s="92"/>
      <c r="O231" s="90"/>
      <c r="P231" s="92">
        <v>1.0</v>
      </c>
      <c r="Q231" s="90"/>
      <c r="R231" s="90"/>
      <c r="S231" s="92">
        <v>1.0</v>
      </c>
      <c r="T231" s="23"/>
      <c r="U231" s="23"/>
      <c r="V231" s="23"/>
      <c r="W231" s="92">
        <v>3.0</v>
      </c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</row>
    <row r="232" hidden="1">
      <c r="A232" s="27"/>
      <c r="B232" s="88" t="s">
        <v>233</v>
      </c>
      <c r="C232" s="90"/>
      <c r="D232" s="92"/>
      <c r="E232" s="92"/>
      <c r="F232" s="92"/>
      <c r="G232" s="92"/>
      <c r="H232" s="92"/>
      <c r="I232" s="92"/>
      <c r="J232" s="92">
        <v>19.0</v>
      </c>
      <c r="K232" s="92"/>
      <c r="L232" s="92"/>
      <c r="M232" s="92"/>
      <c r="N232" s="92"/>
      <c r="O232" s="92"/>
      <c r="P232" s="92"/>
      <c r="Q232" s="92"/>
      <c r="R232" s="92"/>
      <c r="S232" s="92"/>
      <c r="T232" s="23"/>
      <c r="U232" s="23"/>
      <c r="V232" s="23"/>
      <c r="W232" s="92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</row>
    <row r="233" hidden="1">
      <c r="A233" s="35"/>
      <c r="B233" s="88" t="s">
        <v>338</v>
      </c>
      <c r="C233" s="110" t="str">
        <f t="shared" ref="C233:D233" si="108">C227/C226</f>
        <v>#DIV/0!</v>
      </c>
      <c r="D233" s="110">
        <f t="shared" si="108"/>
        <v>0.7272727273</v>
      </c>
      <c r="E233" s="110" t="str">
        <f t="shared" ref="E233:F233" si="109">#REF!/#REF!</f>
        <v>#REF!</v>
      </c>
      <c r="F233" s="110" t="str">
        <f t="shared" si="109"/>
        <v>#REF!</v>
      </c>
      <c r="G233" s="110">
        <f>G227/G226</f>
        <v>0</v>
      </c>
      <c r="H233" s="110" t="str">
        <f t="shared" ref="H233:I233" si="110">E227/E226</f>
        <v>#DIV/0!</v>
      </c>
      <c r="I233" s="110" t="str">
        <f t="shared" si="110"/>
        <v>#DIV/0!</v>
      </c>
      <c r="J233" s="110">
        <f>J227/J226</f>
        <v>0.12</v>
      </c>
      <c r="K233" s="110" t="str">
        <f t="shared" ref="K233:L233" si="111">H227/H226</f>
        <v>#DIV/0!</v>
      </c>
      <c r="L233" s="110" t="str">
        <f t="shared" si="111"/>
        <v>#DIV/0!</v>
      </c>
      <c r="M233" s="110">
        <f>M227/M226</f>
        <v>0.5789473684</v>
      </c>
      <c r="N233" s="110" t="str">
        <f t="shared" ref="N233:O233" si="112">K227/K226</f>
        <v>#DIV/0!</v>
      </c>
      <c r="O233" s="110" t="str">
        <f t="shared" si="112"/>
        <v>#DIV/0!</v>
      </c>
      <c r="P233" s="110">
        <f>P227/P226</f>
        <v>0</v>
      </c>
      <c r="Q233" s="110" t="str">
        <f t="shared" ref="Q233:R233" si="113">N227/N226</f>
        <v>#DIV/0!</v>
      </c>
      <c r="R233" s="110" t="str">
        <f t="shared" si="113"/>
        <v>#DIV/0!</v>
      </c>
      <c r="S233" s="110">
        <f t="shared" ref="S233:W233" si="114">S227/S226</f>
        <v>0.1515151515</v>
      </c>
      <c r="T233" s="110" t="str">
        <f t="shared" si="114"/>
        <v>#DIV/0!</v>
      </c>
      <c r="U233" s="110" t="str">
        <f t="shared" si="114"/>
        <v>#DIV/0!</v>
      </c>
      <c r="V233" s="110" t="str">
        <f t="shared" si="114"/>
        <v>#DIV/0!</v>
      </c>
      <c r="W233" s="110">
        <f t="shared" si="114"/>
        <v>0.6363636364</v>
      </c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</row>
    <row r="234" hidden="1">
      <c r="A234" s="23"/>
      <c r="B234" s="23"/>
      <c r="C234" s="23"/>
      <c r="D234" s="7" t="s">
        <v>1726</v>
      </c>
      <c r="E234" s="23"/>
      <c r="F234" s="23"/>
      <c r="G234" s="7" t="s">
        <v>1727</v>
      </c>
      <c r="H234" s="23"/>
      <c r="I234" s="23"/>
      <c r="J234" s="7" t="s">
        <v>1729</v>
      </c>
      <c r="K234" s="23"/>
      <c r="L234" s="23"/>
      <c r="M234" s="7" t="s">
        <v>1731</v>
      </c>
      <c r="N234" s="23"/>
      <c r="O234" s="23"/>
      <c r="P234" s="7" t="s">
        <v>1733</v>
      </c>
      <c r="Q234" s="23"/>
      <c r="R234" s="23"/>
      <c r="S234" s="7" t="s">
        <v>1735</v>
      </c>
      <c r="T234" s="23"/>
      <c r="U234" s="23"/>
      <c r="V234" s="23"/>
      <c r="W234" s="7" t="s">
        <v>1737</v>
      </c>
      <c r="X234" s="82" t="s">
        <v>7</v>
      </c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</row>
    <row r="235" hidden="1">
      <c r="A235" s="85">
        <v>43754.0</v>
      </c>
      <c r="B235" s="112" t="s">
        <v>134</v>
      </c>
      <c r="C235" s="113"/>
      <c r="D235" s="115" t="s">
        <v>290</v>
      </c>
      <c r="E235" s="113"/>
      <c r="F235" s="113"/>
      <c r="G235" s="115" t="s">
        <v>116</v>
      </c>
      <c r="H235" s="113"/>
      <c r="I235" s="115"/>
      <c r="J235" s="115" t="s">
        <v>1546</v>
      </c>
      <c r="K235" s="115"/>
      <c r="L235" s="113"/>
      <c r="M235" s="115" t="s">
        <v>105</v>
      </c>
      <c r="N235" s="113"/>
      <c r="O235" s="113"/>
      <c r="P235" s="115" t="s">
        <v>1740</v>
      </c>
      <c r="S235" s="115" t="s">
        <v>195</v>
      </c>
      <c r="T235" s="23"/>
      <c r="U235" s="23"/>
      <c r="V235" s="23"/>
      <c r="W235" s="115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</row>
    <row r="236" hidden="1">
      <c r="A236" s="27"/>
      <c r="B236" s="88" t="s">
        <v>159</v>
      </c>
      <c r="C236" s="90"/>
      <c r="D236" s="92">
        <v>2.0</v>
      </c>
      <c r="E236" s="90"/>
      <c r="F236" s="90"/>
      <c r="G236" s="92">
        <v>25.0</v>
      </c>
      <c r="H236" s="90"/>
      <c r="I236" s="92"/>
      <c r="J236" s="92">
        <v>27.0</v>
      </c>
      <c r="K236" s="92"/>
      <c r="L236" s="90"/>
      <c r="M236" s="92">
        <v>72.0</v>
      </c>
      <c r="N236" s="90"/>
      <c r="O236" s="90"/>
      <c r="P236" s="92">
        <v>51.0</v>
      </c>
      <c r="S236" s="92">
        <v>65.0</v>
      </c>
      <c r="T236" s="23"/>
      <c r="U236" s="23"/>
      <c r="V236" s="23"/>
      <c r="W236" s="92"/>
      <c r="X236" s="147">
        <f>SUM(D236:W236)</f>
        <v>242</v>
      </c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</row>
    <row r="237" hidden="1">
      <c r="A237" s="27"/>
      <c r="B237" s="88" t="s">
        <v>178</v>
      </c>
      <c r="C237" s="90"/>
      <c r="D237" s="92">
        <v>2.0</v>
      </c>
      <c r="E237" s="90"/>
      <c r="F237" s="90"/>
      <c r="G237" s="92">
        <v>25.0</v>
      </c>
      <c r="H237" s="90"/>
      <c r="I237" s="92"/>
      <c r="J237" s="92">
        <v>27.0</v>
      </c>
      <c r="K237" s="92"/>
      <c r="L237" s="90"/>
      <c r="M237" s="92">
        <v>64.0</v>
      </c>
      <c r="N237" s="90"/>
      <c r="O237" s="90"/>
      <c r="P237" s="92">
        <v>48.0</v>
      </c>
      <c r="S237" s="92">
        <v>64.0</v>
      </c>
      <c r="T237" s="23"/>
      <c r="U237" s="23"/>
      <c r="V237" s="23"/>
      <c r="W237" s="92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</row>
    <row r="238" hidden="1">
      <c r="A238" s="27"/>
      <c r="B238" s="88" t="s">
        <v>287</v>
      </c>
      <c r="C238" s="90"/>
      <c r="D238" s="92">
        <v>2.0</v>
      </c>
      <c r="E238" s="90"/>
      <c r="F238" s="90"/>
      <c r="G238" s="92">
        <v>2.0</v>
      </c>
      <c r="H238" s="90"/>
      <c r="I238" s="92"/>
      <c r="J238" s="92">
        <v>7.0</v>
      </c>
      <c r="K238" s="92"/>
      <c r="L238" s="90"/>
      <c r="M238" s="92">
        <v>5.0</v>
      </c>
      <c r="N238" s="90"/>
      <c r="O238" s="90"/>
      <c r="P238" s="92">
        <v>2.0</v>
      </c>
      <c r="S238" s="92">
        <v>12.0</v>
      </c>
      <c r="T238" s="23"/>
      <c r="U238" s="23"/>
      <c r="V238" s="23"/>
      <c r="W238" s="90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</row>
    <row r="239" hidden="1">
      <c r="A239" s="27"/>
      <c r="B239" s="88" t="s">
        <v>301</v>
      </c>
      <c r="C239" s="90"/>
      <c r="D239" s="92"/>
      <c r="E239" s="90"/>
      <c r="F239" s="90"/>
      <c r="G239" s="92">
        <v>22.0</v>
      </c>
      <c r="H239" s="90"/>
      <c r="I239" s="90"/>
      <c r="J239" s="92">
        <v>15.0</v>
      </c>
      <c r="K239" s="90"/>
      <c r="L239" s="90"/>
      <c r="M239" s="92">
        <v>44.0</v>
      </c>
      <c r="N239" s="90"/>
      <c r="O239" s="90"/>
      <c r="P239" s="92">
        <v>40.0</v>
      </c>
      <c r="Q239" s="90"/>
      <c r="R239" s="90"/>
      <c r="S239" s="92">
        <v>31.0</v>
      </c>
      <c r="T239" s="23"/>
      <c r="U239" s="23"/>
      <c r="V239" s="23"/>
      <c r="W239" s="92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</row>
    <row r="240" hidden="1">
      <c r="A240" s="27"/>
      <c r="B240" s="88" t="s">
        <v>214</v>
      </c>
      <c r="C240" s="90"/>
      <c r="D240" s="92">
        <f t="shared" ref="D240:F240" si="115">D236-D238-D239-D241-D242</f>
        <v>0</v>
      </c>
      <c r="E240" s="92">
        <f t="shared" si="115"/>
        <v>0</v>
      </c>
      <c r="F240" s="92">
        <f t="shared" si="115"/>
        <v>0</v>
      </c>
      <c r="G240" s="92">
        <v>2.0</v>
      </c>
      <c r="H240" s="92">
        <f t="shared" ref="H240:L240" si="116">H236-H238-H239-H241-H242</f>
        <v>0</v>
      </c>
      <c r="I240" s="92">
        <f t="shared" si="116"/>
        <v>0</v>
      </c>
      <c r="J240" s="92">
        <f t="shared" si="116"/>
        <v>5</v>
      </c>
      <c r="K240" s="92">
        <f t="shared" si="116"/>
        <v>0</v>
      </c>
      <c r="L240" s="92">
        <f t="shared" si="116"/>
        <v>0</v>
      </c>
      <c r="M240" s="92">
        <v>19.0</v>
      </c>
      <c r="N240" s="92">
        <f t="shared" ref="N240:O240" si="117">N236-N238-N239-N241-N242</f>
        <v>0</v>
      </c>
      <c r="O240" s="92">
        <f t="shared" si="117"/>
        <v>0</v>
      </c>
      <c r="P240" s="92">
        <v>5.0</v>
      </c>
      <c r="Q240" s="92">
        <f t="shared" ref="Q240:R240" si="118">Q236-Q238-Q239-Q241-Q242</f>
        <v>0</v>
      </c>
      <c r="R240" s="92">
        <f t="shared" si="118"/>
        <v>0</v>
      </c>
      <c r="S240" s="92">
        <v>19.0</v>
      </c>
      <c r="T240" s="92">
        <f t="shared" ref="T240:W240" si="119">T236-T238-T239-T241-T242</f>
        <v>0</v>
      </c>
      <c r="U240" s="92">
        <f t="shared" si="119"/>
        <v>0</v>
      </c>
      <c r="V240" s="92">
        <f t="shared" si="119"/>
        <v>0</v>
      </c>
      <c r="W240" s="92">
        <f t="shared" si="119"/>
        <v>0</v>
      </c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</row>
    <row r="241" hidden="1">
      <c r="A241" s="27"/>
      <c r="B241" s="88" t="s">
        <v>221</v>
      </c>
      <c r="C241" s="90"/>
      <c r="D241" s="92"/>
      <c r="E241" s="90"/>
      <c r="F241" s="90"/>
      <c r="G241" s="92">
        <v>1.0</v>
      </c>
      <c r="H241" s="90"/>
      <c r="I241" s="90"/>
      <c r="J241" s="92"/>
      <c r="K241" s="90"/>
      <c r="L241" s="92"/>
      <c r="M241" s="92">
        <v>1.0</v>
      </c>
      <c r="N241" s="92"/>
      <c r="O241" s="90"/>
      <c r="P241" s="92">
        <v>1.0</v>
      </c>
      <c r="Q241" s="90"/>
      <c r="R241" s="90"/>
      <c r="S241" s="92">
        <v>2.0</v>
      </c>
      <c r="T241" s="23"/>
      <c r="U241" s="23"/>
      <c r="V241" s="23"/>
      <c r="W241" s="92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</row>
    <row r="242" hidden="1">
      <c r="A242" s="27"/>
      <c r="B242" s="88" t="s">
        <v>233</v>
      </c>
      <c r="C242" s="90"/>
      <c r="D242" s="92"/>
      <c r="E242" s="92"/>
      <c r="F242" s="92"/>
      <c r="G242" s="92"/>
      <c r="H242" s="92"/>
      <c r="I242" s="92"/>
      <c r="J242" s="92"/>
      <c r="K242" s="92"/>
      <c r="L242" s="92"/>
      <c r="M242" s="92">
        <v>3.0</v>
      </c>
      <c r="N242" s="92"/>
      <c r="O242" s="92"/>
      <c r="P242" s="92">
        <v>3.0</v>
      </c>
      <c r="Q242" s="92"/>
      <c r="R242" s="92"/>
      <c r="S242" s="92">
        <v>1.0</v>
      </c>
      <c r="T242" s="23"/>
      <c r="U242" s="23"/>
      <c r="V242" s="23"/>
      <c r="W242" s="92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</row>
    <row r="243" hidden="1">
      <c r="A243" s="35"/>
      <c r="B243" s="88" t="s">
        <v>338</v>
      </c>
      <c r="C243" s="110" t="str">
        <f t="shared" ref="C243:D243" si="120">C237/C236</f>
        <v>#DIV/0!</v>
      </c>
      <c r="D243" s="110">
        <f t="shared" si="120"/>
        <v>1</v>
      </c>
      <c r="E243" s="110" t="str">
        <f t="shared" ref="E243:F243" si="121">#REF!/#REF!</f>
        <v>#REF!</v>
      </c>
      <c r="F243" s="110" t="str">
        <f t="shared" si="121"/>
        <v>#REF!</v>
      </c>
      <c r="G243" s="110">
        <f>G237/G236</f>
        <v>1</v>
      </c>
      <c r="H243" s="110" t="str">
        <f t="shared" ref="H243:I243" si="122">E237/E236</f>
        <v>#DIV/0!</v>
      </c>
      <c r="I243" s="110" t="str">
        <f t="shared" si="122"/>
        <v>#DIV/0!</v>
      </c>
      <c r="J243" s="110">
        <f>J237/J236</f>
        <v>1</v>
      </c>
      <c r="K243" s="110" t="str">
        <f t="shared" ref="K243:L243" si="123">H237/H236</f>
        <v>#DIV/0!</v>
      </c>
      <c r="L243" s="110" t="str">
        <f t="shared" si="123"/>
        <v>#DIV/0!</v>
      </c>
      <c r="M243" s="110">
        <f>M237/M236</f>
        <v>0.8888888889</v>
      </c>
      <c r="N243" s="110" t="str">
        <f t="shared" ref="N243:O243" si="124">K237/K236</f>
        <v>#DIV/0!</v>
      </c>
      <c r="O243" s="110" t="str">
        <f t="shared" si="124"/>
        <v>#DIV/0!</v>
      </c>
      <c r="P243" s="110">
        <f>P237/P236</f>
        <v>0.9411764706</v>
      </c>
      <c r="Q243" s="110" t="str">
        <f t="shared" ref="Q243:R243" si="125">N237/N236</f>
        <v>#DIV/0!</v>
      </c>
      <c r="R243" s="110" t="str">
        <f t="shared" si="125"/>
        <v>#DIV/0!</v>
      </c>
      <c r="S243" s="110">
        <f t="shared" ref="S243:W243" si="126">S237/S236</f>
        <v>0.9846153846</v>
      </c>
      <c r="T243" s="110" t="str">
        <f t="shared" si="126"/>
        <v>#DIV/0!</v>
      </c>
      <c r="U243" s="110" t="str">
        <f t="shared" si="126"/>
        <v>#DIV/0!</v>
      </c>
      <c r="V243" s="110" t="str">
        <f t="shared" si="126"/>
        <v>#DIV/0!</v>
      </c>
      <c r="W243" s="110" t="str">
        <f t="shared" si="126"/>
        <v>#DIV/0!</v>
      </c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</row>
    <row r="244" hidden="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</row>
    <row r="245" hidden="1">
      <c r="A245" s="85">
        <v>43755.0</v>
      </c>
      <c r="B245" s="112" t="s">
        <v>134</v>
      </c>
      <c r="C245" s="113"/>
      <c r="D245" s="115" t="s">
        <v>290</v>
      </c>
      <c r="E245" s="113"/>
      <c r="F245" s="113"/>
      <c r="G245" s="115" t="s">
        <v>252</v>
      </c>
      <c r="H245" s="113"/>
      <c r="I245" s="115"/>
      <c r="J245" s="115" t="s">
        <v>99</v>
      </c>
      <c r="K245" s="115"/>
      <c r="L245" s="113"/>
      <c r="M245" s="115" t="s">
        <v>103</v>
      </c>
      <c r="N245" s="113"/>
      <c r="O245" s="113"/>
      <c r="P245" s="115" t="s">
        <v>173</v>
      </c>
      <c r="S245" s="115" t="s">
        <v>194</v>
      </c>
      <c r="T245" s="23"/>
      <c r="U245" s="23"/>
      <c r="V245" s="23"/>
      <c r="W245" s="115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</row>
    <row r="246" hidden="1">
      <c r="A246" s="27"/>
      <c r="B246" s="88" t="s">
        <v>159</v>
      </c>
      <c r="C246" s="90"/>
      <c r="D246" s="92">
        <v>35.0</v>
      </c>
      <c r="E246" s="90"/>
      <c r="F246" s="90"/>
      <c r="G246" s="92"/>
      <c r="H246" s="90"/>
      <c r="I246" s="92"/>
      <c r="J246" s="92">
        <v>15.0</v>
      </c>
      <c r="K246" s="92"/>
      <c r="L246" s="90"/>
      <c r="M246" s="92">
        <v>30.0</v>
      </c>
      <c r="N246" s="90"/>
      <c r="O246" s="90"/>
      <c r="P246" s="92">
        <v>113.0</v>
      </c>
      <c r="S246" s="92">
        <v>12.0</v>
      </c>
      <c r="T246" s="23"/>
      <c r="U246" s="23"/>
      <c r="V246" s="23"/>
      <c r="W246" s="92">
        <v>100.0</v>
      </c>
      <c r="X246" s="147">
        <f>SUM(D246:W246)</f>
        <v>305</v>
      </c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</row>
    <row r="247" hidden="1">
      <c r="A247" s="27"/>
      <c r="B247" s="88" t="s">
        <v>178</v>
      </c>
      <c r="C247" s="90"/>
      <c r="D247" s="92">
        <v>33.0</v>
      </c>
      <c r="E247" s="90"/>
      <c r="F247" s="90"/>
      <c r="G247" s="92"/>
      <c r="H247" s="90"/>
      <c r="I247" s="92"/>
      <c r="J247" s="92">
        <v>14.0</v>
      </c>
      <c r="K247" s="92"/>
      <c r="L247" s="90"/>
      <c r="M247" s="92">
        <v>30.0</v>
      </c>
      <c r="N247" s="90"/>
      <c r="O247" s="90"/>
      <c r="P247" s="92">
        <v>107.0</v>
      </c>
      <c r="S247" s="92">
        <v>12.0</v>
      </c>
      <c r="T247" s="23"/>
      <c r="U247" s="23"/>
      <c r="V247" s="23"/>
      <c r="W247" s="92">
        <v>89.0</v>
      </c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</row>
    <row r="248" hidden="1">
      <c r="A248" s="27"/>
      <c r="B248" s="88" t="s">
        <v>287</v>
      </c>
      <c r="C248" s="90"/>
      <c r="D248" s="92">
        <v>0.0</v>
      </c>
      <c r="E248" s="90"/>
      <c r="F248" s="90"/>
      <c r="G248" s="92"/>
      <c r="H248" s="90"/>
      <c r="I248" s="92"/>
      <c r="J248" s="92">
        <v>0.0</v>
      </c>
      <c r="K248" s="92"/>
      <c r="L248" s="90"/>
      <c r="M248" s="92">
        <v>0.0</v>
      </c>
      <c r="N248" s="90"/>
      <c r="O248" s="90"/>
      <c r="P248" s="92">
        <v>1.0</v>
      </c>
      <c r="S248" s="92">
        <v>0.0</v>
      </c>
      <c r="T248" s="23"/>
      <c r="U248" s="23"/>
      <c r="V248" s="23"/>
      <c r="W248" s="92">
        <v>9.0</v>
      </c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</row>
    <row r="249" hidden="1">
      <c r="A249" s="27"/>
      <c r="B249" s="88" t="s">
        <v>301</v>
      </c>
      <c r="C249" s="90"/>
      <c r="D249" s="92">
        <v>26.0</v>
      </c>
      <c r="E249" s="90"/>
      <c r="F249" s="90"/>
      <c r="G249" s="92"/>
      <c r="H249" s="90"/>
      <c r="I249" s="90"/>
      <c r="J249" s="92">
        <v>11.0</v>
      </c>
      <c r="K249" s="90"/>
      <c r="L249" s="90"/>
      <c r="M249" s="92">
        <v>26.0</v>
      </c>
      <c r="N249" s="90"/>
      <c r="O249" s="90"/>
      <c r="P249" s="92">
        <v>70.0</v>
      </c>
      <c r="Q249" s="90"/>
      <c r="R249" s="90"/>
      <c r="S249" s="92">
        <v>10.0</v>
      </c>
      <c r="T249" s="23"/>
      <c r="U249" s="23"/>
      <c r="V249" s="23"/>
      <c r="W249" s="92">
        <v>59.0</v>
      </c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</row>
    <row r="250" hidden="1">
      <c r="A250" s="27"/>
      <c r="B250" s="88" t="s">
        <v>214</v>
      </c>
      <c r="C250" s="90"/>
      <c r="D250" s="92">
        <v>6.0</v>
      </c>
      <c r="E250" s="92">
        <f t="shared" ref="E250:F250" si="127">E246-E248-E249-E251-E252</f>
        <v>0</v>
      </c>
      <c r="F250" s="92">
        <f t="shared" si="127"/>
        <v>0</v>
      </c>
      <c r="G250" s="92"/>
      <c r="H250" s="92">
        <f t="shared" ref="H250:I250" si="128">H246-H248-H249-H251-H252</f>
        <v>0</v>
      </c>
      <c r="I250" s="92">
        <f t="shared" si="128"/>
        <v>0</v>
      </c>
      <c r="J250" s="92">
        <v>3.0</v>
      </c>
      <c r="K250" s="92">
        <f t="shared" ref="K250:L250" si="129">K246-K248-K249-K251-K252</f>
        <v>0</v>
      </c>
      <c r="L250" s="92">
        <f t="shared" si="129"/>
        <v>0</v>
      </c>
      <c r="M250" s="92">
        <v>4.0</v>
      </c>
      <c r="N250" s="92">
        <f t="shared" ref="N250:O250" si="130">N246-N248-N249-N251-N252</f>
        <v>0</v>
      </c>
      <c r="O250" s="92">
        <f t="shared" si="130"/>
        <v>0</v>
      </c>
      <c r="P250" s="92">
        <v>33.0</v>
      </c>
      <c r="Q250" s="92">
        <f t="shared" ref="Q250:R250" si="131">Q246-Q248-Q249-Q251-Q252</f>
        <v>0</v>
      </c>
      <c r="R250" s="92">
        <f t="shared" si="131"/>
        <v>0</v>
      </c>
      <c r="S250" s="92">
        <v>2.0</v>
      </c>
      <c r="T250" s="92">
        <f t="shared" ref="T250:V250" si="132">T246-T248-T249-T251-T252</f>
        <v>0</v>
      </c>
      <c r="U250" s="92">
        <f t="shared" si="132"/>
        <v>0</v>
      </c>
      <c r="V250" s="92">
        <f t="shared" si="132"/>
        <v>0</v>
      </c>
      <c r="W250" s="92">
        <v>22.0</v>
      </c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</row>
    <row r="251" hidden="1">
      <c r="A251" s="27"/>
      <c r="B251" s="88" t="s">
        <v>221</v>
      </c>
      <c r="C251" s="90"/>
      <c r="D251" s="92">
        <v>1.0</v>
      </c>
      <c r="E251" s="90"/>
      <c r="F251" s="90"/>
      <c r="G251" s="92"/>
      <c r="H251" s="90"/>
      <c r="I251" s="90"/>
      <c r="J251" s="92"/>
      <c r="K251" s="90"/>
      <c r="L251" s="92"/>
      <c r="M251" s="92">
        <v>0.0</v>
      </c>
      <c r="N251" s="92"/>
      <c r="O251" s="90"/>
      <c r="P251" s="92">
        <v>3.0</v>
      </c>
      <c r="Q251" s="90"/>
      <c r="R251" s="90"/>
      <c r="S251" s="92">
        <v>0.0</v>
      </c>
      <c r="T251" s="23"/>
      <c r="U251" s="23"/>
      <c r="V251" s="23"/>
      <c r="W251" s="92">
        <v>1.0</v>
      </c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</row>
    <row r="252" hidden="1">
      <c r="A252" s="27"/>
      <c r="B252" s="88" t="s">
        <v>233</v>
      </c>
      <c r="C252" s="90"/>
      <c r="D252" s="92">
        <v>2.0</v>
      </c>
      <c r="E252" s="92"/>
      <c r="F252" s="92"/>
      <c r="G252" s="92"/>
      <c r="H252" s="92"/>
      <c r="I252" s="92"/>
      <c r="J252" s="92">
        <v>1.0</v>
      </c>
      <c r="K252" s="92"/>
      <c r="L252" s="92"/>
      <c r="M252" s="92">
        <v>0.0</v>
      </c>
      <c r="N252" s="92"/>
      <c r="O252" s="92"/>
      <c r="P252" s="92">
        <v>6.0</v>
      </c>
      <c r="Q252" s="92"/>
      <c r="R252" s="92"/>
      <c r="S252" s="92">
        <v>0.0</v>
      </c>
      <c r="T252" s="23"/>
      <c r="U252" s="23"/>
      <c r="V252" s="23"/>
      <c r="W252" s="92">
        <v>10.0</v>
      </c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</row>
    <row r="253" hidden="1">
      <c r="A253" s="35"/>
      <c r="B253" s="88" t="s">
        <v>338</v>
      </c>
      <c r="C253" s="110" t="str">
        <f t="shared" ref="C253:D253" si="133">C247/C246</f>
        <v>#DIV/0!</v>
      </c>
      <c r="D253" s="110">
        <f t="shared" si="133"/>
        <v>0.9428571429</v>
      </c>
      <c r="E253" s="110" t="str">
        <f t="shared" ref="E253:F253" si="134">#REF!/#REF!</f>
        <v>#REF!</v>
      </c>
      <c r="F253" s="110" t="str">
        <f t="shared" si="134"/>
        <v>#REF!</v>
      </c>
      <c r="G253" s="110" t="str">
        <f>G247/G246</f>
        <v>#DIV/0!</v>
      </c>
      <c r="H253" s="110" t="str">
        <f t="shared" ref="H253:I253" si="135">E247/E246</f>
        <v>#DIV/0!</v>
      </c>
      <c r="I253" s="110" t="str">
        <f t="shared" si="135"/>
        <v>#DIV/0!</v>
      </c>
      <c r="J253" s="110">
        <f>J247/J246</f>
        <v>0.9333333333</v>
      </c>
      <c r="K253" s="110" t="str">
        <f t="shared" ref="K253:L253" si="136">H247/H246</f>
        <v>#DIV/0!</v>
      </c>
      <c r="L253" s="110" t="str">
        <f t="shared" si="136"/>
        <v>#DIV/0!</v>
      </c>
      <c r="M253" s="110">
        <f>M247/M246</f>
        <v>1</v>
      </c>
      <c r="N253" s="110" t="str">
        <f t="shared" ref="N253:O253" si="137">K247/K246</f>
        <v>#DIV/0!</v>
      </c>
      <c r="O253" s="110" t="str">
        <f t="shared" si="137"/>
        <v>#DIV/0!</v>
      </c>
      <c r="P253" s="110">
        <f>P247/P246</f>
        <v>0.9469026549</v>
      </c>
      <c r="Q253" s="110" t="str">
        <f t="shared" ref="Q253:R253" si="138">N247/N246</f>
        <v>#DIV/0!</v>
      </c>
      <c r="R253" s="110" t="str">
        <f t="shared" si="138"/>
        <v>#DIV/0!</v>
      </c>
      <c r="S253" s="110">
        <f t="shared" ref="S253:W253" si="139">S247/S246</f>
        <v>1</v>
      </c>
      <c r="T253" s="110" t="str">
        <f t="shared" si="139"/>
        <v>#DIV/0!</v>
      </c>
      <c r="U253" s="110" t="str">
        <f t="shared" si="139"/>
        <v>#DIV/0!</v>
      </c>
      <c r="V253" s="110" t="str">
        <f t="shared" si="139"/>
        <v>#DIV/0!</v>
      </c>
      <c r="W253" s="110">
        <f t="shared" si="139"/>
        <v>0.89</v>
      </c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</row>
    <row r="254" hidden="1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</row>
    <row r="255" hidden="1">
      <c r="A255" s="85">
        <v>43756.0</v>
      </c>
      <c r="B255" s="112" t="s">
        <v>134</v>
      </c>
      <c r="C255" s="113"/>
      <c r="D255" s="115" t="s">
        <v>252</v>
      </c>
      <c r="E255" s="113"/>
      <c r="F255" s="113"/>
      <c r="G255" s="115" t="s">
        <v>166</v>
      </c>
      <c r="H255" s="113"/>
      <c r="I255" s="115"/>
      <c r="J255" s="115" t="s">
        <v>58</v>
      </c>
      <c r="K255" s="115"/>
      <c r="L255" s="113"/>
      <c r="M255" s="115" t="s">
        <v>1278</v>
      </c>
      <c r="N255" s="113"/>
      <c r="O255" s="113"/>
      <c r="P255" s="115" t="s">
        <v>105</v>
      </c>
      <c r="S255" s="115" t="s">
        <v>605</v>
      </c>
      <c r="T255" s="23"/>
      <c r="U255" s="23"/>
      <c r="V255" s="23"/>
      <c r="W255" s="115" t="s">
        <v>195</v>
      </c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</row>
    <row r="256" hidden="1">
      <c r="A256" s="27"/>
      <c r="B256" s="88" t="s">
        <v>159</v>
      </c>
      <c r="C256" s="90"/>
      <c r="D256" s="92"/>
      <c r="E256" s="90"/>
      <c r="F256" s="90"/>
      <c r="G256" s="92">
        <v>135.0</v>
      </c>
      <c r="H256" s="90"/>
      <c r="I256" s="92"/>
      <c r="J256" s="92">
        <v>6.0</v>
      </c>
      <c r="K256" s="92"/>
      <c r="L256" s="90"/>
      <c r="M256" s="92">
        <v>91.0</v>
      </c>
      <c r="N256" s="90"/>
      <c r="O256" s="90"/>
      <c r="P256" s="92">
        <v>90.0</v>
      </c>
      <c r="S256" s="92">
        <v>102.0</v>
      </c>
      <c r="T256" s="23"/>
      <c r="U256" s="23"/>
      <c r="V256" s="23"/>
      <c r="W256" s="92">
        <v>168.0</v>
      </c>
      <c r="X256" s="147">
        <f>SUM(D256:W256)</f>
        <v>592</v>
      </c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</row>
    <row r="257" hidden="1">
      <c r="A257" s="27"/>
      <c r="B257" s="88" t="s">
        <v>178</v>
      </c>
      <c r="C257" s="90"/>
      <c r="D257" s="92"/>
      <c r="E257" s="90"/>
      <c r="F257" s="90"/>
      <c r="G257" s="92">
        <v>131.0</v>
      </c>
      <c r="H257" s="90"/>
      <c r="I257" s="92"/>
      <c r="J257" s="92">
        <v>6.0</v>
      </c>
      <c r="K257" s="92"/>
      <c r="L257" s="90"/>
      <c r="M257" s="92">
        <v>88.0</v>
      </c>
      <c r="N257" s="90"/>
      <c r="O257" s="90"/>
      <c r="P257" s="92">
        <v>83.0</v>
      </c>
      <c r="S257" s="92">
        <v>99.0</v>
      </c>
      <c r="T257" s="23"/>
      <c r="U257" s="23"/>
      <c r="V257" s="23"/>
      <c r="W257" s="92">
        <v>156.0</v>
      </c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</row>
    <row r="258" hidden="1">
      <c r="A258" s="27"/>
      <c r="B258" s="88" t="s">
        <v>287</v>
      </c>
      <c r="C258" s="90"/>
      <c r="D258" s="92"/>
      <c r="E258" s="90"/>
      <c r="F258" s="90"/>
      <c r="G258" s="92"/>
      <c r="H258" s="90"/>
      <c r="I258" s="92"/>
      <c r="J258" s="92"/>
      <c r="K258" s="92"/>
      <c r="L258" s="90"/>
      <c r="M258" s="92">
        <v>0.0</v>
      </c>
      <c r="N258" s="90"/>
      <c r="O258" s="90"/>
      <c r="P258" s="92"/>
      <c r="S258" s="92">
        <v>9.0</v>
      </c>
      <c r="T258" s="23"/>
      <c r="U258" s="23"/>
      <c r="V258" s="23"/>
      <c r="W258" s="92">
        <v>12.0</v>
      </c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</row>
    <row r="259" hidden="1">
      <c r="A259" s="27"/>
      <c r="B259" s="88" t="s">
        <v>301</v>
      </c>
      <c r="C259" s="90"/>
      <c r="D259" s="92"/>
      <c r="E259" s="90"/>
      <c r="F259" s="90"/>
      <c r="G259" s="92">
        <v>114.0</v>
      </c>
      <c r="H259" s="90"/>
      <c r="I259" s="90"/>
      <c r="J259" s="92">
        <v>5.0</v>
      </c>
      <c r="K259" s="90"/>
      <c r="L259" s="90"/>
      <c r="M259" s="92">
        <v>58.0</v>
      </c>
      <c r="N259" s="90"/>
      <c r="O259" s="90"/>
      <c r="P259" s="92">
        <v>51.0</v>
      </c>
      <c r="Q259" s="90"/>
      <c r="R259" s="90"/>
      <c r="S259" s="92">
        <v>55.0</v>
      </c>
      <c r="T259" s="23"/>
      <c r="U259" s="23"/>
      <c r="V259" s="23"/>
      <c r="W259" s="92">
        <v>77.0</v>
      </c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</row>
    <row r="260" hidden="1">
      <c r="A260" s="27"/>
      <c r="B260" s="88" t="s">
        <v>214</v>
      </c>
      <c r="C260" s="90"/>
      <c r="D260" s="92"/>
      <c r="E260" s="92">
        <f t="shared" ref="E260:F260" si="140">E256-E258-E259-E261-E262</f>
        <v>0</v>
      </c>
      <c r="F260" s="92">
        <f t="shared" si="140"/>
        <v>0</v>
      </c>
      <c r="G260" s="92">
        <v>14.0</v>
      </c>
      <c r="H260" s="92">
        <f t="shared" ref="H260:I260" si="141">H256-H258-H259-H261-H262</f>
        <v>0</v>
      </c>
      <c r="I260" s="92">
        <f t="shared" si="141"/>
        <v>0</v>
      </c>
      <c r="J260" s="92">
        <v>1.0</v>
      </c>
      <c r="K260" s="92">
        <f t="shared" ref="K260:L260" si="142">K256-K258-K259-K261-K262</f>
        <v>0</v>
      </c>
      <c r="L260" s="92">
        <f t="shared" si="142"/>
        <v>0</v>
      </c>
      <c r="M260" s="92">
        <v>26.0</v>
      </c>
      <c r="N260" s="92">
        <f t="shared" ref="N260:O260" si="143">N256-N258-N259-N261-N262</f>
        <v>0</v>
      </c>
      <c r="O260" s="92">
        <f t="shared" si="143"/>
        <v>0</v>
      </c>
      <c r="P260" s="92">
        <v>29.0</v>
      </c>
      <c r="Q260" s="92">
        <f t="shared" ref="Q260:R260" si="144">Q256-Q258-Q259-Q261-Q262</f>
        <v>0</v>
      </c>
      <c r="R260" s="92">
        <f t="shared" si="144"/>
        <v>0</v>
      </c>
      <c r="S260" s="92">
        <v>34.0</v>
      </c>
      <c r="T260" s="92">
        <f t="shared" ref="T260:V260" si="145">T256-T258-T259-T261-T262</f>
        <v>0</v>
      </c>
      <c r="U260" s="92">
        <f t="shared" si="145"/>
        <v>0</v>
      </c>
      <c r="V260" s="92">
        <f t="shared" si="145"/>
        <v>0</v>
      </c>
      <c r="W260" s="92">
        <v>22.0</v>
      </c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</row>
    <row r="261" hidden="1">
      <c r="A261" s="27"/>
      <c r="B261" s="88" t="s">
        <v>221</v>
      </c>
      <c r="C261" s="90"/>
      <c r="D261" s="92"/>
      <c r="E261" s="90"/>
      <c r="F261" s="90"/>
      <c r="G261" s="92">
        <v>3.0</v>
      </c>
      <c r="H261" s="90"/>
      <c r="I261" s="90"/>
      <c r="J261" s="92"/>
      <c r="K261" s="90"/>
      <c r="L261" s="92"/>
      <c r="M261" s="92">
        <v>4.0</v>
      </c>
      <c r="N261" s="92"/>
      <c r="O261" s="90"/>
      <c r="P261" s="92">
        <v>3.0</v>
      </c>
      <c r="Q261" s="90"/>
      <c r="R261" s="90"/>
      <c r="S261" s="92">
        <v>1.0</v>
      </c>
      <c r="T261" s="23"/>
      <c r="U261" s="23"/>
      <c r="V261" s="23"/>
      <c r="W261" s="92">
        <v>1.0</v>
      </c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</row>
    <row r="262" hidden="1">
      <c r="A262" s="27"/>
      <c r="B262" s="88" t="s">
        <v>233</v>
      </c>
      <c r="C262" s="90"/>
      <c r="D262" s="92"/>
      <c r="E262" s="92"/>
      <c r="F262" s="92"/>
      <c r="G262" s="92">
        <v>4.0</v>
      </c>
      <c r="H262" s="92"/>
      <c r="I262" s="92"/>
      <c r="J262" s="92"/>
      <c r="K262" s="92"/>
      <c r="L262" s="92"/>
      <c r="M262" s="92">
        <v>3.0</v>
      </c>
      <c r="N262" s="92"/>
      <c r="O262" s="92"/>
      <c r="P262" s="92">
        <v>7.0</v>
      </c>
      <c r="Q262" s="92"/>
      <c r="R262" s="92"/>
      <c r="S262" s="92">
        <v>3.0</v>
      </c>
      <c r="T262" s="23"/>
      <c r="U262" s="23"/>
      <c r="V262" s="23"/>
      <c r="W262" s="92">
        <v>12.0</v>
      </c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</row>
    <row r="263" hidden="1">
      <c r="A263" s="35"/>
      <c r="B263" s="88" t="s">
        <v>338</v>
      </c>
      <c r="C263" s="110" t="str">
        <f t="shared" ref="C263:D263" si="146">C257/C256</f>
        <v>#DIV/0!</v>
      </c>
      <c r="D263" s="110" t="str">
        <f t="shared" si="146"/>
        <v>#DIV/0!</v>
      </c>
      <c r="E263" s="110" t="str">
        <f t="shared" ref="E263:F263" si="147">#REF!/#REF!</f>
        <v>#REF!</v>
      </c>
      <c r="F263" s="110" t="str">
        <f t="shared" si="147"/>
        <v>#REF!</v>
      </c>
      <c r="G263" s="110">
        <f>G257/G256</f>
        <v>0.9703703704</v>
      </c>
      <c r="H263" s="110" t="str">
        <f t="shared" ref="H263:I263" si="148">E257/E256</f>
        <v>#DIV/0!</v>
      </c>
      <c r="I263" s="110" t="str">
        <f t="shared" si="148"/>
        <v>#DIV/0!</v>
      </c>
      <c r="J263" s="110">
        <f>J257/J256</f>
        <v>1</v>
      </c>
      <c r="K263" s="110" t="str">
        <f t="shared" ref="K263:L263" si="149">H257/H256</f>
        <v>#DIV/0!</v>
      </c>
      <c r="L263" s="110" t="str">
        <f t="shared" si="149"/>
        <v>#DIV/0!</v>
      </c>
      <c r="M263" s="110">
        <f>M257/M256</f>
        <v>0.967032967</v>
      </c>
      <c r="N263" s="110" t="str">
        <f t="shared" ref="N263:O263" si="150">K257/K256</f>
        <v>#DIV/0!</v>
      </c>
      <c r="O263" s="110" t="str">
        <f t="shared" si="150"/>
        <v>#DIV/0!</v>
      </c>
      <c r="P263" s="110">
        <f>P257/P256</f>
        <v>0.9222222222</v>
      </c>
      <c r="Q263" s="110" t="str">
        <f t="shared" ref="Q263:R263" si="151">N257/N256</f>
        <v>#DIV/0!</v>
      </c>
      <c r="R263" s="110" t="str">
        <f t="shared" si="151"/>
        <v>#DIV/0!</v>
      </c>
      <c r="S263" s="110">
        <f t="shared" ref="S263:W263" si="152">S257/S256</f>
        <v>0.9705882353</v>
      </c>
      <c r="T263" s="110" t="str">
        <f t="shared" si="152"/>
        <v>#DIV/0!</v>
      </c>
      <c r="U263" s="110" t="str">
        <f t="shared" si="152"/>
        <v>#DIV/0!</v>
      </c>
      <c r="V263" s="110" t="str">
        <f t="shared" si="152"/>
        <v>#DIV/0!</v>
      </c>
      <c r="W263" s="110">
        <f t="shared" si="152"/>
        <v>0.9285714286</v>
      </c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</row>
    <row r="264" hidden="1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</row>
    <row r="265" hidden="1">
      <c r="A265" s="85">
        <v>43757.0</v>
      </c>
      <c r="B265" s="112" t="s">
        <v>134</v>
      </c>
      <c r="C265" s="113"/>
      <c r="D265" s="115" t="s">
        <v>1075</v>
      </c>
      <c r="E265" s="113"/>
      <c r="F265" s="113"/>
      <c r="G265" s="115"/>
      <c r="H265" s="113"/>
      <c r="I265" s="115"/>
      <c r="J265" s="115" t="s">
        <v>1629</v>
      </c>
      <c r="K265" s="115"/>
      <c r="L265" s="113"/>
      <c r="M265" s="115" t="s">
        <v>1357</v>
      </c>
      <c r="N265" s="113"/>
      <c r="O265" s="113"/>
      <c r="P265" s="115" t="s">
        <v>118</v>
      </c>
      <c r="S265" s="115" t="s">
        <v>752</v>
      </c>
      <c r="T265" s="23"/>
      <c r="U265" s="23"/>
      <c r="V265" s="23"/>
      <c r="W265" s="115" t="s">
        <v>1764</v>
      </c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</row>
    <row r="266" hidden="1">
      <c r="A266" s="27"/>
      <c r="B266" s="88" t="s">
        <v>159</v>
      </c>
      <c r="C266" s="90"/>
      <c r="D266" s="92">
        <v>22.0</v>
      </c>
      <c r="E266" s="90"/>
      <c r="F266" s="90"/>
      <c r="G266" s="92"/>
      <c r="H266" s="90"/>
      <c r="I266" s="92"/>
      <c r="J266" s="92">
        <v>9.0</v>
      </c>
      <c r="K266" s="92"/>
      <c r="L266" s="90"/>
      <c r="M266" s="92">
        <v>139.0</v>
      </c>
      <c r="N266" s="90"/>
      <c r="O266" s="90"/>
      <c r="P266" s="92">
        <v>76.0</v>
      </c>
      <c r="S266" s="92">
        <v>95.0</v>
      </c>
      <c r="T266" s="23"/>
      <c r="U266" s="23"/>
      <c r="V266" s="23"/>
      <c r="W266" s="92">
        <v>169.0</v>
      </c>
      <c r="X266" s="147">
        <f>SUM(D266:W266)</f>
        <v>510</v>
      </c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</row>
    <row r="267" hidden="1">
      <c r="A267" s="27"/>
      <c r="B267" s="88" t="s">
        <v>178</v>
      </c>
      <c r="C267" s="90"/>
      <c r="D267" s="92"/>
      <c r="E267" s="90"/>
      <c r="F267" s="90"/>
      <c r="G267" s="92"/>
      <c r="H267" s="90"/>
      <c r="I267" s="92"/>
      <c r="J267" s="92"/>
      <c r="K267" s="92"/>
      <c r="L267" s="90"/>
      <c r="M267" s="92"/>
      <c r="N267" s="90"/>
      <c r="O267" s="90"/>
      <c r="P267" s="92"/>
      <c r="S267" s="92"/>
      <c r="T267" s="23"/>
      <c r="U267" s="23"/>
      <c r="V267" s="23"/>
      <c r="W267" s="92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</row>
    <row r="268" hidden="1">
      <c r="A268" s="27"/>
      <c r="B268" s="88" t="s">
        <v>287</v>
      </c>
      <c r="C268" s="90"/>
      <c r="D268" s="92">
        <v>16.0</v>
      </c>
      <c r="E268" s="90"/>
      <c r="F268" s="90"/>
      <c r="G268" s="92"/>
      <c r="H268" s="90"/>
      <c r="I268" s="92"/>
      <c r="J268" s="92">
        <v>8.0</v>
      </c>
      <c r="K268" s="92"/>
      <c r="L268" s="90"/>
      <c r="M268" s="92">
        <v>0.0</v>
      </c>
      <c r="N268" s="90"/>
      <c r="O268" s="90"/>
      <c r="P268" s="92"/>
      <c r="S268" s="92"/>
      <c r="T268" s="23"/>
      <c r="U268" s="23"/>
      <c r="V268" s="23"/>
      <c r="W268" s="92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</row>
    <row r="269" hidden="1">
      <c r="A269" s="27"/>
      <c r="B269" s="88" t="s">
        <v>301</v>
      </c>
      <c r="C269" s="90"/>
      <c r="D269" s="92"/>
      <c r="E269" s="90"/>
      <c r="F269" s="90"/>
      <c r="G269" s="92"/>
      <c r="H269" s="90"/>
      <c r="I269" s="90"/>
      <c r="J269" s="92">
        <v>1.0</v>
      </c>
      <c r="K269" s="90"/>
      <c r="L269" s="90"/>
      <c r="M269" s="92">
        <f>54+18</f>
        <v>72</v>
      </c>
      <c r="N269" s="90"/>
      <c r="O269" s="90"/>
      <c r="P269" s="92">
        <v>53.0</v>
      </c>
      <c r="Q269" s="90"/>
      <c r="R269" s="90"/>
      <c r="S269" s="92">
        <v>60.0</v>
      </c>
      <c r="T269" s="23"/>
      <c r="U269" s="23"/>
      <c r="V269" s="23"/>
      <c r="W269" s="92">
        <f>59+34</f>
        <v>93</v>
      </c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</row>
    <row r="270" hidden="1">
      <c r="A270" s="27"/>
      <c r="B270" s="88" t="s">
        <v>214</v>
      </c>
      <c r="C270" s="90"/>
      <c r="D270" s="92">
        <f t="shared" ref="D270:W270" si="153">D266-D268-D269-D271-D272</f>
        <v>4</v>
      </c>
      <c r="E270" s="92">
        <f t="shared" si="153"/>
        <v>0</v>
      </c>
      <c r="F270" s="92">
        <f t="shared" si="153"/>
        <v>0</v>
      </c>
      <c r="G270" s="92">
        <f t="shared" si="153"/>
        <v>0</v>
      </c>
      <c r="H270" s="92">
        <f t="shared" si="153"/>
        <v>0</v>
      </c>
      <c r="I270" s="92">
        <f t="shared" si="153"/>
        <v>0</v>
      </c>
      <c r="J270" s="92">
        <f t="shared" si="153"/>
        <v>0</v>
      </c>
      <c r="K270" s="92">
        <f t="shared" si="153"/>
        <v>0</v>
      </c>
      <c r="L270" s="92">
        <f t="shared" si="153"/>
        <v>0</v>
      </c>
      <c r="M270" s="92">
        <f t="shared" si="153"/>
        <v>61</v>
      </c>
      <c r="N270" s="92">
        <f t="shared" si="153"/>
        <v>0</v>
      </c>
      <c r="O270" s="92">
        <f t="shared" si="153"/>
        <v>0</v>
      </c>
      <c r="P270" s="92">
        <f t="shared" si="153"/>
        <v>19</v>
      </c>
      <c r="Q270" s="92">
        <f t="shared" si="153"/>
        <v>0</v>
      </c>
      <c r="R270" s="92">
        <f t="shared" si="153"/>
        <v>0</v>
      </c>
      <c r="S270" s="92">
        <f t="shared" si="153"/>
        <v>30</v>
      </c>
      <c r="T270" s="92">
        <f t="shared" si="153"/>
        <v>0</v>
      </c>
      <c r="U270" s="92">
        <f t="shared" si="153"/>
        <v>0</v>
      </c>
      <c r="V270" s="92">
        <f t="shared" si="153"/>
        <v>0</v>
      </c>
      <c r="W270" s="92">
        <f t="shared" si="153"/>
        <v>75</v>
      </c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</row>
    <row r="271" hidden="1">
      <c r="A271" s="27"/>
      <c r="B271" s="88" t="s">
        <v>221</v>
      </c>
      <c r="C271" s="90"/>
      <c r="D271" s="92">
        <v>1.0</v>
      </c>
      <c r="E271" s="90"/>
      <c r="F271" s="90"/>
      <c r="G271" s="92"/>
      <c r="H271" s="90"/>
      <c r="I271" s="90"/>
      <c r="J271" s="92"/>
      <c r="K271" s="90"/>
      <c r="L271" s="92"/>
      <c r="M271" s="92">
        <v>6.0</v>
      </c>
      <c r="N271" s="92"/>
      <c r="O271" s="90"/>
      <c r="P271" s="92"/>
      <c r="Q271" s="90"/>
      <c r="R271" s="90"/>
      <c r="S271" s="92">
        <v>1.0</v>
      </c>
      <c r="T271" s="23"/>
      <c r="U271" s="23"/>
      <c r="V271" s="23"/>
      <c r="W271" s="92">
        <v>1.0</v>
      </c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</row>
    <row r="272" hidden="1">
      <c r="A272" s="27"/>
      <c r="B272" s="88" t="s">
        <v>233</v>
      </c>
      <c r="C272" s="90"/>
      <c r="D272" s="92">
        <v>1.0</v>
      </c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>
        <v>4.0</v>
      </c>
      <c r="Q272" s="92"/>
      <c r="R272" s="92"/>
      <c r="S272" s="92">
        <v>4.0</v>
      </c>
      <c r="T272" s="23"/>
      <c r="U272" s="23"/>
      <c r="V272" s="23"/>
      <c r="W272" s="92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</row>
    <row r="273" hidden="1">
      <c r="A273" s="35"/>
      <c r="B273" s="88" t="s">
        <v>338</v>
      </c>
      <c r="C273" s="110" t="str">
        <f t="shared" ref="C273:D273" si="154">C267/C266</f>
        <v>#DIV/0!</v>
      </c>
      <c r="D273" s="110">
        <f t="shared" si="154"/>
        <v>0</v>
      </c>
      <c r="E273" s="110" t="str">
        <f t="shared" ref="E273:F273" si="155">#REF!/#REF!</f>
        <v>#REF!</v>
      </c>
      <c r="F273" s="110" t="str">
        <f t="shared" si="155"/>
        <v>#REF!</v>
      </c>
      <c r="G273" s="110" t="str">
        <f>G267/G266</f>
        <v>#DIV/0!</v>
      </c>
      <c r="H273" s="110" t="str">
        <f t="shared" ref="H273:I273" si="156">E267/E266</f>
        <v>#DIV/0!</v>
      </c>
      <c r="I273" s="110" t="str">
        <f t="shared" si="156"/>
        <v>#DIV/0!</v>
      </c>
      <c r="J273" s="110">
        <f>J267/J266</f>
        <v>0</v>
      </c>
      <c r="K273" s="110" t="str">
        <f t="shared" ref="K273:L273" si="157">H267/H266</f>
        <v>#DIV/0!</v>
      </c>
      <c r="L273" s="110" t="str">
        <f t="shared" si="157"/>
        <v>#DIV/0!</v>
      </c>
      <c r="M273" s="110">
        <f>M267/M266</f>
        <v>0</v>
      </c>
      <c r="N273" s="110" t="str">
        <f t="shared" ref="N273:O273" si="158">K267/K266</f>
        <v>#DIV/0!</v>
      </c>
      <c r="O273" s="110" t="str">
        <f t="shared" si="158"/>
        <v>#DIV/0!</v>
      </c>
      <c r="P273" s="110">
        <f>P267/P266</f>
        <v>0</v>
      </c>
      <c r="Q273" s="110" t="str">
        <f t="shared" ref="Q273:R273" si="159">N267/N266</f>
        <v>#DIV/0!</v>
      </c>
      <c r="R273" s="110" t="str">
        <f t="shared" si="159"/>
        <v>#DIV/0!</v>
      </c>
      <c r="S273" s="110">
        <f t="shared" ref="S273:W273" si="160">S267/S266</f>
        <v>0</v>
      </c>
      <c r="T273" s="110" t="str">
        <f t="shared" si="160"/>
        <v>#DIV/0!</v>
      </c>
      <c r="U273" s="110" t="str">
        <f t="shared" si="160"/>
        <v>#DIV/0!</v>
      </c>
      <c r="V273" s="110" t="str">
        <f t="shared" si="160"/>
        <v>#DIV/0!</v>
      </c>
      <c r="W273" s="110">
        <f t="shared" si="160"/>
        <v>0</v>
      </c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</row>
    <row r="274" hidden="1">
      <c r="A274" s="23"/>
      <c r="B274" s="23"/>
      <c r="C274" s="23"/>
      <c r="D274" s="7" t="s">
        <v>1772</v>
      </c>
      <c r="E274" s="23"/>
      <c r="F274" s="23"/>
      <c r="G274" s="5" t="s">
        <v>7</v>
      </c>
      <c r="H274" s="23"/>
      <c r="I274" s="23"/>
      <c r="J274" s="7" t="s">
        <v>1775</v>
      </c>
      <c r="K274" s="23"/>
      <c r="L274" s="23"/>
      <c r="M274" s="7" t="s">
        <v>1778</v>
      </c>
      <c r="N274" s="23"/>
      <c r="O274" s="23"/>
      <c r="P274" s="7" t="s">
        <v>1779</v>
      </c>
      <c r="Q274" s="23"/>
      <c r="R274" s="23"/>
      <c r="S274" s="7" t="s">
        <v>1783</v>
      </c>
      <c r="T274" s="23"/>
      <c r="U274" s="23"/>
      <c r="V274" s="23"/>
      <c r="W274" s="7" t="s">
        <v>1786</v>
      </c>
      <c r="X274" s="82" t="s">
        <v>7</v>
      </c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</row>
    <row r="275" hidden="1">
      <c r="A275" s="85">
        <v>43759.0</v>
      </c>
      <c r="B275" s="112" t="s">
        <v>134</v>
      </c>
      <c r="C275" s="113"/>
      <c r="D275" s="115" t="s">
        <v>252</v>
      </c>
      <c r="E275" s="113"/>
      <c r="F275" s="113"/>
      <c r="G275" s="115" t="s">
        <v>100</v>
      </c>
      <c r="H275" s="113"/>
      <c r="I275" s="115"/>
      <c r="J275" s="115" t="s">
        <v>116</v>
      </c>
      <c r="K275" s="115"/>
      <c r="L275" s="113"/>
      <c r="M275" s="115" t="s">
        <v>1238</v>
      </c>
      <c r="N275" s="113"/>
      <c r="O275" s="113"/>
      <c r="P275" s="115" t="s">
        <v>1787</v>
      </c>
      <c r="S275" s="115" t="s">
        <v>1788</v>
      </c>
      <c r="T275" s="23"/>
      <c r="U275" s="23"/>
      <c r="V275" s="23"/>
      <c r="W275" s="115" t="s">
        <v>1610</v>
      </c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</row>
    <row r="276" hidden="1">
      <c r="A276" s="27"/>
      <c r="B276" s="88" t="s">
        <v>159</v>
      </c>
      <c r="C276" s="90"/>
      <c r="D276" s="92"/>
      <c r="E276" s="90"/>
      <c r="F276" s="90"/>
      <c r="G276" s="92">
        <v>175.0</v>
      </c>
      <c r="H276" s="90"/>
      <c r="I276" s="92"/>
      <c r="J276" s="92">
        <v>45.0</v>
      </c>
      <c r="K276" s="92"/>
      <c r="L276" s="90"/>
      <c r="M276" s="92">
        <v>32.0</v>
      </c>
      <c r="N276" s="90"/>
      <c r="O276" s="90"/>
      <c r="P276" s="92">
        <v>93.0</v>
      </c>
      <c r="S276" s="92">
        <v>80.0</v>
      </c>
      <c r="T276" s="23"/>
      <c r="U276" s="23"/>
      <c r="V276" s="23"/>
      <c r="W276" s="92">
        <v>140.0</v>
      </c>
      <c r="X276" s="147">
        <f>SUM(D276:W276)</f>
        <v>565</v>
      </c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</row>
    <row r="277" hidden="1">
      <c r="A277" s="27"/>
      <c r="B277" s="88" t="s">
        <v>178</v>
      </c>
      <c r="C277" s="90"/>
      <c r="D277" s="92"/>
      <c r="E277" s="90"/>
      <c r="F277" s="90"/>
      <c r="G277" s="92"/>
      <c r="H277" s="90"/>
      <c r="I277" s="92"/>
      <c r="J277" s="92"/>
      <c r="K277" s="92"/>
      <c r="L277" s="90"/>
      <c r="M277" s="92"/>
      <c r="N277" s="90"/>
      <c r="O277" s="90"/>
      <c r="P277" s="92"/>
      <c r="S277" s="92"/>
      <c r="T277" s="23"/>
      <c r="U277" s="23"/>
      <c r="V277" s="23"/>
      <c r="W277" s="92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</row>
    <row r="278" hidden="1">
      <c r="A278" s="27"/>
      <c r="B278" s="88" t="s">
        <v>287</v>
      </c>
      <c r="C278" s="90"/>
      <c r="D278" s="92"/>
      <c r="E278" s="90"/>
      <c r="F278" s="90"/>
      <c r="G278" s="92"/>
      <c r="H278" s="90"/>
      <c r="I278" s="92"/>
      <c r="J278" s="92"/>
      <c r="K278" s="92"/>
      <c r="L278" s="90"/>
      <c r="M278" s="92"/>
      <c r="N278" s="90"/>
      <c r="O278" s="90"/>
      <c r="P278" s="92"/>
      <c r="S278" s="92"/>
      <c r="T278" s="23"/>
      <c r="U278" s="23"/>
      <c r="V278" s="23"/>
      <c r="W278" s="92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</row>
    <row r="279" hidden="1">
      <c r="A279" s="27"/>
      <c r="B279" s="88" t="s">
        <v>301</v>
      </c>
      <c r="C279" s="90"/>
      <c r="D279" s="92"/>
      <c r="E279" s="90"/>
      <c r="F279" s="90"/>
      <c r="G279" s="92">
        <f>62+49</f>
        <v>111</v>
      </c>
      <c r="H279" s="90"/>
      <c r="I279" s="90"/>
      <c r="J279" s="92">
        <v>25.0</v>
      </c>
      <c r="K279" s="90"/>
      <c r="L279" s="90"/>
      <c r="M279" s="92">
        <v>25.0</v>
      </c>
      <c r="N279" s="90"/>
      <c r="O279" s="90"/>
      <c r="P279" s="92">
        <v>62.0</v>
      </c>
      <c r="Q279" s="90"/>
      <c r="R279" s="90"/>
      <c r="S279" s="92">
        <v>36.0</v>
      </c>
      <c r="T279" s="23"/>
      <c r="U279" s="23"/>
      <c r="V279" s="23"/>
      <c r="W279" s="92">
        <v>34.0</v>
      </c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</row>
    <row r="280" hidden="1">
      <c r="A280" s="27"/>
      <c r="B280" s="88" t="s">
        <v>214</v>
      </c>
      <c r="C280" s="90"/>
      <c r="D280" s="92">
        <f t="shared" ref="D280:W280" si="161">D276-D278-D279-D281-D282</f>
        <v>0</v>
      </c>
      <c r="E280" s="92">
        <f t="shared" si="161"/>
        <v>0</v>
      </c>
      <c r="F280" s="92">
        <f t="shared" si="161"/>
        <v>0</v>
      </c>
      <c r="G280" s="92">
        <f t="shared" si="161"/>
        <v>54</v>
      </c>
      <c r="H280" s="92">
        <f t="shared" si="161"/>
        <v>0</v>
      </c>
      <c r="I280" s="92">
        <f t="shared" si="161"/>
        <v>0</v>
      </c>
      <c r="J280" s="92">
        <f t="shared" si="161"/>
        <v>14</v>
      </c>
      <c r="K280" s="92">
        <f t="shared" si="161"/>
        <v>0</v>
      </c>
      <c r="L280" s="92">
        <f t="shared" si="161"/>
        <v>0</v>
      </c>
      <c r="M280" s="92">
        <f t="shared" si="161"/>
        <v>5</v>
      </c>
      <c r="N280" s="92">
        <f t="shared" si="161"/>
        <v>0</v>
      </c>
      <c r="O280" s="92">
        <f t="shared" si="161"/>
        <v>0</v>
      </c>
      <c r="P280" s="92">
        <f t="shared" si="161"/>
        <v>29</v>
      </c>
      <c r="Q280" s="92">
        <f t="shared" si="161"/>
        <v>0</v>
      </c>
      <c r="R280" s="92">
        <f t="shared" si="161"/>
        <v>0</v>
      </c>
      <c r="S280" s="92">
        <f t="shared" si="161"/>
        <v>36</v>
      </c>
      <c r="T280" s="92">
        <f t="shared" si="161"/>
        <v>0</v>
      </c>
      <c r="U280" s="92">
        <f t="shared" si="161"/>
        <v>0</v>
      </c>
      <c r="V280" s="92">
        <f t="shared" si="161"/>
        <v>0</v>
      </c>
      <c r="W280" s="92">
        <f t="shared" si="161"/>
        <v>96</v>
      </c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</row>
    <row r="281" hidden="1">
      <c r="A281" s="27"/>
      <c r="B281" s="88" t="s">
        <v>221</v>
      </c>
      <c r="C281" s="90"/>
      <c r="D281" s="92"/>
      <c r="E281" s="90"/>
      <c r="F281" s="90"/>
      <c r="G281" s="92">
        <v>5.0</v>
      </c>
      <c r="H281" s="90"/>
      <c r="I281" s="90"/>
      <c r="J281" s="92">
        <v>1.0</v>
      </c>
      <c r="K281" s="90"/>
      <c r="L281" s="92"/>
      <c r="M281" s="92">
        <v>1.0</v>
      </c>
      <c r="N281" s="92"/>
      <c r="O281" s="90"/>
      <c r="P281" s="92">
        <v>1.0</v>
      </c>
      <c r="Q281" s="90"/>
      <c r="R281" s="90"/>
      <c r="S281" s="92">
        <v>1.0</v>
      </c>
      <c r="T281" s="23"/>
      <c r="U281" s="23"/>
      <c r="V281" s="23"/>
      <c r="W281" s="92">
        <v>3.0</v>
      </c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</row>
    <row r="282" hidden="1">
      <c r="A282" s="27"/>
      <c r="B282" s="88" t="s">
        <v>233</v>
      </c>
      <c r="C282" s="90"/>
      <c r="D282" s="92"/>
      <c r="E282" s="92"/>
      <c r="F282" s="92"/>
      <c r="G282" s="92">
        <v>5.0</v>
      </c>
      <c r="H282" s="92"/>
      <c r="I282" s="92"/>
      <c r="J282" s="92">
        <v>5.0</v>
      </c>
      <c r="K282" s="92"/>
      <c r="L282" s="92"/>
      <c r="M282" s="92">
        <v>1.0</v>
      </c>
      <c r="N282" s="92"/>
      <c r="O282" s="92"/>
      <c r="P282" s="92">
        <v>1.0</v>
      </c>
      <c r="Q282" s="92"/>
      <c r="R282" s="92"/>
      <c r="S282" s="92">
        <v>7.0</v>
      </c>
      <c r="T282" s="23"/>
      <c r="U282" s="23"/>
      <c r="V282" s="23"/>
      <c r="W282" s="92">
        <v>7.0</v>
      </c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</row>
    <row r="283" hidden="1">
      <c r="A283" s="35"/>
      <c r="B283" s="88" t="s">
        <v>338</v>
      </c>
      <c r="C283" s="110" t="str">
        <f t="shared" ref="C283:D283" si="162">C277/C276</f>
        <v>#DIV/0!</v>
      </c>
      <c r="D283" s="110" t="str">
        <f t="shared" si="162"/>
        <v>#DIV/0!</v>
      </c>
      <c r="E283" s="110" t="str">
        <f t="shared" ref="E283:F283" si="163">#REF!/#REF!</f>
        <v>#REF!</v>
      </c>
      <c r="F283" s="110" t="str">
        <f t="shared" si="163"/>
        <v>#REF!</v>
      </c>
      <c r="G283" s="110">
        <f>G277/G276</f>
        <v>0</v>
      </c>
      <c r="H283" s="110" t="str">
        <f t="shared" ref="H283:I283" si="164">E277/E276</f>
        <v>#DIV/0!</v>
      </c>
      <c r="I283" s="110" t="str">
        <f t="shared" si="164"/>
        <v>#DIV/0!</v>
      </c>
      <c r="J283" s="110">
        <f>J277/J276</f>
        <v>0</v>
      </c>
      <c r="K283" s="110" t="str">
        <f t="shared" ref="K283:L283" si="165">H277/H276</f>
        <v>#DIV/0!</v>
      </c>
      <c r="L283" s="110" t="str">
        <f t="shared" si="165"/>
        <v>#DIV/0!</v>
      </c>
      <c r="M283" s="110">
        <f>M277/M276</f>
        <v>0</v>
      </c>
      <c r="N283" s="110" t="str">
        <f t="shared" ref="N283:O283" si="166">K277/K276</f>
        <v>#DIV/0!</v>
      </c>
      <c r="O283" s="110" t="str">
        <f t="shared" si="166"/>
        <v>#DIV/0!</v>
      </c>
      <c r="P283" s="110">
        <f>P277/P276</f>
        <v>0</v>
      </c>
      <c r="Q283" s="110" t="str">
        <f t="shared" ref="Q283:R283" si="167">N277/N276</f>
        <v>#DIV/0!</v>
      </c>
      <c r="R283" s="110" t="str">
        <f t="shared" si="167"/>
        <v>#DIV/0!</v>
      </c>
      <c r="S283" s="110">
        <f t="shared" ref="S283:W283" si="168">S277/S276</f>
        <v>0</v>
      </c>
      <c r="T283" s="110" t="str">
        <f t="shared" si="168"/>
        <v>#DIV/0!</v>
      </c>
      <c r="U283" s="110" t="str">
        <f t="shared" si="168"/>
        <v>#DIV/0!</v>
      </c>
      <c r="V283" s="110" t="str">
        <f t="shared" si="168"/>
        <v>#DIV/0!</v>
      </c>
      <c r="W283" s="110">
        <f t="shared" si="168"/>
        <v>0</v>
      </c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</row>
    <row r="284" hidden="1">
      <c r="A284" s="23"/>
      <c r="B284" s="23"/>
      <c r="C284" s="23"/>
      <c r="D284" s="23"/>
      <c r="E284" s="23"/>
      <c r="F284" s="23"/>
      <c r="G284" s="7" t="s">
        <v>1795</v>
      </c>
      <c r="H284" s="23"/>
      <c r="I284" s="23"/>
      <c r="J284" s="7" t="s">
        <v>1796</v>
      </c>
      <c r="K284" s="23"/>
      <c r="L284" s="23"/>
      <c r="M284" s="7" t="s">
        <v>1800</v>
      </c>
      <c r="N284" s="23"/>
      <c r="O284" s="23"/>
      <c r="P284" s="7" t="s">
        <v>1801</v>
      </c>
      <c r="Q284" s="23"/>
      <c r="R284" s="23"/>
      <c r="S284" s="7" t="s">
        <v>1802</v>
      </c>
      <c r="T284" s="23"/>
      <c r="U284" s="23"/>
      <c r="V284" s="23"/>
      <c r="W284" s="7" t="s">
        <v>1805</v>
      </c>
      <c r="X284" s="82" t="s">
        <v>7</v>
      </c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</row>
    <row r="285" hidden="1">
      <c r="A285" s="85">
        <v>43760.0</v>
      </c>
      <c r="B285" s="112" t="s">
        <v>134</v>
      </c>
      <c r="C285" s="113"/>
      <c r="D285" s="115"/>
      <c r="E285" s="113"/>
      <c r="F285" s="113"/>
      <c r="G285" s="115" t="s">
        <v>1806</v>
      </c>
      <c r="H285" s="113"/>
      <c r="I285" s="115"/>
      <c r="J285" s="115" t="s">
        <v>1523</v>
      </c>
      <c r="K285" s="115"/>
      <c r="L285" s="113"/>
      <c r="M285" s="115" t="s">
        <v>602</v>
      </c>
      <c r="N285" s="113"/>
      <c r="O285" s="113"/>
      <c r="P285" s="115" t="s">
        <v>1794</v>
      </c>
      <c r="S285" s="115" t="s">
        <v>1807</v>
      </c>
      <c r="T285" s="23"/>
      <c r="U285" s="23"/>
      <c r="V285" s="23"/>
      <c r="W285" s="115" t="s">
        <v>1368</v>
      </c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</row>
    <row r="286" hidden="1">
      <c r="A286" s="27"/>
      <c r="B286" s="88" t="s">
        <v>159</v>
      </c>
      <c r="C286" s="90"/>
      <c r="D286" s="92"/>
      <c r="E286" s="90"/>
      <c r="F286" s="90"/>
      <c r="G286" s="92">
        <v>136.0</v>
      </c>
      <c r="H286" s="90"/>
      <c r="I286" s="92"/>
      <c r="J286" s="92">
        <v>66.0</v>
      </c>
      <c r="K286" s="92"/>
      <c r="L286" s="90"/>
      <c r="M286" s="92">
        <v>76.0</v>
      </c>
      <c r="N286" s="90"/>
      <c r="O286" s="90"/>
      <c r="P286" s="92">
        <v>30.0</v>
      </c>
      <c r="S286" s="92">
        <v>56.0</v>
      </c>
      <c r="T286" s="23"/>
      <c r="U286" s="23"/>
      <c r="V286" s="23"/>
      <c r="W286" s="92">
        <v>189.0</v>
      </c>
      <c r="X286" s="147">
        <f>SUM(D286:W286)</f>
        <v>553</v>
      </c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</row>
    <row r="287" hidden="1">
      <c r="A287" s="27"/>
      <c r="B287" s="88" t="s">
        <v>178</v>
      </c>
      <c r="C287" s="90"/>
      <c r="D287" s="92"/>
      <c r="E287" s="90"/>
      <c r="F287" s="90"/>
      <c r="G287" s="92">
        <v>22.0</v>
      </c>
      <c r="H287" s="90"/>
      <c r="I287" s="92"/>
      <c r="J287" s="92">
        <v>6.0</v>
      </c>
      <c r="K287" s="92"/>
      <c r="L287" s="90"/>
      <c r="M287" s="92">
        <v>35.0</v>
      </c>
      <c r="N287" s="90"/>
      <c r="O287" s="90"/>
      <c r="P287" s="92">
        <v>20.0</v>
      </c>
      <c r="S287" s="92"/>
      <c r="T287" s="23"/>
      <c r="U287" s="23"/>
      <c r="V287" s="23"/>
      <c r="W287" s="92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</row>
    <row r="288" hidden="1">
      <c r="A288" s="27"/>
      <c r="B288" s="88" t="s">
        <v>287</v>
      </c>
      <c r="C288" s="90"/>
      <c r="D288" s="92"/>
      <c r="E288" s="90"/>
      <c r="F288" s="90"/>
      <c r="G288" s="92">
        <v>26.0</v>
      </c>
      <c r="H288" s="90"/>
      <c r="I288" s="92"/>
      <c r="J288" s="92">
        <v>15.0</v>
      </c>
      <c r="K288" s="92"/>
      <c r="L288" s="90"/>
      <c r="M288" s="92">
        <v>39.0</v>
      </c>
      <c r="N288" s="90"/>
      <c r="O288" s="90"/>
      <c r="P288" s="92">
        <v>15.0</v>
      </c>
      <c r="S288" s="92"/>
      <c r="T288" s="23"/>
      <c r="U288" s="23"/>
      <c r="V288" s="23"/>
      <c r="W288" s="92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</row>
    <row r="289" hidden="1">
      <c r="A289" s="27"/>
      <c r="B289" s="88" t="s">
        <v>301</v>
      </c>
      <c r="C289" s="90"/>
      <c r="D289" s="92"/>
      <c r="E289" s="90"/>
      <c r="F289" s="90"/>
      <c r="G289" s="92">
        <v>65.0</v>
      </c>
      <c r="H289" s="90"/>
      <c r="I289" s="90"/>
      <c r="J289" s="92">
        <f>43-15</f>
        <v>28</v>
      </c>
      <c r="K289" s="90"/>
      <c r="L289" s="90"/>
      <c r="M289" s="92">
        <f>60-M288</f>
        <v>21</v>
      </c>
      <c r="N289" s="90"/>
      <c r="O289" s="90"/>
      <c r="P289" s="92">
        <f>24-P288</f>
        <v>9</v>
      </c>
      <c r="Q289" s="90"/>
      <c r="R289" s="90"/>
      <c r="S289" s="92">
        <v>43.0</v>
      </c>
      <c r="T289" s="23"/>
      <c r="U289" s="23"/>
      <c r="V289" s="23"/>
      <c r="W289" s="92">
        <f>66+63</f>
        <v>129</v>
      </c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</row>
    <row r="290" hidden="1">
      <c r="A290" s="27"/>
      <c r="B290" s="88" t="s">
        <v>214</v>
      </c>
      <c r="C290" s="90"/>
      <c r="D290" s="92">
        <f t="shared" ref="D290:W290" si="169">D286-D288-D289-D291-D292</f>
        <v>0</v>
      </c>
      <c r="E290" s="92">
        <f t="shared" si="169"/>
        <v>0</v>
      </c>
      <c r="F290" s="92">
        <f t="shared" si="169"/>
        <v>0</v>
      </c>
      <c r="G290" s="92">
        <f t="shared" si="169"/>
        <v>38</v>
      </c>
      <c r="H290" s="92">
        <f t="shared" si="169"/>
        <v>0</v>
      </c>
      <c r="I290" s="92">
        <f t="shared" si="169"/>
        <v>0</v>
      </c>
      <c r="J290" s="92">
        <f t="shared" si="169"/>
        <v>18</v>
      </c>
      <c r="K290" s="92">
        <f t="shared" si="169"/>
        <v>0</v>
      </c>
      <c r="L290" s="92">
        <f t="shared" si="169"/>
        <v>0</v>
      </c>
      <c r="M290" s="92">
        <f t="shared" si="169"/>
        <v>15</v>
      </c>
      <c r="N290" s="92">
        <f t="shared" si="169"/>
        <v>0</v>
      </c>
      <c r="O290" s="92">
        <f t="shared" si="169"/>
        <v>0</v>
      </c>
      <c r="P290" s="92">
        <f t="shared" si="169"/>
        <v>5</v>
      </c>
      <c r="Q290" s="92">
        <f t="shared" si="169"/>
        <v>0</v>
      </c>
      <c r="R290" s="92">
        <f t="shared" si="169"/>
        <v>0</v>
      </c>
      <c r="S290" s="92">
        <f t="shared" si="169"/>
        <v>11</v>
      </c>
      <c r="T290" s="92">
        <f t="shared" si="169"/>
        <v>0</v>
      </c>
      <c r="U290" s="92">
        <f t="shared" si="169"/>
        <v>0</v>
      </c>
      <c r="V290" s="92">
        <f t="shared" si="169"/>
        <v>0</v>
      </c>
      <c r="W290" s="92">
        <f t="shared" si="169"/>
        <v>50</v>
      </c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</row>
    <row r="291" hidden="1">
      <c r="A291" s="27"/>
      <c r="B291" s="88" t="s">
        <v>221</v>
      </c>
      <c r="C291" s="90"/>
      <c r="D291" s="92"/>
      <c r="E291" s="90"/>
      <c r="F291" s="90"/>
      <c r="G291" s="92">
        <v>7.0</v>
      </c>
      <c r="H291" s="90"/>
      <c r="I291" s="90"/>
      <c r="J291" s="92">
        <v>4.0</v>
      </c>
      <c r="K291" s="90"/>
      <c r="L291" s="92"/>
      <c r="M291" s="92"/>
      <c r="N291" s="92"/>
      <c r="O291" s="90"/>
      <c r="P291" s="92"/>
      <c r="Q291" s="90"/>
      <c r="R291" s="90"/>
      <c r="S291" s="92">
        <v>1.0</v>
      </c>
      <c r="T291" s="23"/>
      <c r="U291" s="23"/>
      <c r="V291" s="23"/>
      <c r="W291" s="92">
        <v>5.0</v>
      </c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</row>
    <row r="292" hidden="1">
      <c r="A292" s="27"/>
      <c r="B292" s="88" t="s">
        <v>233</v>
      </c>
      <c r="C292" s="90"/>
      <c r="D292" s="92"/>
      <c r="E292" s="92"/>
      <c r="F292" s="92"/>
      <c r="G292" s="92"/>
      <c r="H292" s="92"/>
      <c r="I292" s="92"/>
      <c r="J292" s="92">
        <v>1.0</v>
      </c>
      <c r="K292" s="92"/>
      <c r="L292" s="92"/>
      <c r="M292" s="92">
        <v>1.0</v>
      </c>
      <c r="N292" s="92"/>
      <c r="O292" s="92"/>
      <c r="P292" s="92">
        <v>1.0</v>
      </c>
      <c r="Q292" s="92"/>
      <c r="R292" s="92"/>
      <c r="S292" s="92">
        <v>1.0</v>
      </c>
      <c r="T292" s="23"/>
      <c r="U292" s="23"/>
      <c r="V292" s="23"/>
      <c r="W292" s="92">
        <v>5.0</v>
      </c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</row>
    <row r="293" hidden="1">
      <c r="A293" s="35"/>
      <c r="B293" s="88" t="s">
        <v>338</v>
      </c>
      <c r="C293" s="110" t="str">
        <f t="shared" ref="C293:D293" si="170">C287/C286</f>
        <v>#DIV/0!</v>
      </c>
      <c r="D293" s="110" t="str">
        <f t="shared" si="170"/>
        <v>#DIV/0!</v>
      </c>
      <c r="E293" s="110" t="str">
        <f t="shared" ref="E293:F293" si="171">#REF!/#REF!</f>
        <v>#REF!</v>
      </c>
      <c r="F293" s="110" t="str">
        <f t="shared" si="171"/>
        <v>#REF!</v>
      </c>
      <c r="G293" s="110">
        <f>G287/G286</f>
        <v>0.1617647059</v>
      </c>
      <c r="H293" s="110" t="str">
        <f t="shared" ref="H293:I293" si="172">E287/E286</f>
        <v>#DIV/0!</v>
      </c>
      <c r="I293" s="110" t="str">
        <f t="shared" si="172"/>
        <v>#DIV/0!</v>
      </c>
      <c r="J293" s="110">
        <f>J287/J286</f>
        <v>0.09090909091</v>
      </c>
      <c r="K293" s="110" t="str">
        <f t="shared" ref="K293:L293" si="173">H287/H286</f>
        <v>#DIV/0!</v>
      </c>
      <c r="L293" s="110" t="str">
        <f t="shared" si="173"/>
        <v>#DIV/0!</v>
      </c>
      <c r="M293" s="110">
        <f>M287/M286</f>
        <v>0.4605263158</v>
      </c>
      <c r="N293" s="110" t="str">
        <f t="shared" ref="N293:O293" si="174">K287/K286</f>
        <v>#DIV/0!</v>
      </c>
      <c r="O293" s="110" t="str">
        <f t="shared" si="174"/>
        <v>#DIV/0!</v>
      </c>
      <c r="P293" s="110">
        <f>P287/P286</f>
        <v>0.6666666667</v>
      </c>
      <c r="Q293" s="110" t="str">
        <f t="shared" ref="Q293:R293" si="175">N287/N286</f>
        <v>#DIV/0!</v>
      </c>
      <c r="R293" s="110" t="str">
        <f t="shared" si="175"/>
        <v>#DIV/0!</v>
      </c>
      <c r="S293" s="110">
        <f t="shared" ref="S293:W293" si="176">S287/S286</f>
        <v>0</v>
      </c>
      <c r="T293" s="110" t="str">
        <f t="shared" si="176"/>
        <v>#DIV/0!</v>
      </c>
      <c r="U293" s="110" t="str">
        <f t="shared" si="176"/>
        <v>#DIV/0!</v>
      </c>
      <c r="V293" s="110" t="str">
        <f t="shared" si="176"/>
        <v>#DIV/0!</v>
      </c>
      <c r="W293" s="110">
        <f t="shared" si="176"/>
        <v>0</v>
      </c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</row>
    <row r="294" hidden="1">
      <c r="A294" s="23"/>
      <c r="B294" s="23"/>
      <c r="C294" s="23"/>
      <c r="D294" s="23"/>
      <c r="E294" s="23"/>
      <c r="F294" s="23"/>
      <c r="G294" s="7" t="s">
        <v>1813</v>
      </c>
      <c r="H294" s="23"/>
      <c r="I294" s="23"/>
      <c r="J294" s="7" t="s">
        <v>1815</v>
      </c>
      <c r="K294" s="23"/>
      <c r="L294" s="23"/>
      <c r="M294" s="7" t="s">
        <v>1817</v>
      </c>
      <c r="N294" s="23"/>
      <c r="O294" s="23"/>
      <c r="P294" s="7" t="s">
        <v>1820</v>
      </c>
      <c r="Q294" s="23"/>
      <c r="R294" s="23"/>
      <c r="S294" s="7" t="s">
        <v>1821</v>
      </c>
      <c r="T294" s="23"/>
      <c r="U294" s="23"/>
      <c r="V294" s="23"/>
      <c r="W294" s="7" t="s">
        <v>1822</v>
      </c>
      <c r="X294" s="82" t="s">
        <v>7</v>
      </c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</row>
    <row r="295" hidden="1">
      <c r="A295" s="85">
        <v>43761.0</v>
      </c>
      <c r="B295" s="112" t="s">
        <v>134</v>
      </c>
      <c r="C295" s="113"/>
      <c r="D295" s="115" t="s">
        <v>1825</v>
      </c>
      <c r="E295" s="113"/>
      <c r="F295" s="113"/>
      <c r="G295" s="115" t="s">
        <v>593</v>
      </c>
      <c r="H295" s="113"/>
      <c r="I295" s="115"/>
      <c r="J295" s="115" t="s">
        <v>748</v>
      </c>
      <c r="K295" s="115"/>
      <c r="L295" s="113"/>
      <c r="M295" s="115" t="s">
        <v>1826</v>
      </c>
      <c r="N295" s="113"/>
      <c r="O295" s="113"/>
      <c r="P295" s="115" t="s">
        <v>252</v>
      </c>
      <c r="S295" s="115" t="s">
        <v>1268</v>
      </c>
      <c r="T295" s="23"/>
      <c r="U295" s="23"/>
      <c r="V295" s="23"/>
      <c r="W295" s="115" t="s">
        <v>946</v>
      </c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</row>
    <row r="296" hidden="1">
      <c r="A296" s="27"/>
      <c r="B296" s="88" t="s">
        <v>159</v>
      </c>
      <c r="C296" s="90"/>
      <c r="D296" s="92">
        <v>68.0</v>
      </c>
      <c r="E296" s="90"/>
      <c r="F296" s="90"/>
      <c r="G296" s="92">
        <v>47.0</v>
      </c>
      <c r="H296" s="90"/>
      <c r="I296" s="92"/>
      <c r="J296" s="92">
        <v>71.0</v>
      </c>
      <c r="K296" s="92"/>
      <c r="L296" s="90"/>
      <c r="M296" s="92">
        <v>84.0</v>
      </c>
      <c r="N296" s="90"/>
      <c r="O296" s="90"/>
      <c r="P296" s="92"/>
      <c r="S296" s="92">
        <v>116.0</v>
      </c>
      <c r="T296" s="23"/>
      <c r="U296" s="23"/>
      <c r="V296" s="23"/>
      <c r="W296" s="92">
        <v>92.0</v>
      </c>
      <c r="X296" s="147">
        <f>SUM(D296:W296)</f>
        <v>478</v>
      </c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</row>
    <row r="297" hidden="1">
      <c r="A297" s="27"/>
      <c r="B297" s="88" t="s">
        <v>178</v>
      </c>
      <c r="C297" s="90"/>
      <c r="D297" s="92"/>
      <c r="E297" s="90"/>
      <c r="F297" s="90"/>
      <c r="G297" s="92"/>
      <c r="H297" s="90"/>
      <c r="I297" s="92"/>
      <c r="J297" s="92"/>
      <c r="K297" s="92"/>
      <c r="L297" s="90"/>
      <c r="M297" s="92"/>
      <c r="N297" s="90"/>
      <c r="O297" s="90"/>
      <c r="P297" s="92"/>
      <c r="S297" s="92"/>
      <c r="T297" s="23"/>
      <c r="U297" s="23"/>
      <c r="V297" s="23"/>
      <c r="W297" s="92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</row>
    <row r="298" hidden="1">
      <c r="A298" s="27"/>
      <c r="B298" s="88" t="s">
        <v>287</v>
      </c>
      <c r="C298" s="90"/>
      <c r="D298" s="92"/>
      <c r="E298" s="90"/>
      <c r="F298" s="90"/>
      <c r="G298" s="92"/>
      <c r="H298" s="90"/>
      <c r="I298" s="92"/>
      <c r="J298" s="92"/>
      <c r="K298" s="92"/>
      <c r="L298" s="90"/>
      <c r="M298" s="92"/>
      <c r="N298" s="90"/>
      <c r="O298" s="90"/>
      <c r="P298" s="92"/>
      <c r="S298" s="92"/>
      <c r="T298" s="23"/>
      <c r="U298" s="23"/>
      <c r="V298" s="23"/>
      <c r="W298" s="92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</row>
    <row r="299" hidden="1">
      <c r="A299" s="27"/>
      <c r="B299" s="88" t="s">
        <v>301</v>
      </c>
      <c r="C299" s="90"/>
      <c r="D299" s="92">
        <v>53.0</v>
      </c>
      <c r="E299" s="90"/>
      <c r="F299" s="90"/>
      <c r="G299" s="92">
        <v>31.0</v>
      </c>
      <c r="H299" s="90"/>
      <c r="I299" s="90"/>
      <c r="J299" s="92">
        <v>59.0</v>
      </c>
      <c r="K299" s="90"/>
      <c r="L299" s="90"/>
      <c r="M299" s="92">
        <v>64.0</v>
      </c>
      <c r="N299" s="90"/>
      <c r="O299" s="90"/>
      <c r="P299" s="92"/>
      <c r="Q299" s="90"/>
      <c r="R299" s="90"/>
      <c r="S299" s="92">
        <v>75.0</v>
      </c>
      <c r="T299" s="23"/>
      <c r="U299" s="23"/>
      <c r="V299" s="23"/>
      <c r="W299" s="92">
        <v>53.0</v>
      </c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</row>
    <row r="300" hidden="1">
      <c r="A300" s="27"/>
      <c r="B300" s="88" t="s">
        <v>214</v>
      </c>
      <c r="C300" s="90"/>
      <c r="D300" s="92">
        <f t="shared" ref="D300:W300" si="177">D296-D298-D299-D301-D302</f>
        <v>15</v>
      </c>
      <c r="E300" s="92">
        <f t="shared" si="177"/>
        <v>0</v>
      </c>
      <c r="F300" s="92">
        <f t="shared" si="177"/>
        <v>0</v>
      </c>
      <c r="G300" s="92">
        <f t="shared" si="177"/>
        <v>14</v>
      </c>
      <c r="H300" s="92">
        <f t="shared" si="177"/>
        <v>0</v>
      </c>
      <c r="I300" s="92">
        <f t="shared" si="177"/>
        <v>0</v>
      </c>
      <c r="J300" s="92">
        <f t="shared" si="177"/>
        <v>9</v>
      </c>
      <c r="K300" s="92">
        <f t="shared" si="177"/>
        <v>0</v>
      </c>
      <c r="L300" s="92">
        <f t="shared" si="177"/>
        <v>0</v>
      </c>
      <c r="M300" s="92">
        <f t="shared" si="177"/>
        <v>18</v>
      </c>
      <c r="N300" s="92">
        <f t="shared" si="177"/>
        <v>0</v>
      </c>
      <c r="O300" s="92">
        <f t="shared" si="177"/>
        <v>0</v>
      </c>
      <c r="P300" s="92">
        <f t="shared" si="177"/>
        <v>0</v>
      </c>
      <c r="Q300" s="92">
        <f t="shared" si="177"/>
        <v>0</v>
      </c>
      <c r="R300" s="92">
        <f t="shared" si="177"/>
        <v>0</v>
      </c>
      <c r="S300" s="92">
        <f t="shared" si="177"/>
        <v>40</v>
      </c>
      <c r="T300" s="92">
        <f t="shared" si="177"/>
        <v>0</v>
      </c>
      <c r="U300" s="92">
        <f t="shared" si="177"/>
        <v>0</v>
      </c>
      <c r="V300" s="92">
        <f t="shared" si="177"/>
        <v>0</v>
      </c>
      <c r="W300" s="92">
        <f t="shared" si="177"/>
        <v>37</v>
      </c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</row>
    <row r="301" hidden="1">
      <c r="A301" s="27"/>
      <c r="B301" s="88" t="s">
        <v>221</v>
      </c>
      <c r="C301" s="90"/>
      <c r="D301" s="92">
        <v>0.0</v>
      </c>
      <c r="E301" s="90"/>
      <c r="F301" s="90"/>
      <c r="G301" s="92">
        <v>2.0</v>
      </c>
      <c r="H301" s="90"/>
      <c r="I301" s="90"/>
      <c r="J301" s="92">
        <v>3.0</v>
      </c>
      <c r="K301" s="90"/>
      <c r="L301" s="92"/>
      <c r="M301" s="92">
        <v>2.0</v>
      </c>
      <c r="N301" s="92"/>
      <c r="O301" s="90"/>
      <c r="P301" s="92"/>
      <c r="Q301" s="90"/>
      <c r="R301" s="90"/>
      <c r="S301" s="92">
        <v>1.0</v>
      </c>
      <c r="T301" s="23"/>
      <c r="U301" s="23"/>
      <c r="V301" s="23"/>
      <c r="W301" s="92">
        <v>2.0</v>
      </c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</row>
    <row r="302" hidden="1">
      <c r="A302" s="27"/>
      <c r="B302" s="88" t="s">
        <v>233</v>
      </c>
      <c r="C302" s="90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23"/>
      <c r="U302" s="23"/>
      <c r="V302" s="23"/>
      <c r="W302" s="92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</row>
    <row r="303" hidden="1">
      <c r="A303" s="35"/>
      <c r="B303" s="88" t="s">
        <v>338</v>
      </c>
      <c r="C303" s="110" t="str">
        <f t="shared" ref="C303:D303" si="178">C297/C296</f>
        <v>#DIV/0!</v>
      </c>
      <c r="D303" s="110">
        <f t="shared" si="178"/>
        <v>0</v>
      </c>
      <c r="E303" s="110" t="str">
        <f t="shared" ref="E303:F303" si="179">#REF!/#REF!</f>
        <v>#REF!</v>
      </c>
      <c r="F303" s="110" t="str">
        <f t="shared" si="179"/>
        <v>#REF!</v>
      </c>
      <c r="G303" s="110">
        <f>G297/G296</f>
        <v>0</v>
      </c>
      <c r="H303" s="110" t="str">
        <f t="shared" ref="H303:I303" si="180">E297/E296</f>
        <v>#DIV/0!</v>
      </c>
      <c r="I303" s="110" t="str">
        <f t="shared" si="180"/>
        <v>#DIV/0!</v>
      </c>
      <c r="J303" s="110">
        <f>J297/J296</f>
        <v>0</v>
      </c>
      <c r="K303" s="110" t="str">
        <f t="shared" ref="K303:L303" si="181">H297/H296</f>
        <v>#DIV/0!</v>
      </c>
      <c r="L303" s="110" t="str">
        <f t="shared" si="181"/>
        <v>#DIV/0!</v>
      </c>
      <c r="M303" s="110">
        <f>M297/M296</f>
        <v>0</v>
      </c>
      <c r="N303" s="110" t="str">
        <f t="shared" ref="N303:O303" si="182">K297/K296</f>
        <v>#DIV/0!</v>
      </c>
      <c r="O303" s="110" t="str">
        <f t="shared" si="182"/>
        <v>#DIV/0!</v>
      </c>
      <c r="P303" s="110" t="str">
        <f>P297/P296</f>
        <v>#DIV/0!</v>
      </c>
      <c r="Q303" s="110" t="str">
        <f t="shared" ref="Q303:R303" si="183">N297/N296</f>
        <v>#DIV/0!</v>
      </c>
      <c r="R303" s="110" t="str">
        <f t="shared" si="183"/>
        <v>#DIV/0!</v>
      </c>
      <c r="S303" s="110">
        <f t="shared" ref="S303:W303" si="184">S297/S296</f>
        <v>0</v>
      </c>
      <c r="T303" s="110" t="str">
        <f t="shared" si="184"/>
        <v>#DIV/0!</v>
      </c>
      <c r="U303" s="110" t="str">
        <f t="shared" si="184"/>
        <v>#DIV/0!</v>
      </c>
      <c r="V303" s="110" t="str">
        <f t="shared" si="184"/>
        <v>#DIV/0!</v>
      </c>
      <c r="W303" s="110">
        <f t="shared" si="184"/>
        <v>0</v>
      </c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</row>
    <row r="304" hidden="1">
      <c r="A304" s="23"/>
      <c r="B304" s="23"/>
      <c r="C304" s="23"/>
      <c r="D304" s="7" t="s">
        <v>1831</v>
      </c>
      <c r="E304" s="23"/>
      <c r="F304" s="23"/>
      <c r="G304" s="7" t="s">
        <v>1836</v>
      </c>
      <c r="H304" s="23"/>
      <c r="I304" s="23"/>
      <c r="J304" s="7" t="s">
        <v>1840</v>
      </c>
      <c r="K304" s="23"/>
      <c r="L304" s="23"/>
      <c r="M304" s="7" t="s">
        <v>1843</v>
      </c>
      <c r="N304" s="23"/>
      <c r="O304" s="23"/>
      <c r="P304" s="5" t="s">
        <v>7</v>
      </c>
      <c r="Q304" s="23"/>
      <c r="R304" s="23"/>
      <c r="S304" s="7" t="s">
        <v>1845</v>
      </c>
      <c r="T304" s="23"/>
      <c r="U304" s="23"/>
      <c r="V304" s="23"/>
      <c r="W304" s="7" t="s">
        <v>1847</v>
      </c>
      <c r="X304" s="82" t="s">
        <v>7</v>
      </c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</row>
    <row r="305" hidden="1">
      <c r="A305" s="85">
        <v>43762.0</v>
      </c>
      <c r="B305" s="112" t="s">
        <v>134</v>
      </c>
      <c r="C305" s="113"/>
      <c r="D305" s="115" t="s">
        <v>1287</v>
      </c>
      <c r="E305" s="113"/>
      <c r="F305" s="113"/>
      <c r="G305" s="115" t="s">
        <v>1076</v>
      </c>
      <c r="H305" s="113"/>
      <c r="I305" s="115"/>
      <c r="J305" s="115" t="s">
        <v>1647</v>
      </c>
      <c r="K305" s="115"/>
      <c r="L305" s="113"/>
      <c r="M305" s="115" t="s">
        <v>1357</v>
      </c>
      <c r="N305" s="113"/>
      <c r="O305" s="113"/>
      <c r="P305" s="115" t="s">
        <v>1850</v>
      </c>
      <c r="S305" s="115" t="s">
        <v>1746</v>
      </c>
      <c r="T305" s="23"/>
      <c r="U305" s="23"/>
      <c r="V305" s="23"/>
      <c r="W305" s="115" t="s">
        <v>1851</v>
      </c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</row>
    <row r="306" hidden="1">
      <c r="A306" s="27"/>
      <c r="B306" s="88" t="s">
        <v>159</v>
      </c>
      <c r="C306" s="90"/>
      <c r="D306" s="92">
        <v>1.0</v>
      </c>
      <c r="E306" s="90"/>
      <c r="F306" s="90"/>
      <c r="G306" s="92">
        <v>131.0</v>
      </c>
      <c r="H306" s="90"/>
      <c r="I306" s="92"/>
      <c r="J306" s="92">
        <v>22.0</v>
      </c>
      <c r="K306" s="92"/>
      <c r="L306" s="90"/>
      <c r="M306" s="92">
        <v>31.0</v>
      </c>
      <c r="N306" s="90"/>
      <c r="O306" s="90"/>
      <c r="P306" s="92">
        <v>66.0</v>
      </c>
      <c r="S306" s="92">
        <v>98.0</v>
      </c>
      <c r="T306" s="23"/>
      <c r="U306" s="23"/>
      <c r="V306" s="23"/>
      <c r="W306" s="92">
        <v>52.0</v>
      </c>
      <c r="X306" s="147">
        <f>SUM(D306:W306)</f>
        <v>401</v>
      </c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</row>
    <row r="307" hidden="1">
      <c r="A307" s="27"/>
      <c r="B307" s="88" t="s">
        <v>178</v>
      </c>
      <c r="C307" s="90"/>
      <c r="D307" s="92"/>
      <c r="E307" s="90"/>
      <c r="F307" s="90"/>
      <c r="G307" s="92"/>
      <c r="H307" s="90"/>
      <c r="I307" s="92"/>
      <c r="J307" s="92"/>
      <c r="K307" s="92"/>
      <c r="L307" s="90"/>
      <c r="M307" s="92"/>
      <c r="N307" s="90"/>
      <c r="O307" s="90"/>
      <c r="P307" s="92"/>
      <c r="S307" s="92"/>
      <c r="T307" s="23"/>
      <c r="U307" s="23"/>
      <c r="V307" s="23"/>
      <c r="W307" s="92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</row>
    <row r="308" hidden="1">
      <c r="A308" s="27"/>
      <c r="B308" s="88" t="s">
        <v>287</v>
      </c>
      <c r="C308" s="90"/>
      <c r="D308" s="92"/>
      <c r="E308" s="90"/>
      <c r="F308" s="90"/>
      <c r="G308" s="92"/>
      <c r="H308" s="90"/>
      <c r="I308" s="92"/>
      <c r="J308" s="92"/>
      <c r="K308" s="92"/>
      <c r="L308" s="90"/>
      <c r="M308" s="92"/>
      <c r="N308" s="90"/>
      <c r="O308" s="90"/>
      <c r="P308" s="92"/>
      <c r="S308" s="92"/>
      <c r="T308" s="23"/>
      <c r="U308" s="23"/>
      <c r="V308" s="23"/>
      <c r="W308" s="92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</row>
    <row r="309" hidden="1">
      <c r="A309" s="27"/>
      <c r="B309" s="88" t="s">
        <v>301</v>
      </c>
      <c r="C309" s="90"/>
      <c r="D309" s="92">
        <v>1.0</v>
      </c>
      <c r="E309" s="90"/>
      <c r="F309" s="90"/>
      <c r="G309" s="92">
        <v>98.0</v>
      </c>
      <c r="H309" s="90"/>
      <c r="I309" s="90"/>
      <c r="J309" s="92">
        <v>18.0</v>
      </c>
      <c r="K309" s="90"/>
      <c r="L309" s="90"/>
      <c r="M309" s="92">
        <v>25.0</v>
      </c>
      <c r="N309" s="90"/>
      <c r="O309" s="90"/>
      <c r="P309" s="92">
        <v>47.0</v>
      </c>
      <c r="Q309" s="90"/>
      <c r="R309" s="90"/>
      <c r="S309" s="92">
        <v>72.0</v>
      </c>
      <c r="T309" s="23"/>
      <c r="U309" s="23"/>
      <c r="V309" s="23"/>
      <c r="W309" s="92">
        <v>36.0</v>
      </c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</row>
    <row r="310" hidden="1">
      <c r="A310" s="27"/>
      <c r="B310" s="88" t="s">
        <v>214</v>
      </c>
      <c r="C310" s="90"/>
      <c r="D310" s="92">
        <f t="shared" ref="D310:W310" si="185">D306-D308-D309-D311-D312</f>
        <v>0</v>
      </c>
      <c r="E310" s="92">
        <f t="shared" si="185"/>
        <v>0</v>
      </c>
      <c r="F310" s="92">
        <f t="shared" si="185"/>
        <v>0</v>
      </c>
      <c r="G310" s="92">
        <f t="shared" si="185"/>
        <v>28</v>
      </c>
      <c r="H310" s="92">
        <f t="shared" si="185"/>
        <v>0</v>
      </c>
      <c r="I310" s="92">
        <f t="shared" si="185"/>
        <v>0</v>
      </c>
      <c r="J310" s="92">
        <f t="shared" si="185"/>
        <v>3</v>
      </c>
      <c r="K310" s="92">
        <f t="shared" si="185"/>
        <v>0</v>
      </c>
      <c r="L310" s="92">
        <f t="shared" si="185"/>
        <v>0</v>
      </c>
      <c r="M310" s="92">
        <f t="shared" si="185"/>
        <v>6</v>
      </c>
      <c r="N310" s="92">
        <f t="shared" si="185"/>
        <v>0</v>
      </c>
      <c r="O310" s="92">
        <f t="shared" si="185"/>
        <v>0</v>
      </c>
      <c r="P310" s="92">
        <f t="shared" si="185"/>
        <v>19</v>
      </c>
      <c r="Q310" s="92">
        <f t="shared" si="185"/>
        <v>0</v>
      </c>
      <c r="R310" s="92">
        <f t="shared" si="185"/>
        <v>0</v>
      </c>
      <c r="S310" s="92">
        <f t="shared" si="185"/>
        <v>23</v>
      </c>
      <c r="T310" s="92">
        <f t="shared" si="185"/>
        <v>0</v>
      </c>
      <c r="U310" s="92">
        <f t="shared" si="185"/>
        <v>0</v>
      </c>
      <c r="V310" s="92">
        <f t="shared" si="185"/>
        <v>0</v>
      </c>
      <c r="W310" s="92">
        <f t="shared" si="185"/>
        <v>14</v>
      </c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</row>
    <row r="311" hidden="1">
      <c r="A311" s="27"/>
      <c r="B311" s="88" t="s">
        <v>221</v>
      </c>
      <c r="C311" s="90"/>
      <c r="D311" s="92"/>
      <c r="E311" s="90"/>
      <c r="F311" s="90"/>
      <c r="G311" s="92">
        <v>5.0</v>
      </c>
      <c r="H311" s="90"/>
      <c r="I311" s="90"/>
      <c r="J311" s="92">
        <v>1.0</v>
      </c>
      <c r="K311" s="90"/>
      <c r="L311" s="92"/>
      <c r="M311" s="92">
        <v>0.0</v>
      </c>
      <c r="N311" s="92"/>
      <c r="O311" s="90"/>
      <c r="P311" s="92">
        <v>0.0</v>
      </c>
      <c r="Q311" s="90"/>
      <c r="R311" s="90"/>
      <c r="S311" s="92">
        <v>3.0</v>
      </c>
      <c r="T311" s="23"/>
      <c r="U311" s="23"/>
      <c r="V311" s="23"/>
      <c r="W311" s="92">
        <v>2.0</v>
      </c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</row>
    <row r="312" hidden="1">
      <c r="A312" s="27"/>
      <c r="B312" s="88" t="s">
        <v>233</v>
      </c>
      <c r="C312" s="90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23"/>
      <c r="U312" s="23"/>
      <c r="V312" s="23"/>
      <c r="W312" s="92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</row>
    <row r="313" hidden="1">
      <c r="A313" s="35"/>
      <c r="B313" s="88" t="s">
        <v>338</v>
      </c>
      <c r="C313" s="110" t="str">
        <f t="shared" ref="C313:D313" si="186">C307/C306</f>
        <v>#DIV/0!</v>
      </c>
      <c r="D313" s="110">
        <f t="shared" si="186"/>
        <v>0</v>
      </c>
      <c r="E313" s="110" t="str">
        <f t="shared" ref="E313:F313" si="187">#REF!/#REF!</f>
        <v>#REF!</v>
      </c>
      <c r="F313" s="110" t="str">
        <f t="shared" si="187"/>
        <v>#REF!</v>
      </c>
      <c r="G313" s="110">
        <f>G307/G306</f>
        <v>0</v>
      </c>
      <c r="H313" s="110" t="str">
        <f t="shared" ref="H313:I313" si="188">E307/E306</f>
        <v>#DIV/0!</v>
      </c>
      <c r="I313" s="110" t="str">
        <f t="shared" si="188"/>
        <v>#DIV/0!</v>
      </c>
      <c r="J313" s="110">
        <f>J307/J306</f>
        <v>0</v>
      </c>
      <c r="K313" s="110" t="str">
        <f t="shared" ref="K313:L313" si="189">H307/H306</f>
        <v>#DIV/0!</v>
      </c>
      <c r="L313" s="110" t="str">
        <f t="shared" si="189"/>
        <v>#DIV/0!</v>
      </c>
      <c r="M313" s="110">
        <f>M307/M306</f>
        <v>0</v>
      </c>
      <c r="N313" s="110" t="str">
        <f t="shared" ref="N313:O313" si="190">K307/K306</f>
        <v>#DIV/0!</v>
      </c>
      <c r="O313" s="110" t="str">
        <f t="shared" si="190"/>
        <v>#DIV/0!</v>
      </c>
      <c r="P313" s="110">
        <f>P307/P306</f>
        <v>0</v>
      </c>
      <c r="Q313" s="110" t="str">
        <f t="shared" ref="Q313:R313" si="191">N307/N306</f>
        <v>#DIV/0!</v>
      </c>
      <c r="R313" s="110" t="str">
        <f t="shared" si="191"/>
        <v>#DIV/0!</v>
      </c>
      <c r="S313" s="110">
        <f t="shared" ref="S313:W313" si="192">S307/S306</f>
        <v>0</v>
      </c>
      <c r="T313" s="110" t="str">
        <f t="shared" si="192"/>
        <v>#DIV/0!</v>
      </c>
      <c r="U313" s="110" t="str">
        <f t="shared" si="192"/>
        <v>#DIV/0!</v>
      </c>
      <c r="V313" s="110" t="str">
        <f t="shared" si="192"/>
        <v>#DIV/0!</v>
      </c>
      <c r="W313" s="110">
        <f t="shared" si="192"/>
        <v>0</v>
      </c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</row>
    <row r="314" hidden="1">
      <c r="A314" s="23"/>
      <c r="B314" s="23"/>
      <c r="C314" s="23"/>
      <c r="D314" s="7" t="s">
        <v>1856</v>
      </c>
      <c r="E314" s="23"/>
      <c r="F314" s="23"/>
      <c r="G314" s="7" t="s">
        <v>1858</v>
      </c>
      <c r="H314" s="23"/>
      <c r="I314" s="23"/>
      <c r="J314" s="7" t="s">
        <v>1860</v>
      </c>
      <c r="K314" s="23"/>
      <c r="L314" s="23"/>
      <c r="M314" s="7" t="s">
        <v>1861</v>
      </c>
      <c r="N314" s="23"/>
      <c r="O314" s="23"/>
      <c r="P314" s="7" t="s">
        <v>1863</v>
      </c>
      <c r="Q314" s="23"/>
      <c r="R314" s="23"/>
      <c r="S314" s="7" t="s">
        <v>1866</v>
      </c>
      <c r="T314" s="23"/>
      <c r="U314" s="23"/>
      <c r="V314" s="23"/>
      <c r="W314" s="7" t="s">
        <v>1869</v>
      </c>
      <c r="X314" s="82" t="s">
        <v>7</v>
      </c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</row>
    <row r="315" hidden="1">
      <c r="A315" s="85">
        <v>43763.0</v>
      </c>
      <c r="B315" s="112" t="s">
        <v>134</v>
      </c>
      <c r="C315" s="113"/>
      <c r="D315" s="115" t="s">
        <v>1356</v>
      </c>
      <c r="E315" s="113"/>
      <c r="F315" s="113"/>
      <c r="G315" s="115" t="s">
        <v>1154</v>
      </c>
      <c r="H315" s="113"/>
      <c r="I315" s="115"/>
      <c r="J315" s="115" t="s">
        <v>1873</v>
      </c>
      <c r="K315" s="115"/>
      <c r="L315" s="113"/>
      <c r="M315" s="115" t="s">
        <v>1696</v>
      </c>
      <c r="N315" s="113"/>
      <c r="O315" s="113"/>
      <c r="P315" s="115"/>
      <c r="S315" s="115" t="s">
        <v>1159</v>
      </c>
      <c r="T315" s="23"/>
      <c r="U315" s="23"/>
      <c r="V315" s="23"/>
      <c r="W315" s="115" t="s">
        <v>601</v>
      </c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</row>
    <row r="316" hidden="1">
      <c r="A316" s="27"/>
      <c r="B316" s="88" t="s">
        <v>159</v>
      </c>
      <c r="C316" s="90"/>
      <c r="D316" s="92">
        <v>146.0</v>
      </c>
      <c r="E316" s="90"/>
      <c r="F316" s="90"/>
      <c r="G316" s="92">
        <v>3.0</v>
      </c>
      <c r="H316" s="90"/>
      <c r="I316" s="92"/>
      <c r="J316" s="92">
        <v>49.0</v>
      </c>
      <c r="K316" s="92"/>
      <c r="L316" s="90"/>
      <c r="M316" s="92">
        <v>47.0</v>
      </c>
      <c r="N316" s="90"/>
      <c r="O316" s="90"/>
      <c r="P316" s="92"/>
      <c r="S316" s="92">
        <v>172.0</v>
      </c>
      <c r="T316" s="23"/>
      <c r="U316" s="23"/>
      <c r="V316" s="23"/>
      <c r="W316" s="92">
        <v>15.0</v>
      </c>
      <c r="X316" s="147">
        <f>SUM(D316:W316)</f>
        <v>432</v>
      </c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</row>
    <row r="317" hidden="1">
      <c r="A317" s="27"/>
      <c r="B317" s="88" t="s">
        <v>178</v>
      </c>
      <c r="C317" s="90"/>
      <c r="D317" s="92"/>
      <c r="E317" s="90"/>
      <c r="F317" s="90"/>
      <c r="G317" s="92"/>
      <c r="H317" s="90"/>
      <c r="I317" s="92"/>
      <c r="J317" s="92"/>
      <c r="K317" s="92"/>
      <c r="L317" s="90"/>
      <c r="M317" s="92"/>
      <c r="N317" s="90"/>
      <c r="O317" s="90"/>
      <c r="P317" s="92"/>
      <c r="S317" s="92"/>
      <c r="T317" s="23"/>
      <c r="U317" s="23"/>
      <c r="V317" s="23"/>
      <c r="W317" s="92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</row>
    <row r="318" hidden="1">
      <c r="A318" s="27"/>
      <c r="B318" s="88" t="s">
        <v>287</v>
      </c>
      <c r="C318" s="90"/>
      <c r="D318" s="92"/>
      <c r="E318" s="90"/>
      <c r="F318" s="90"/>
      <c r="G318" s="92"/>
      <c r="H318" s="90"/>
      <c r="I318" s="92"/>
      <c r="J318" s="92"/>
      <c r="K318" s="92"/>
      <c r="L318" s="90"/>
      <c r="M318" s="92"/>
      <c r="N318" s="90"/>
      <c r="O318" s="90"/>
      <c r="P318" s="92"/>
      <c r="S318" s="92"/>
      <c r="T318" s="23"/>
      <c r="U318" s="23"/>
      <c r="V318" s="23"/>
      <c r="W318" s="92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</row>
    <row r="319" hidden="1">
      <c r="A319" s="27"/>
      <c r="B319" s="88" t="s">
        <v>301</v>
      </c>
      <c r="C319" s="90"/>
      <c r="D319" s="92">
        <v>94.0</v>
      </c>
      <c r="E319" s="90"/>
      <c r="F319" s="90"/>
      <c r="G319" s="92">
        <v>3.0</v>
      </c>
      <c r="H319" s="90"/>
      <c r="I319" s="90"/>
      <c r="J319" s="92">
        <v>36.0</v>
      </c>
      <c r="K319" s="90"/>
      <c r="L319" s="90"/>
      <c r="M319" s="92">
        <v>38.0</v>
      </c>
      <c r="N319" s="90"/>
      <c r="O319" s="90"/>
      <c r="P319" s="92"/>
      <c r="Q319" s="90"/>
      <c r="R319" s="90"/>
      <c r="S319" s="92">
        <f>73+46</f>
        <v>119</v>
      </c>
      <c r="T319" s="23"/>
      <c r="U319" s="23"/>
      <c r="V319" s="23"/>
      <c r="W319" s="92">
        <v>11.0</v>
      </c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</row>
    <row r="320" hidden="1">
      <c r="A320" s="27"/>
      <c r="B320" s="88" t="s">
        <v>214</v>
      </c>
      <c r="C320" s="90"/>
      <c r="D320" s="92">
        <f t="shared" ref="D320:W320" si="193">D316-D318-D319-D321-D322</f>
        <v>39</v>
      </c>
      <c r="E320" s="92">
        <f t="shared" si="193"/>
        <v>0</v>
      </c>
      <c r="F320" s="92">
        <f t="shared" si="193"/>
        <v>0</v>
      </c>
      <c r="G320" s="92">
        <f t="shared" si="193"/>
        <v>0</v>
      </c>
      <c r="H320" s="92">
        <f t="shared" si="193"/>
        <v>0</v>
      </c>
      <c r="I320" s="92">
        <f t="shared" si="193"/>
        <v>0</v>
      </c>
      <c r="J320" s="92">
        <f t="shared" si="193"/>
        <v>10</v>
      </c>
      <c r="K320" s="92">
        <f t="shared" si="193"/>
        <v>0</v>
      </c>
      <c r="L320" s="92">
        <f t="shared" si="193"/>
        <v>0</v>
      </c>
      <c r="M320" s="92">
        <f t="shared" si="193"/>
        <v>9</v>
      </c>
      <c r="N320" s="92">
        <f t="shared" si="193"/>
        <v>0</v>
      </c>
      <c r="O320" s="92">
        <f t="shared" si="193"/>
        <v>0</v>
      </c>
      <c r="P320" s="92">
        <f t="shared" si="193"/>
        <v>0</v>
      </c>
      <c r="Q320" s="92">
        <f t="shared" si="193"/>
        <v>0</v>
      </c>
      <c r="R320" s="92">
        <f t="shared" si="193"/>
        <v>0</v>
      </c>
      <c r="S320" s="92">
        <f t="shared" si="193"/>
        <v>52</v>
      </c>
      <c r="T320" s="92">
        <f t="shared" si="193"/>
        <v>0</v>
      </c>
      <c r="U320" s="92">
        <f t="shared" si="193"/>
        <v>0</v>
      </c>
      <c r="V320" s="92">
        <f t="shared" si="193"/>
        <v>0</v>
      </c>
      <c r="W320" s="92">
        <f t="shared" si="193"/>
        <v>4</v>
      </c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</row>
    <row r="321" hidden="1">
      <c r="A321" s="27"/>
      <c r="B321" s="88" t="s">
        <v>221</v>
      </c>
      <c r="C321" s="90"/>
      <c r="D321" s="92">
        <v>7.0</v>
      </c>
      <c r="E321" s="90"/>
      <c r="F321" s="90"/>
      <c r="G321" s="92">
        <v>0.0</v>
      </c>
      <c r="H321" s="90"/>
      <c r="I321" s="90"/>
      <c r="J321" s="92">
        <v>3.0</v>
      </c>
      <c r="K321" s="90"/>
      <c r="L321" s="92"/>
      <c r="M321" s="92">
        <v>0.0</v>
      </c>
      <c r="N321" s="92"/>
      <c r="O321" s="90"/>
      <c r="P321" s="92"/>
      <c r="Q321" s="90"/>
      <c r="R321" s="90"/>
      <c r="S321" s="92">
        <v>1.0</v>
      </c>
      <c r="T321" s="23"/>
      <c r="U321" s="23"/>
      <c r="V321" s="23"/>
      <c r="W321" s="92">
        <v>0.0</v>
      </c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</row>
    <row r="322" hidden="1">
      <c r="A322" s="27"/>
      <c r="B322" s="88" t="s">
        <v>233</v>
      </c>
      <c r="C322" s="90"/>
      <c r="D322" s="92">
        <v>6.0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23"/>
      <c r="U322" s="23"/>
      <c r="V322" s="23"/>
      <c r="W322" s="92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</row>
    <row r="323" hidden="1">
      <c r="A323" s="35"/>
      <c r="B323" s="88" t="s">
        <v>338</v>
      </c>
      <c r="C323" s="110" t="str">
        <f t="shared" ref="C323:D323" si="194">C317/C316</f>
        <v>#DIV/0!</v>
      </c>
      <c r="D323" s="110">
        <f t="shared" si="194"/>
        <v>0</v>
      </c>
      <c r="E323" s="110" t="str">
        <f t="shared" ref="E323:F323" si="195">#REF!/#REF!</f>
        <v>#REF!</v>
      </c>
      <c r="F323" s="110" t="str">
        <f t="shared" si="195"/>
        <v>#REF!</v>
      </c>
      <c r="G323" s="110">
        <f>G317/G316</f>
        <v>0</v>
      </c>
      <c r="H323" s="110" t="str">
        <f t="shared" ref="H323:I323" si="196">E317/E316</f>
        <v>#DIV/0!</v>
      </c>
      <c r="I323" s="110" t="str">
        <f t="shared" si="196"/>
        <v>#DIV/0!</v>
      </c>
      <c r="J323" s="110">
        <f>J317/J316</f>
        <v>0</v>
      </c>
      <c r="K323" s="110" t="str">
        <f t="shared" ref="K323:L323" si="197">H317/H316</f>
        <v>#DIV/0!</v>
      </c>
      <c r="L323" s="110" t="str">
        <f t="shared" si="197"/>
        <v>#DIV/0!</v>
      </c>
      <c r="M323" s="110">
        <f>M317/M316</f>
        <v>0</v>
      </c>
      <c r="N323" s="110" t="str">
        <f t="shared" ref="N323:O323" si="198">K317/K316</f>
        <v>#DIV/0!</v>
      </c>
      <c r="O323" s="110" t="str">
        <f t="shared" si="198"/>
        <v>#DIV/0!</v>
      </c>
      <c r="P323" s="110" t="str">
        <f>P317/P316</f>
        <v>#DIV/0!</v>
      </c>
      <c r="Q323" s="110" t="str">
        <f t="shared" ref="Q323:R323" si="199">N317/N316</f>
        <v>#DIV/0!</v>
      </c>
      <c r="R323" s="110" t="str">
        <f t="shared" si="199"/>
        <v>#DIV/0!</v>
      </c>
      <c r="S323" s="110">
        <f t="shared" ref="S323:W323" si="200">S317/S316</f>
        <v>0</v>
      </c>
      <c r="T323" s="110" t="str">
        <f t="shared" si="200"/>
        <v>#DIV/0!</v>
      </c>
      <c r="U323" s="110" t="str">
        <f t="shared" si="200"/>
        <v>#DIV/0!</v>
      </c>
      <c r="V323" s="110" t="str">
        <f t="shared" si="200"/>
        <v>#DIV/0!</v>
      </c>
      <c r="W323" s="110">
        <f t="shared" si="200"/>
        <v>0</v>
      </c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</row>
    <row r="324" hidden="1">
      <c r="A324" s="23"/>
      <c r="B324" s="23"/>
      <c r="C324" s="23"/>
      <c r="D324" s="7" t="s">
        <v>1879</v>
      </c>
      <c r="E324" s="23"/>
      <c r="F324" s="23"/>
      <c r="G324" s="7" t="s">
        <v>1881</v>
      </c>
      <c r="H324" s="23"/>
      <c r="I324" s="23"/>
      <c r="J324" s="7" t="s">
        <v>1882</v>
      </c>
      <c r="K324" s="23"/>
      <c r="L324" s="23"/>
      <c r="M324" s="7" t="s">
        <v>1884</v>
      </c>
      <c r="N324" s="23"/>
      <c r="O324" s="23"/>
      <c r="P324" s="5" t="s">
        <v>7</v>
      </c>
      <c r="Q324" s="23"/>
      <c r="R324" s="23"/>
      <c r="S324" s="7" t="s">
        <v>1886</v>
      </c>
      <c r="T324" s="23"/>
      <c r="U324" s="23"/>
      <c r="V324" s="23"/>
      <c r="W324" s="7" t="s">
        <v>1887</v>
      </c>
      <c r="X324" s="82" t="s">
        <v>7</v>
      </c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</row>
    <row r="325">
      <c r="A325" s="85">
        <v>43764.0</v>
      </c>
      <c r="B325" s="112" t="s">
        <v>134</v>
      </c>
      <c r="C325" s="113"/>
      <c r="D325" s="115" t="s">
        <v>255</v>
      </c>
      <c r="E325" s="113"/>
      <c r="F325" s="113"/>
      <c r="G325" s="115"/>
      <c r="H325" s="113"/>
      <c r="I325" s="115"/>
      <c r="J325" s="115" t="s">
        <v>1647</v>
      </c>
      <c r="K325" s="115"/>
      <c r="L325" s="113"/>
      <c r="M325" s="115" t="s">
        <v>750</v>
      </c>
      <c r="N325" s="113"/>
      <c r="O325" s="113"/>
      <c r="P325" s="115"/>
      <c r="S325" s="115" t="s">
        <v>806</v>
      </c>
      <c r="T325" s="23"/>
      <c r="U325" s="23"/>
      <c r="V325" s="23"/>
      <c r="W325" s="115" t="s">
        <v>1888</v>
      </c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</row>
    <row r="326">
      <c r="A326" s="27"/>
      <c r="B326" s="88" t="s">
        <v>159</v>
      </c>
      <c r="C326" s="90"/>
      <c r="D326" s="92">
        <v>85.0</v>
      </c>
      <c r="E326" s="90"/>
      <c r="F326" s="90"/>
      <c r="G326" s="92"/>
      <c r="H326" s="90"/>
      <c r="I326" s="92"/>
      <c r="J326" s="92">
        <v>22.0</v>
      </c>
      <c r="K326" s="92"/>
      <c r="L326" s="90"/>
      <c r="M326" s="92">
        <v>38.0</v>
      </c>
      <c r="N326" s="90"/>
      <c r="O326" s="90"/>
      <c r="P326" s="92"/>
      <c r="S326" s="92">
        <v>104.0</v>
      </c>
      <c r="T326" s="23"/>
      <c r="U326" s="23"/>
      <c r="V326" s="23"/>
      <c r="W326" s="92">
        <v>75.0</v>
      </c>
      <c r="X326" s="147">
        <f>SUM(D326:W326)</f>
        <v>324</v>
      </c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</row>
    <row r="327">
      <c r="A327" s="27"/>
      <c r="B327" s="88" t="s">
        <v>178</v>
      </c>
      <c r="C327" s="90"/>
      <c r="D327" s="92">
        <v>0.0</v>
      </c>
      <c r="E327" s="90"/>
      <c r="F327" s="90"/>
      <c r="G327" s="92"/>
      <c r="H327" s="90"/>
      <c r="I327" s="92"/>
      <c r="J327" s="92">
        <v>16.0</v>
      </c>
      <c r="K327" s="92"/>
      <c r="L327" s="90"/>
      <c r="M327" s="92">
        <v>24.0</v>
      </c>
      <c r="N327" s="90"/>
      <c r="O327" s="90"/>
      <c r="P327" s="92"/>
      <c r="S327" s="92"/>
      <c r="T327" s="23"/>
      <c r="U327" s="23"/>
      <c r="V327" s="23"/>
      <c r="W327" s="92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</row>
    <row r="328">
      <c r="A328" s="27"/>
      <c r="B328" s="88" t="s">
        <v>287</v>
      </c>
      <c r="C328" s="90"/>
      <c r="D328" s="92">
        <v>52.0</v>
      </c>
      <c r="E328" s="90"/>
      <c r="F328" s="90"/>
      <c r="G328" s="92"/>
      <c r="H328" s="90"/>
      <c r="I328" s="92"/>
      <c r="J328" s="92">
        <v>11.0</v>
      </c>
      <c r="K328" s="92"/>
      <c r="L328" s="90"/>
      <c r="M328" s="92">
        <v>20.0</v>
      </c>
      <c r="N328" s="90"/>
      <c r="O328" s="90"/>
      <c r="P328" s="92"/>
      <c r="S328" s="92"/>
      <c r="T328" s="23"/>
      <c r="U328" s="23"/>
      <c r="V328" s="23"/>
      <c r="W328" s="92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</row>
    <row r="329">
      <c r="A329" s="27"/>
      <c r="B329" s="88" t="s">
        <v>301</v>
      </c>
      <c r="C329" s="90"/>
      <c r="D329" s="92">
        <v>6.0</v>
      </c>
      <c r="E329" s="90"/>
      <c r="F329" s="90"/>
      <c r="G329" s="92"/>
      <c r="H329" s="90"/>
      <c r="I329" s="90"/>
      <c r="J329" s="92">
        <v>4.0</v>
      </c>
      <c r="K329" s="90"/>
      <c r="L329" s="90"/>
      <c r="M329" s="92">
        <v>9.0</v>
      </c>
      <c r="N329" s="90"/>
      <c r="O329" s="90"/>
      <c r="P329" s="92"/>
      <c r="Q329" s="90"/>
      <c r="R329" s="90"/>
      <c r="S329" s="92">
        <v>70.0</v>
      </c>
      <c r="T329" s="23"/>
      <c r="U329" s="23"/>
      <c r="V329" s="23"/>
      <c r="W329" s="92">
        <v>40.0</v>
      </c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</row>
    <row r="330">
      <c r="A330" s="27"/>
      <c r="B330" s="88" t="s">
        <v>214</v>
      </c>
      <c r="C330" s="90"/>
      <c r="D330" s="92">
        <f t="shared" ref="D330:W330" si="201">D326-D328-D329-D331-D332</f>
        <v>21</v>
      </c>
      <c r="E330" s="92">
        <f t="shared" si="201"/>
        <v>0</v>
      </c>
      <c r="F330" s="92">
        <f t="shared" si="201"/>
        <v>0</v>
      </c>
      <c r="G330" s="92">
        <f t="shared" si="201"/>
        <v>0</v>
      </c>
      <c r="H330" s="92">
        <f t="shared" si="201"/>
        <v>0</v>
      </c>
      <c r="I330" s="92">
        <f t="shared" si="201"/>
        <v>0</v>
      </c>
      <c r="J330" s="92">
        <f t="shared" si="201"/>
        <v>7</v>
      </c>
      <c r="K330" s="92">
        <f t="shared" si="201"/>
        <v>0</v>
      </c>
      <c r="L330" s="92">
        <f t="shared" si="201"/>
        <v>0</v>
      </c>
      <c r="M330" s="92">
        <f t="shared" si="201"/>
        <v>8</v>
      </c>
      <c r="N330" s="92">
        <f t="shared" si="201"/>
        <v>0</v>
      </c>
      <c r="O330" s="92">
        <f t="shared" si="201"/>
        <v>0</v>
      </c>
      <c r="P330" s="92">
        <f t="shared" si="201"/>
        <v>0</v>
      </c>
      <c r="Q330" s="92">
        <f t="shared" si="201"/>
        <v>0</v>
      </c>
      <c r="R330" s="92">
        <f t="shared" si="201"/>
        <v>0</v>
      </c>
      <c r="S330" s="92">
        <f t="shared" si="201"/>
        <v>33</v>
      </c>
      <c r="T330" s="92">
        <f t="shared" si="201"/>
        <v>0</v>
      </c>
      <c r="U330" s="92">
        <f t="shared" si="201"/>
        <v>0</v>
      </c>
      <c r="V330" s="92">
        <f t="shared" si="201"/>
        <v>0</v>
      </c>
      <c r="W330" s="92">
        <f t="shared" si="201"/>
        <v>33</v>
      </c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</row>
    <row r="331">
      <c r="A331" s="27"/>
      <c r="B331" s="88" t="s">
        <v>221</v>
      </c>
      <c r="C331" s="90"/>
      <c r="D331" s="92">
        <v>5.0</v>
      </c>
      <c r="E331" s="90"/>
      <c r="F331" s="90"/>
      <c r="G331" s="92"/>
      <c r="H331" s="90"/>
      <c r="I331" s="90"/>
      <c r="J331" s="92">
        <v>0.0</v>
      </c>
      <c r="K331" s="90"/>
      <c r="L331" s="92"/>
      <c r="M331" s="92"/>
      <c r="N331" s="92"/>
      <c r="O331" s="90"/>
      <c r="P331" s="92"/>
      <c r="Q331" s="90"/>
      <c r="R331" s="90"/>
      <c r="S331" s="92">
        <v>1.0</v>
      </c>
      <c r="T331" s="23"/>
      <c r="U331" s="23"/>
      <c r="V331" s="23"/>
      <c r="W331" s="92">
        <v>1.0</v>
      </c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</row>
    <row r="332">
      <c r="A332" s="27"/>
      <c r="B332" s="88" t="s">
        <v>233</v>
      </c>
      <c r="C332" s="90"/>
      <c r="D332" s="92">
        <v>1.0</v>
      </c>
      <c r="E332" s="92"/>
      <c r="F332" s="92"/>
      <c r="G332" s="92"/>
      <c r="H332" s="92"/>
      <c r="I332" s="92"/>
      <c r="J332" s="92"/>
      <c r="K332" s="92"/>
      <c r="L332" s="92"/>
      <c r="M332" s="92">
        <v>1.0</v>
      </c>
      <c r="N332" s="92"/>
      <c r="O332" s="92"/>
      <c r="P332" s="92"/>
      <c r="Q332" s="92"/>
      <c r="R332" s="92"/>
      <c r="S332" s="92"/>
      <c r="T332" s="23"/>
      <c r="U332" s="23"/>
      <c r="V332" s="23"/>
      <c r="W332" s="92">
        <v>1.0</v>
      </c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</row>
    <row r="333">
      <c r="A333" s="35"/>
      <c r="B333" s="88" t="s">
        <v>338</v>
      </c>
      <c r="C333" s="110" t="str">
        <f t="shared" ref="C333:D333" si="202">C327/C326</f>
        <v>#DIV/0!</v>
      </c>
      <c r="D333" s="110">
        <f t="shared" si="202"/>
        <v>0</v>
      </c>
      <c r="E333" s="110" t="str">
        <f t="shared" ref="E333:F333" si="203">#REF!/#REF!</f>
        <v>#REF!</v>
      </c>
      <c r="F333" s="110" t="str">
        <f t="shared" si="203"/>
        <v>#REF!</v>
      </c>
      <c r="G333" s="110" t="str">
        <f>G327/G326</f>
        <v>#DIV/0!</v>
      </c>
      <c r="H333" s="110" t="str">
        <f t="shared" ref="H333:I333" si="204">E327/E326</f>
        <v>#DIV/0!</v>
      </c>
      <c r="I333" s="110" t="str">
        <f t="shared" si="204"/>
        <v>#DIV/0!</v>
      </c>
      <c r="J333" s="110">
        <f>J327/J326</f>
        <v>0.7272727273</v>
      </c>
      <c r="K333" s="110" t="str">
        <f t="shared" ref="K333:L333" si="205">H327/H326</f>
        <v>#DIV/0!</v>
      </c>
      <c r="L333" s="110" t="str">
        <f t="shared" si="205"/>
        <v>#DIV/0!</v>
      </c>
      <c r="M333" s="110">
        <f>M327/M326</f>
        <v>0.6315789474</v>
      </c>
      <c r="N333" s="110" t="str">
        <f t="shared" ref="N333:O333" si="206">K327/K326</f>
        <v>#DIV/0!</v>
      </c>
      <c r="O333" s="110" t="str">
        <f t="shared" si="206"/>
        <v>#DIV/0!</v>
      </c>
      <c r="P333" s="110" t="str">
        <f>P327/P326</f>
        <v>#DIV/0!</v>
      </c>
      <c r="Q333" s="110" t="str">
        <f t="shared" ref="Q333:R333" si="207">N327/N326</f>
        <v>#DIV/0!</v>
      </c>
      <c r="R333" s="110" t="str">
        <f t="shared" si="207"/>
        <v>#DIV/0!</v>
      </c>
      <c r="S333" s="110">
        <f t="shared" ref="S333:W333" si="208">S327/S326</f>
        <v>0</v>
      </c>
      <c r="T333" s="110" t="str">
        <f t="shared" si="208"/>
        <v>#DIV/0!</v>
      </c>
      <c r="U333" s="110" t="str">
        <f t="shared" si="208"/>
        <v>#DIV/0!</v>
      </c>
      <c r="V333" s="110" t="str">
        <f t="shared" si="208"/>
        <v>#DIV/0!</v>
      </c>
      <c r="W333" s="110">
        <f t="shared" si="208"/>
        <v>0</v>
      </c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</row>
    <row r="334">
      <c r="A334" s="23"/>
      <c r="B334" s="23"/>
      <c r="C334" s="23"/>
      <c r="D334" s="7" t="s">
        <v>1895</v>
      </c>
      <c r="E334" s="23"/>
      <c r="F334" s="23"/>
      <c r="G334" s="82" t="s">
        <v>7</v>
      </c>
      <c r="H334" s="23"/>
      <c r="I334" s="23"/>
      <c r="J334" s="7" t="s">
        <v>1901</v>
      </c>
      <c r="K334" s="23"/>
      <c r="L334" s="23"/>
      <c r="M334" s="7" t="s">
        <v>1904</v>
      </c>
      <c r="N334" s="23"/>
      <c r="O334" s="23"/>
      <c r="P334" s="82" t="s">
        <v>7</v>
      </c>
      <c r="Q334" s="23"/>
      <c r="R334" s="23"/>
      <c r="S334" s="7" t="s">
        <v>1905</v>
      </c>
      <c r="T334" s="23"/>
      <c r="U334" s="23"/>
      <c r="V334" s="23"/>
      <c r="W334" s="7" t="s">
        <v>1906</v>
      </c>
      <c r="X334" s="82" t="s">
        <v>7</v>
      </c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</row>
    <row r="335">
      <c r="A335" s="85">
        <v>43766.0</v>
      </c>
      <c r="B335" s="112" t="s">
        <v>134</v>
      </c>
      <c r="C335" s="113"/>
      <c r="D335" s="115"/>
      <c r="E335" s="113"/>
      <c r="F335" s="113"/>
      <c r="G335" s="115" t="s">
        <v>1076</v>
      </c>
      <c r="H335" s="113"/>
      <c r="I335" s="115"/>
      <c r="J335" s="115" t="s">
        <v>1477</v>
      </c>
      <c r="K335" s="115"/>
      <c r="L335" s="113"/>
      <c r="M335" s="115" t="s">
        <v>1837</v>
      </c>
      <c r="N335" s="113"/>
      <c r="O335" s="113"/>
      <c r="P335" s="115" t="s">
        <v>1910</v>
      </c>
      <c r="S335" s="115" t="s">
        <v>1358</v>
      </c>
      <c r="T335" s="23"/>
      <c r="U335" s="23"/>
      <c r="V335" s="23"/>
      <c r="W335" s="115" t="s">
        <v>1315</v>
      </c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</row>
    <row r="336">
      <c r="A336" s="27"/>
      <c r="B336" s="88" t="s">
        <v>159</v>
      </c>
      <c r="C336" s="90"/>
      <c r="D336" s="92"/>
      <c r="E336" s="90"/>
      <c r="F336" s="90"/>
      <c r="G336" s="92">
        <v>143.0</v>
      </c>
      <c r="H336" s="90"/>
      <c r="I336" s="92"/>
      <c r="J336" s="92">
        <v>5.0</v>
      </c>
      <c r="K336" s="92"/>
      <c r="L336" s="90"/>
      <c r="M336" s="92">
        <v>79.0</v>
      </c>
      <c r="N336" s="90"/>
      <c r="O336" s="90"/>
      <c r="P336" s="92">
        <v>47.0</v>
      </c>
      <c r="S336" s="92">
        <v>72.0</v>
      </c>
      <c r="T336" s="23"/>
      <c r="U336" s="23"/>
      <c r="V336" s="23"/>
      <c r="W336" s="92">
        <v>180.0</v>
      </c>
      <c r="X336" s="147">
        <f>SUM(D336:W336)</f>
        <v>526</v>
      </c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</row>
    <row r="337">
      <c r="A337" s="27"/>
      <c r="B337" s="88" t="s">
        <v>178</v>
      </c>
      <c r="C337" s="90"/>
      <c r="D337" s="92"/>
      <c r="E337" s="90"/>
      <c r="F337" s="90"/>
      <c r="G337" s="92">
        <v>0.0</v>
      </c>
      <c r="H337" s="90"/>
      <c r="I337" s="92"/>
      <c r="J337" s="92">
        <v>0.0</v>
      </c>
      <c r="K337" s="92"/>
      <c r="L337" s="90"/>
      <c r="M337" s="92">
        <v>6.0</v>
      </c>
      <c r="N337" s="90"/>
      <c r="O337" s="90"/>
      <c r="P337" s="92">
        <v>16.0</v>
      </c>
      <c r="S337" s="92">
        <v>38.0</v>
      </c>
      <c r="T337" s="23"/>
      <c r="U337" s="23"/>
      <c r="V337" s="23"/>
      <c r="W337" s="92">
        <f>58+81</f>
        <v>139</v>
      </c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</row>
    <row r="338">
      <c r="A338" s="27"/>
      <c r="B338" s="88" t="s">
        <v>287</v>
      </c>
      <c r="C338" s="90"/>
      <c r="D338" s="92"/>
      <c r="E338" s="90"/>
      <c r="F338" s="90"/>
      <c r="G338" s="92">
        <v>57.0</v>
      </c>
      <c r="H338" s="90"/>
      <c r="I338" s="92"/>
      <c r="J338" s="92">
        <v>5.0</v>
      </c>
      <c r="K338" s="92"/>
      <c r="L338" s="90"/>
      <c r="M338" s="92">
        <v>35.0</v>
      </c>
      <c r="N338" s="90"/>
      <c r="O338" s="90"/>
      <c r="P338" s="92">
        <v>27.0</v>
      </c>
      <c r="S338" s="92"/>
      <c r="T338" s="23"/>
      <c r="U338" s="23"/>
      <c r="V338" s="23"/>
      <c r="W338" s="92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</row>
    <row r="339">
      <c r="A339" s="27"/>
      <c r="B339" s="88" t="s">
        <v>301</v>
      </c>
      <c r="C339" s="90"/>
      <c r="D339" s="92"/>
      <c r="E339" s="90"/>
      <c r="F339" s="90"/>
      <c r="G339" s="92">
        <f>67-57+24</f>
        <v>34</v>
      </c>
      <c r="H339" s="90"/>
      <c r="I339" s="90"/>
      <c r="J339" s="92"/>
      <c r="K339" s="90"/>
      <c r="L339" s="90"/>
      <c r="M339" s="92">
        <f>58-35</f>
        <v>23</v>
      </c>
      <c r="N339" s="90"/>
      <c r="O339" s="90"/>
      <c r="P339" s="92">
        <f>41-27</f>
        <v>14</v>
      </c>
      <c r="Q339" s="90"/>
      <c r="R339" s="90"/>
      <c r="S339" s="92">
        <v>54.0</v>
      </c>
      <c r="T339" s="23"/>
      <c r="U339" s="23"/>
      <c r="V339" s="23"/>
      <c r="W339" s="92">
        <f>66+47</f>
        <v>113</v>
      </c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</row>
    <row r="340">
      <c r="A340" s="27"/>
      <c r="B340" s="88" t="s">
        <v>214</v>
      </c>
      <c r="C340" s="90"/>
      <c r="D340" s="92">
        <f t="shared" ref="D340:W340" si="209">D336-D338-D339-D341-D342</f>
        <v>0</v>
      </c>
      <c r="E340" s="92">
        <f t="shared" si="209"/>
        <v>0</v>
      </c>
      <c r="F340" s="92">
        <f t="shared" si="209"/>
        <v>0</v>
      </c>
      <c r="G340" s="92">
        <f t="shared" si="209"/>
        <v>40</v>
      </c>
      <c r="H340" s="92">
        <f t="shared" si="209"/>
        <v>0</v>
      </c>
      <c r="I340" s="92">
        <f t="shared" si="209"/>
        <v>0</v>
      </c>
      <c r="J340" s="92">
        <f t="shared" si="209"/>
        <v>0</v>
      </c>
      <c r="K340" s="92">
        <f t="shared" si="209"/>
        <v>0</v>
      </c>
      <c r="L340" s="92">
        <f t="shared" si="209"/>
        <v>0</v>
      </c>
      <c r="M340" s="92">
        <f t="shared" si="209"/>
        <v>19</v>
      </c>
      <c r="N340" s="92">
        <f t="shared" si="209"/>
        <v>0</v>
      </c>
      <c r="O340" s="92">
        <f t="shared" si="209"/>
        <v>0</v>
      </c>
      <c r="P340" s="92">
        <f t="shared" si="209"/>
        <v>6</v>
      </c>
      <c r="Q340" s="92">
        <f t="shared" si="209"/>
        <v>0</v>
      </c>
      <c r="R340" s="92">
        <f t="shared" si="209"/>
        <v>0</v>
      </c>
      <c r="S340" s="92">
        <f t="shared" si="209"/>
        <v>16</v>
      </c>
      <c r="T340" s="92">
        <f t="shared" si="209"/>
        <v>0</v>
      </c>
      <c r="U340" s="92">
        <f t="shared" si="209"/>
        <v>0</v>
      </c>
      <c r="V340" s="92">
        <f t="shared" si="209"/>
        <v>0</v>
      </c>
      <c r="W340" s="92">
        <f t="shared" si="209"/>
        <v>60</v>
      </c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</row>
    <row r="341">
      <c r="A341" s="27"/>
      <c r="B341" s="88" t="s">
        <v>221</v>
      </c>
      <c r="C341" s="90"/>
      <c r="D341" s="92"/>
      <c r="E341" s="90"/>
      <c r="F341" s="90"/>
      <c r="G341" s="92">
        <v>8.0</v>
      </c>
      <c r="H341" s="90"/>
      <c r="I341" s="90"/>
      <c r="J341" s="92"/>
      <c r="K341" s="90"/>
      <c r="L341" s="92"/>
      <c r="M341" s="92">
        <v>2.0</v>
      </c>
      <c r="N341" s="92"/>
      <c r="O341" s="90"/>
      <c r="P341" s="92"/>
      <c r="Q341" s="90"/>
      <c r="R341" s="90"/>
      <c r="S341" s="92">
        <v>2.0</v>
      </c>
      <c r="T341" s="23"/>
      <c r="U341" s="23"/>
      <c r="V341" s="23"/>
      <c r="W341" s="92">
        <v>3.0</v>
      </c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</row>
    <row r="342">
      <c r="A342" s="27"/>
      <c r="B342" s="88" t="s">
        <v>233</v>
      </c>
      <c r="C342" s="90"/>
      <c r="D342" s="92"/>
      <c r="E342" s="92"/>
      <c r="F342" s="92"/>
      <c r="G342" s="92">
        <v>4.0</v>
      </c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23"/>
      <c r="U342" s="23"/>
      <c r="V342" s="23"/>
      <c r="W342" s="92">
        <v>4.0</v>
      </c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</row>
    <row r="343">
      <c r="A343" s="35"/>
      <c r="B343" s="88" t="s">
        <v>338</v>
      </c>
      <c r="C343" s="110" t="str">
        <f t="shared" ref="C343:D343" si="210">C337/C336</f>
        <v>#DIV/0!</v>
      </c>
      <c r="D343" s="110" t="str">
        <f t="shared" si="210"/>
        <v>#DIV/0!</v>
      </c>
      <c r="E343" s="110" t="str">
        <f t="shared" ref="E343:F343" si="211">#REF!/#REF!</f>
        <v>#REF!</v>
      </c>
      <c r="F343" s="110" t="str">
        <f t="shared" si="211"/>
        <v>#REF!</v>
      </c>
      <c r="G343" s="110">
        <f>G337/G336</f>
        <v>0</v>
      </c>
      <c r="H343" s="110" t="str">
        <f t="shared" ref="H343:I343" si="212">E337/E336</f>
        <v>#DIV/0!</v>
      </c>
      <c r="I343" s="110" t="str">
        <f t="shared" si="212"/>
        <v>#DIV/0!</v>
      </c>
      <c r="J343" s="110">
        <f>J337/J336</f>
        <v>0</v>
      </c>
      <c r="K343" s="110" t="str">
        <f t="shared" ref="K343:L343" si="213">H337/H336</f>
        <v>#DIV/0!</v>
      </c>
      <c r="L343" s="110" t="str">
        <f t="shared" si="213"/>
        <v>#DIV/0!</v>
      </c>
      <c r="M343" s="110">
        <f>M337/M336</f>
        <v>0.07594936709</v>
      </c>
      <c r="N343" s="110" t="str">
        <f t="shared" ref="N343:O343" si="214">K337/K336</f>
        <v>#DIV/0!</v>
      </c>
      <c r="O343" s="110" t="str">
        <f t="shared" si="214"/>
        <v>#DIV/0!</v>
      </c>
      <c r="P343" s="110">
        <f>P337/P336</f>
        <v>0.3404255319</v>
      </c>
      <c r="Q343" s="110" t="str">
        <f t="shared" ref="Q343:R343" si="215">N337/N336</f>
        <v>#DIV/0!</v>
      </c>
      <c r="R343" s="110" t="str">
        <f t="shared" si="215"/>
        <v>#DIV/0!</v>
      </c>
      <c r="S343" s="110">
        <f t="shared" ref="S343:W343" si="216">S337/S336</f>
        <v>0.5277777778</v>
      </c>
      <c r="T343" s="110" t="str">
        <f t="shared" si="216"/>
        <v>#DIV/0!</v>
      </c>
      <c r="U343" s="110" t="str">
        <f t="shared" si="216"/>
        <v>#DIV/0!</v>
      </c>
      <c r="V343" s="110" t="str">
        <f t="shared" si="216"/>
        <v>#DIV/0!</v>
      </c>
      <c r="W343" s="110">
        <f t="shared" si="216"/>
        <v>0.7722222222</v>
      </c>
      <c r="X343" s="82" t="s">
        <v>7</v>
      </c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</row>
    <row r="344">
      <c r="G344" s="7" t="s">
        <v>1916</v>
      </c>
      <c r="J344" s="7" t="s">
        <v>1917</v>
      </c>
      <c r="M344" s="7" t="s">
        <v>1920</v>
      </c>
      <c r="P344" s="7" t="s">
        <v>1922</v>
      </c>
      <c r="S344" s="7" t="s">
        <v>1924</v>
      </c>
      <c r="W344" s="7" t="s">
        <v>1926</v>
      </c>
      <c r="X344" s="5" t="s">
        <v>7</v>
      </c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</row>
    <row r="345">
      <c r="A345" s="85">
        <v>43767.0</v>
      </c>
      <c r="B345" s="112" t="s">
        <v>134</v>
      </c>
      <c r="C345" s="113"/>
      <c r="D345" s="115" t="s">
        <v>1825</v>
      </c>
      <c r="E345" s="113"/>
      <c r="F345" s="113"/>
      <c r="G345" s="115" t="s">
        <v>1553</v>
      </c>
      <c r="H345" s="113"/>
      <c r="I345" s="115"/>
      <c r="J345" s="115" t="s">
        <v>1077</v>
      </c>
      <c r="K345" s="115"/>
      <c r="L345" s="113"/>
      <c r="M345" s="115" t="s">
        <v>779</v>
      </c>
      <c r="N345" s="113"/>
      <c r="O345" s="113"/>
      <c r="P345" s="115"/>
      <c r="S345" s="115"/>
      <c r="T345" s="23"/>
      <c r="U345" s="23"/>
      <c r="V345" s="23"/>
      <c r="W345" s="115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</row>
    <row r="346">
      <c r="A346" s="27"/>
      <c r="B346" s="88" t="s">
        <v>159</v>
      </c>
      <c r="C346" s="90"/>
      <c r="D346" s="92">
        <v>52.0</v>
      </c>
      <c r="E346" s="90"/>
      <c r="F346" s="90"/>
      <c r="G346" s="92">
        <v>64.0</v>
      </c>
      <c r="H346" s="90"/>
      <c r="I346" s="92"/>
      <c r="J346" s="92">
        <v>30.0</v>
      </c>
      <c r="K346" s="92"/>
      <c r="L346" s="90"/>
      <c r="M346" s="92">
        <v>35.0</v>
      </c>
      <c r="N346" s="90"/>
      <c r="O346" s="90"/>
      <c r="P346" s="92"/>
      <c r="S346" s="92"/>
      <c r="T346" s="23"/>
      <c r="U346" s="23"/>
      <c r="V346" s="23"/>
      <c r="W346" s="92"/>
      <c r="X346" s="147">
        <f>SUM(D346:W346)</f>
        <v>181</v>
      </c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</row>
    <row r="347">
      <c r="A347" s="27"/>
      <c r="B347" s="88" t="s">
        <v>178</v>
      </c>
      <c r="C347" s="90"/>
      <c r="D347" s="92">
        <v>13.0</v>
      </c>
      <c r="E347" s="90"/>
      <c r="F347" s="90"/>
      <c r="G347" s="92">
        <v>21.0</v>
      </c>
      <c r="H347" s="90"/>
      <c r="I347" s="92"/>
      <c r="J347" s="92">
        <v>14.0</v>
      </c>
      <c r="K347" s="92"/>
      <c r="L347" s="90"/>
      <c r="M347" s="92">
        <v>19.0</v>
      </c>
      <c r="N347" s="90"/>
      <c r="O347" s="90"/>
      <c r="P347" s="92"/>
      <c r="S347" s="92"/>
      <c r="T347" s="23"/>
      <c r="U347" s="23"/>
      <c r="V347" s="23"/>
      <c r="W347" s="92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</row>
    <row r="348">
      <c r="A348" s="27"/>
      <c r="B348" s="88" t="s">
        <v>287</v>
      </c>
      <c r="C348" s="90"/>
      <c r="D348" s="92">
        <v>35.0</v>
      </c>
      <c r="E348" s="90"/>
      <c r="F348" s="90"/>
      <c r="G348" s="92">
        <v>27.0</v>
      </c>
      <c r="H348" s="90"/>
      <c r="I348" s="92"/>
      <c r="J348" s="92">
        <v>22.0</v>
      </c>
      <c r="K348" s="92"/>
      <c r="L348" s="90"/>
      <c r="M348" s="92">
        <v>23.0</v>
      </c>
      <c r="N348" s="90"/>
      <c r="O348" s="90"/>
      <c r="P348" s="92"/>
      <c r="S348" s="92"/>
      <c r="T348" s="23"/>
      <c r="U348" s="23"/>
      <c r="V348" s="23"/>
      <c r="W348" s="92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</row>
    <row r="349">
      <c r="A349" s="27"/>
      <c r="B349" s="88" t="s">
        <v>301</v>
      </c>
      <c r="C349" s="90"/>
      <c r="D349" s="92">
        <v>5.0</v>
      </c>
      <c r="E349" s="90"/>
      <c r="F349" s="90"/>
      <c r="G349" s="92">
        <f>42-27</f>
        <v>15</v>
      </c>
      <c r="H349" s="90"/>
      <c r="I349" s="90"/>
      <c r="J349" s="92">
        <v>4.0</v>
      </c>
      <c r="K349" s="90"/>
      <c r="L349" s="90"/>
      <c r="M349" s="92">
        <f>32-23</f>
        <v>9</v>
      </c>
      <c r="N349" s="90"/>
      <c r="O349" s="90"/>
      <c r="P349" s="92"/>
      <c r="Q349" s="90"/>
      <c r="R349" s="90"/>
      <c r="S349" s="92"/>
      <c r="T349" s="23"/>
      <c r="U349" s="23"/>
      <c r="V349" s="23"/>
      <c r="W349" s="92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</row>
    <row r="350">
      <c r="A350" s="27"/>
      <c r="B350" s="88" t="s">
        <v>214</v>
      </c>
      <c r="C350" s="90"/>
      <c r="D350" s="92">
        <f t="shared" ref="D350:W350" si="217">D346-D348-D349-D351-D352</f>
        <v>7</v>
      </c>
      <c r="E350" s="92">
        <f t="shared" si="217"/>
        <v>0</v>
      </c>
      <c r="F350" s="92">
        <f t="shared" si="217"/>
        <v>0</v>
      </c>
      <c r="G350" s="92">
        <f t="shared" si="217"/>
        <v>20</v>
      </c>
      <c r="H350" s="92">
        <f t="shared" si="217"/>
        <v>0</v>
      </c>
      <c r="I350" s="92">
        <f t="shared" si="217"/>
        <v>0</v>
      </c>
      <c r="J350" s="92">
        <f t="shared" si="217"/>
        <v>3</v>
      </c>
      <c r="K350" s="92">
        <f t="shared" si="217"/>
        <v>0</v>
      </c>
      <c r="L350" s="92">
        <f t="shared" si="217"/>
        <v>0</v>
      </c>
      <c r="M350" s="92">
        <f t="shared" si="217"/>
        <v>2</v>
      </c>
      <c r="N350" s="92">
        <f t="shared" si="217"/>
        <v>0</v>
      </c>
      <c r="O350" s="92">
        <f t="shared" si="217"/>
        <v>0</v>
      </c>
      <c r="P350" s="92">
        <f t="shared" si="217"/>
        <v>0</v>
      </c>
      <c r="Q350" s="92">
        <f t="shared" si="217"/>
        <v>0</v>
      </c>
      <c r="R350" s="92">
        <f t="shared" si="217"/>
        <v>0</v>
      </c>
      <c r="S350" s="92">
        <f t="shared" si="217"/>
        <v>0</v>
      </c>
      <c r="T350" s="92">
        <f t="shared" si="217"/>
        <v>0</v>
      </c>
      <c r="U350" s="92">
        <f t="shared" si="217"/>
        <v>0</v>
      </c>
      <c r="V350" s="92">
        <f t="shared" si="217"/>
        <v>0</v>
      </c>
      <c r="W350" s="92">
        <f t="shared" si="217"/>
        <v>0</v>
      </c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</row>
    <row r="351">
      <c r="A351" s="27"/>
      <c r="B351" s="88" t="s">
        <v>221</v>
      </c>
      <c r="C351" s="90"/>
      <c r="D351" s="92">
        <v>5.0</v>
      </c>
      <c r="E351" s="90"/>
      <c r="F351" s="90"/>
      <c r="G351" s="92">
        <v>2.0</v>
      </c>
      <c r="H351" s="90"/>
      <c r="I351" s="90"/>
      <c r="J351" s="92">
        <v>1.0</v>
      </c>
      <c r="K351" s="90"/>
      <c r="L351" s="92"/>
      <c r="M351" s="92">
        <v>1.0</v>
      </c>
      <c r="N351" s="92"/>
      <c r="O351" s="90"/>
      <c r="P351" s="92"/>
      <c r="Q351" s="90"/>
      <c r="R351" s="90"/>
      <c r="S351" s="92"/>
      <c r="T351" s="23"/>
      <c r="U351" s="23"/>
      <c r="V351" s="23"/>
      <c r="W351" s="92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</row>
    <row r="352">
      <c r="A352" s="27"/>
      <c r="B352" s="88" t="s">
        <v>233</v>
      </c>
      <c r="C352" s="90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23"/>
      <c r="U352" s="23"/>
      <c r="V352" s="23"/>
      <c r="W352" s="92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</row>
    <row r="353">
      <c r="A353" s="35"/>
      <c r="B353" s="88" t="s">
        <v>338</v>
      </c>
      <c r="C353" s="110" t="str">
        <f t="shared" ref="C353:D353" si="218">C347/C346</f>
        <v>#DIV/0!</v>
      </c>
      <c r="D353" s="110">
        <f t="shared" si="218"/>
        <v>0.25</v>
      </c>
      <c r="E353" s="110" t="str">
        <f t="shared" ref="E353:F353" si="219">#REF!/#REF!</f>
        <v>#REF!</v>
      </c>
      <c r="F353" s="110" t="str">
        <f t="shared" si="219"/>
        <v>#REF!</v>
      </c>
      <c r="G353" s="110">
        <f>G347/G346</f>
        <v>0.328125</v>
      </c>
      <c r="H353" s="110" t="str">
        <f t="shared" ref="H353:I353" si="220">E347/E346</f>
        <v>#DIV/0!</v>
      </c>
      <c r="I353" s="110" t="str">
        <f t="shared" si="220"/>
        <v>#DIV/0!</v>
      </c>
      <c r="J353" s="110">
        <f>J347/J346</f>
        <v>0.4666666667</v>
      </c>
      <c r="K353" s="110" t="str">
        <f t="shared" ref="K353:L353" si="221">H347/H346</f>
        <v>#DIV/0!</v>
      </c>
      <c r="L353" s="110" t="str">
        <f t="shared" si="221"/>
        <v>#DIV/0!</v>
      </c>
      <c r="M353" s="110">
        <f>M347/M346</f>
        <v>0.5428571429</v>
      </c>
      <c r="N353" s="110" t="str">
        <f t="shared" ref="N353:O353" si="222">K347/K346</f>
        <v>#DIV/0!</v>
      </c>
      <c r="O353" s="110" t="str">
        <f t="shared" si="222"/>
        <v>#DIV/0!</v>
      </c>
      <c r="P353" s="110" t="str">
        <f>P347/P346</f>
        <v>#DIV/0!</v>
      </c>
      <c r="Q353" s="110" t="str">
        <f t="shared" ref="Q353:R353" si="223">N347/N346</f>
        <v>#DIV/0!</v>
      </c>
      <c r="R353" s="110" t="str">
        <f t="shared" si="223"/>
        <v>#DIV/0!</v>
      </c>
      <c r="S353" s="110" t="str">
        <f t="shared" ref="S353:W353" si="224">S347/S346</f>
        <v>#DIV/0!</v>
      </c>
      <c r="T353" s="110" t="str">
        <f t="shared" si="224"/>
        <v>#DIV/0!</v>
      </c>
      <c r="U353" s="110" t="str">
        <f t="shared" si="224"/>
        <v>#DIV/0!</v>
      </c>
      <c r="V353" s="110" t="str">
        <f t="shared" si="224"/>
        <v>#DIV/0!</v>
      </c>
      <c r="W353" s="110" t="str">
        <f t="shared" si="224"/>
        <v>#DIV/0!</v>
      </c>
      <c r="X353" s="82" t="s">
        <v>7</v>
      </c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</row>
    <row r="354">
      <c r="A354" s="23"/>
      <c r="B354" s="23"/>
      <c r="C354" s="23"/>
      <c r="D354" s="7" t="s">
        <v>1933</v>
      </c>
      <c r="E354" s="23"/>
      <c r="F354" s="23"/>
      <c r="G354" s="7" t="s">
        <v>1935</v>
      </c>
      <c r="H354" s="23"/>
      <c r="I354" s="23"/>
      <c r="J354" s="7" t="s">
        <v>1942</v>
      </c>
      <c r="K354" s="23"/>
      <c r="L354" s="23"/>
      <c r="M354" s="7" t="s">
        <v>1945</v>
      </c>
      <c r="N354" s="23"/>
      <c r="O354" s="23"/>
      <c r="P354" s="82" t="s">
        <v>7</v>
      </c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</row>
    <row r="355">
      <c r="A355" s="85">
        <v>43768.0</v>
      </c>
      <c r="B355" s="112" t="s">
        <v>134</v>
      </c>
      <c r="C355" s="113"/>
      <c r="D355" s="115" t="s">
        <v>382</v>
      </c>
      <c r="E355" s="113"/>
      <c r="F355" s="113"/>
      <c r="G355" s="115" t="s">
        <v>166</v>
      </c>
      <c r="H355" s="113"/>
      <c r="I355" s="115"/>
      <c r="J355" s="115" t="s">
        <v>1209</v>
      </c>
      <c r="K355" s="115"/>
      <c r="L355" s="113"/>
      <c r="M355" s="115" t="s">
        <v>1294</v>
      </c>
      <c r="N355" s="113"/>
      <c r="O355" s="113"/>
      <c r="P355" s="115" t="s">
        <v>1947</v>
      </c>
      <c r="S355" s="115" t="s">
        <v>1461</v>
      </c>
      <c r="T355" s="23"/>
      <c r="U355" s="23"/>
      <c r="V355" s="23"/>
      <c r="W355" s="115" t="s">
        <v>1838</v>
      </c>
      <c r="X355" s="90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</row>
    <row r="356">
      <c r="A356" s="27"/>
      <c r="B356" s="88" t="s">
        <v>159</v>
      </c>
      <c r="C356" s="90"/>
      <c r="D356" s="92">
        <v>50.0</v>
      </c>
      <c r="E356" s="90"/>
      <c r="F356" s="90"/>
      <c r="G356" s="92">
        <v>50.0</v>
      </c>
      <c r="H356" s="90"/>
      <c r="I356" s="92"/>
      <c r="J356" s="92">
        <v>27.0</v>
      </c>
      <c r="K356" s="92"/>
      <c r="L356" s="90"/>
      <c r="M356" s="92">
        <v>19.0</v>
      </c>
      <c r="N356" s="90"/>
      <c r="O356" s="90"/>
      <c r="P356" s="92">
        <v>72.0</v>
      </c>
      <c r="S356" s="92">
        <v>89.0</v>
      </c>
      <c r="T356" s="23"/>
      <c r="U356" s="23"/>
      <c r="V356" s="23"/>
      <c r="W356" s="92">
        <v>64.0</v>
      </c>
      <c r="X356" s="15">
        <v>83.0</v>
      </c>
      <c r="Y356" s="147">
        <f>SUM(D356:X356)</f>
        <v>454</v>
      </c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</row>
    <row r="357">
      <c r="A357" s="27"/>
      <c r="B357" s="88" t="s">
        <v>178</v>
      </c>
      <c r="C357" s="90"/>
      <c r="D357" s="92">
        <v>0.0</v>
      </c>
      <c r="E357" s="90"/>
      <c r="F357" s="90"/>
      <c r="G357" s="92">
        <v>11.0</v>
      </c>
      <c r="H357" s="90"/>
      <c r="I357" s="92"/>
      <c r="J357" s="92">
        <v>12.0</v>
      </c>
      <c r="K357" s="92"/>
      <c r="L357" s="90"/>
      <c r="M357" s="92"/>
      <c r="N357" s="90"/>
      <c r="O357" s="90"/>
      <c r="P357" s="92"/>
      <c r="S357" s="92"/>
      <c r="T357" s="23"/>
      <c r="U357" s="23"/>
      <c r="V357" s="23"/>
      <c r="W357" s="92"/>
      <c r="X357" s="90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</row>
    <row r="358">
      <c r="A358" s="27"/>
      <c r="B358" s="88" t="s">
        <v>287</v>
      </c>
      <c r="C358" s="90"/>
      <c r="D358" s="92">
        <v>32.0</v>
      </c>
      <c r="E358" s="90"/>
      <c r="F358" s="90"/>
      <c r="G358" s="92">
        <v>24.0</v>
      </c>
      <c r="H358" s="90"/>
      <c r="I358" s="92"/>
      <c r="J358" s="92">
        <v>16.0</v>
      </c>
      <c r="K358" s="92"/>
      <c r="L358" s="90"/>
      <c r="M358" s="92">
        <v>7.0</v>
      </c>
      <c r="N358" s="90"/>
      <c r="O358" s="90"/>
      <c r="P358" s="92">
        <v>17.0</v>
      </c>
      <c r="S358" s="92"/>
      <c r="T358" s="23"/>
      <c r="U358" s="23"/>
      <c r="V358" s="23"/>
      <c r="W358" s="92"/>
      <c r="X358" s="90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</row>
    <row r="359">
      <c r="A359" s="27"/>
      <c r="B359" s="88" t="s">
        <v>301</v>
      </c>
      <c r="C359" s="90"/>
      <c r="D359" s="92">
        <v>5.0</v>
      </c>
      <c r="E359" s="90"/>
      <c r="F359" s="90"/>
      <c r="G359" s="92">
        <f>41-24</f>
        <v>17</v>
      </c>
      <c r="H359" s="90"/>
      <c r="I359" s="90"/>
      <c r="J359" s="92">
        <f>25-16</f>
        <v>9</v>
      </c>
      <c r="K359" s="90"/>
      <c r="L359" s="90"/>
      <c r="M359" s="92">
        <v>8.0</v>
      </c>
      <c r="N359" s="90"/>
      <c r="O359" s="90"/>
      <c r="P359" s="92">
        <f>54-17</f>
        <v>37</v>
      </c>
      <c r="Q359" s="90"/>
      <c r="R359" s="90"/>
      <c r="S359" s="92">
        <v>60.0</v>
      </c>
      <c r="T359" s="23"/>
      <c r="U359" s="23"/>
      <c r="V359" s="23"/>
      <c r="W359" s="92">
        <v>39.0</v>
      </c>
      <c r="X359" s="92">
        <v>63.0</v>
      </c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</row>
    <row r="360">
      <c r="A360" s="27"/>
      <c r="B360" s="88" t="s">
        <v>214</v>
      </c>
      <c r="C360" s="90"/>
      <c r="D360" s="92">
        <f t="shared" ref="D360:X360" si="225">D356-D358-D359-D361-D362</f>
        <v>11</v>
      </c>
      <c r="E360" s="92">
        <f t="shared" si="225"/>
        <v>0</v>
      </c>
      <c r="F360" s="92">
        <f t="shared" si="225"/>
        <v>0</v>
      </c>
      <c r="G360" s="92">
        <f t="shared" si="225"/>
        <v>7</v>
      </c>
      <c r="H360" s="92">
        <f t="shared" si="225"/>
        <v>0</v>
      </c>
      <c r="I360" s="92">
        <f t="shared" si="225"/>
        <v>0</v>
      </c>
      <c r="J360" s="92">
        <f t="shared" si="225"/>
        <v>2</v>
      </c>
      <c r="K360" s="92">
        <f t="shared" si="225"/>
        <v>0</v>
      </c>
      <c r="L360" s="92">
        <f t="shared" si="225"/>
        <v>0</v>
      </c>
      <c r="M360" s="92">
        <f t="shared" si="225"/>
        <v>4</v>
      </c>
      <c r="N360" s="92">
        <f t="shared" si="225"/>
        <v>0</v>
      </c>
      <c r="O360" s="92">
        <f t="shared" si="225"/>
        <v>0</v>
      </c>
      <c r="P360" s="92">
        <f t="shared" si="225"/>
        <v>17</v>
      </c>
      <c r="Q360" s="92">
        <f t="shared" si="225"/>
        <v>0</v>
      </c>
      <c r="R360" s="92">
        <f t="shared" si="225"/>
        <v>0</v>
      </c>
      <c r="S360" s="92">
        <f t="shared" si="225"/>
        <v>26</v>
      </c>
      <c r="T360" s="92">
        <f t="shared" si="225"/>
        <v>0</v>
      </c>
      <c r="U360" s="92">
        <f t="shared" si="225"/>
        <v>0</v>
      </c>
      <c r="V360" s="92">
        <f t="shared" si="225"/>
        <v>0</v>
      </c>
      <c r="W360" s="92">
        <f t="shared" si="225"/>
        <v>22</v>
      </c>
      <c r="X360" s="92">
        <f t="shared" si="225"/>
        <v>15</v>
      </c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</row>
    <row r="361">
      <c r="A361" s="27"/>
      <c r="B361" s="88" t="s">
        <v>221</v>
      </c>
      <c r="C361" s="90"/>
      <c r="D361" s="92">
        <v>2.0</v>
      </c>
      <c r="E361" s="90"/>
      <c r="F361" s="90"/>
      <c r="G361" s="92">
        <v>2.0</v>
      </c>
      <c r="H361" s="90"/>
      <c r="I361" s="90"/>
      <c r="J361" s="92"/>
      <c r="K361" s="90"/>
      <c r="L361" s="92"/>
      <c r="M361" s="92"/>
      <c r="N361" s="92"/>
      <c r="O361" s="90"/>
      <c r="P361" s="92">
        <v>1.0</v>
      </c>
      <c r="Q361" s="90"/>
      <c r="R361" s="90"/>
      <c r="S361" s="92">
        <v>3.0</v>
      </c>
      <c r="T361" s="23"/>
      <c r="U361" s="23"/>
      <c r="V361" s="23"/>
      <c r="W361" s="92">
        <v>3.0</v>
      </c>
      <c r="X361" s="92">
        <v>1.0</v>
      </c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</row>
    <row r="362">
      <c r="A362" s="27"/>
      <c r="B362" s="88" t="s">
        <v>233</v>
      </c>
      <c r="C362" s="90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23"/>
      <c r="U362" s="23"/>
      <c r="V362" s="23"/>
      <c r="W362" s="92"/>
      <c r="X362" s="92">
        <v>4.0</v>
      </c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</row>
    <row r="363">
      <c r="A363" s="35"/>
      <c r="B363" s="88" t="s">
        <v>338</v>
      </c>
      <c r="C363" s="110" t="str">
        <f t="shared" ref="C363:D363" si="226">C357/C356</f>
        <v>#DIV/0!</v>
      </c>
      <c r="D363" s="110">
        <f t="shared" si="226"/>
        <v>0</v>
      </c>
      <c r="E363" s="110" t="str">
        <f t="shared" ref="E363:F363" si="227">#REF!/#REF!</f>
        <v>#REF!</v>
      </c>
      <c r="F363" s="110" t="str">
        <f t="shared" si="227"/>
        <v>#REF!</v>
      </c>
      <c r="G363" s="110">
        <f>G357/G356</f>
        <v>0.22</v>
      </c>
      <c r="H363" s="110" t="str">
        <f t="shared" ref="H363:I363" si="228">E357/E356</f>
        <v>#DIV/0!</v>
      </c>
      <c r="I363" s="110" t="str">
        <f t="shared" si="228"/>
        <v>#DIV/0!</v>
      </c>
      <c r="J363" s="110">
        <f>J357/J356</f>
        <v>0.4444444444</v>
      </c>
      <c r="K363" s="110" t="str">
        <f t="shared" ref="K363:L363" si="229">H357/H356</f>
        <v>#DIV/0!</v>
      </c>
      <c r="L363" s="110" t="str">
        <f t="shared" si="229"/>
        <v>#DIV/0!</v>
      </c>
      <c r="M363" s="110">
        <f>M357/M356</f>
        <v>0</v>
      </c>
      <c r="N363" s="110" t="str">
        <f t="shared" ref="N363:O363" si="230">K357/K356</f>
        <v>#DIV/0!</v>
      </c>
      <c r="O363" s="110" t="str">
        <f t="shared" si="230"/>
        <v>#DIV/0!</v>
      </c>
      <c r="P363" s="110">
        <f>P357/P356</f>
        <v>0</v>
      </c>
      <c r="Q363" s="110" t="str">
        <f t="shared" ref="Q363:R363" si="231">N357/N356</f>
        <v>#DIV/0!</v>
      </c>
      <c r="R363" s="110" t="str">
        <f t="shared" si="231"/>
        <v>#DIV/0!</v>
      </c>
      <c r="S363" s="110">
        <f t="shared" ref="S363:W363" si="232">S357/S356</f>
        <v>0</v>
      </c>
      <c r="T363" s="110" t="str">
        <f t="shared" si="232"/>
        <v>#DIV/0!</v>
      </c>
      <c r="U363" s="110" t="str">
        <f t="shared" si="232"/>
        <v>#DIV/0!</v>
      </c>
      <c r="V363" s="110" t="str">
        <f t="shared" si="232"/>
        <v>#DIV/0!</v>
      </c>
      <c r="W363" s="110">
        <f t="shared" si="232"/>
        <v>0</v>
      </c>
      <c r="X363" s="92" t="s">
        <v>7</v>
      </c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</row>
    <row r="364">
      <c r="A364" s="23"/>
      <c r="B364" s="23"/>
      <c r="C364" s="23"/>
      <c r="D364" s="7" t="s">
        <v>1950</v>
      </c>
      <c r="E364" s="23"/>
      <c r="F364" s="23"/>
      <c r="G364" s="7" t="s">
        <v>1952</v>
      </c>
      <c r="H364" s="23"/>
      <c r="I364" s="23"/>
      <c r="J364" s="7" t="s">
        <v>1953</v>
      </c>
      <c r="K364" s="23"/>
      <c r="L364" s="23"/>
      <c r="M364" s="7" t="s">
        <v>1954</v>
      </c>
      <c r="N364" s="23"/>
      <c r="O364" s="23"/>
      <c r="P364" s="7" t="s">
        <v>1956</v>
      </c>
      <c r="Q364" s="23"/>
      <c r="R364" s="23"/>
      <c r="S364" s="7" t="s">
        <v>1958</v>
      </c>
      <c r="T364" s="23"/>
      <c r="U364" s="23"/>
      <c r="V364" s="23"/>
      <c r="W364" s="7" t="s">
        <v>1959</v>
      </c>
      <c r="X364" s="7" t="s">
        <v>1960</v>
      </c>
      <c r="Y364" s="82" t="s">
        <v>7</v>
      </c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</row>
    <row r="365">
      <c r="A365" s="85">
        <v>43769.0</v>
      </c>
      <c r="B365" s="112" t="s">
        <v>134</v>
      </c>
      <c r="C365" s="113"/>
      <c r="D365" s="115" t="s">
        <v>1287</v>
      </c>
      <c r="E365" s="113"/>
      <c r="F365" s="113"/>
      <c r="G365" s="115" t="s">
        <v>1283</v>
      </c>
      <c r="H365" s="113"/>
      <c r="I365" s="115"/>
      <c r="J365" s="115" t="s">
        <v>1784</v>
      </c>
      <c r="K365" s="115"/>
      <c r="L365" s="113"/>
      <c r="M365" s="115" t="s">
        <v>370</v>
      </c>
      <c r="N365" s="113"/>
      <c r="O365" s="113"/>
      <c r="P365" s="115" t="s">
        <v>805</v>
      </c>
      <c r="S365" s="115" t="s">
        <v>1902</v>
      </c>
      <c r="T365" s="23"/>
      <c r="U365" s="23"/>
      <c r="V365" s="23"/>
      <c r="W365" s="115" t="s">
        <v>1962</v>
      </c>
      <c r="X365" s="115" t="s">
        <v>1391</v>
      </c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</row>
    <row r="366">
      <c r="A366" s="27"/>
      <c r="B366" s="88" t="s">
        <v>159</v>
      </c>
      <c r="C366" s="90"/>
      <c r="D366" s="92">
        <v>117.0</v>
      </c>
      <c r="E366" s="90"/>
      <c r="F366" s="90"/>
      <c r="G366" s="92">
        <v>5.0</v>
      </c>
      <c r="H366" s="90"/>
      <c r="I366" s="92"/>
      <c r="J366" s="92">
        <v>1.0</v>
      </c>
      <c r="K366" s="92"/>
      <c r="L366" s="90"/>
      <c r="M366" s="92">
        <v>59.0</v>
      </c>
      <c r="N366" s="90"/>
      <c r="O366" s="90"/>
      <c r="P366" s="92">
        <v>34.0</v>
      </c>
      <c r="S366" s="92">
        <v>134.0</v>
      </c>
      <c r="T366" s="23"/>
      <c r="U366" s="23"/>
      <c r="V366" s="23"/>
      <c r="W366" s="92">
        <v>38.0</v>
      </c>
      <c r="X366" s="92">
        <v>109.0</v>
      </c>
      <c r="Y366" s="147">
        <f>SUM(D366:X366)</f>
        <v>497</v>
      </c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</row>
    <row r="367">
      <c r="A367" s="27"/>
      <c r="B367" s="88" t="s">
        <v>178</v>
      </c>
      <c r="C367" s="90"/>
      <c r="D367" s="92"/>
      <c r="E367" s="90"/>
      <c r="F367" s="90"/>
      <c r="G367" s="92"/>
      <c r="H367" s="90"/>
      <c r="I367" s="92"/>
      <c r="J367" s="92"/>
      <c r="K367" s="92"/>
      <c r="L367" s="90"/>
      <c r="M367" s="92"/>
      <c r="N367" s="90"/>
      <c r="O367" s="90"/>
      <c r="P367" s="92"/>
      <c r="S367" s="92"/>
      <c r="T367" s="23"/>
      <c r="U367" s="23"/>
      <c r="V367" s="23"/>
      <c r="W367" s="92"/>
      <c r="X367" s="90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</row>
    <row r="368">
      <c r="A368" s="27"/>
      <c r="B368" s="88" t="s">
        <v>287</v>
      </c>
      <c r="C368" s="90"/>
      <c r="D368" s="92"/>
      <c r="E368" s="90"/>
      <c r="F368" s="90"/>
      <c r="G368" s="92"/>
      <c r="H368" s="90"/>
      <c r="I368" s="92"/>
      <c r="J368" s="92"/>
      <c r="K368" s="92"/>
      <c r="L368" s="90"/>
      <c r="M368" s="92"/>
      <c r="N368" s="90"/>
      <c r="O368" s="90"/>
      <c r="P368" s="92"/>
      <c r="S368" s="92"/>
      <c r="T368" s="23"/>
      <c r="U368" s="23"/>
      <c r="V368" s="23"/>
      <c r="W368" s="92"/>
      <c r="X368" s="90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</row>
    <row r="369">
      <c r="A369" s="27"/>
      <c r="B369" s="88" t="s">
        <v>301</v>
      </c>
      <c r="C369" s="90"/>
      <c r="D369" s="92">
        <f>79+8</f>
        <v>87</v>
      </c>
      <c r="E369" s="90"/>
      <c r="F369" s="90"/>
      <c r="G369" s="92">
        <v>3.0</v>
      </c>
      <c r="H369" s="90"/>
      <c r="I369" s="90"/>
      <c r="J369" s="92">
        <v>1.0</v>
      </c>
      <c r="K369" s="90"/>
      <c r="L369" s="90"/>
      <c r="M369" s="92">
        <v>50.0</v>
      </c>
      <c r="N369" s="90"/>
      <c r="O369" s="90"/>
      <c r="P369" s="92">
        <v>24.0</v>
      </c>
      <c r="Q369" s="90"/>
      <c r="R369" s="90"/>
      <c r="S369" s="92">
        <f>80+22</f>
        <v>102</v>
      </c>
      <c r="T369" s="23"/>
      <c r="U369" s="23"/>
      <c r="V369" s="23"/>
      <c r="W369" s="92">
        <v>28.0</v>
      </c>
      <c r="X369" s="92">
        <v>85.0</v>
      </c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</row>
    <row r="370">
      <c r="A370" s="27"/>
      <c r="B370" s="88" t="s">
        <v>214</v>
      </c>
      <c r="C370" s="90"/>
      <c r="D370" s="92">
        <f t="shared" ref="D370:X370" si="233">D366-D368-D369-D371-D372</f>
        <v>23</v>
      </c>
      <c r="E370" s="92">
        <f t="shared" si="233"/>
        <v>0</v>
      </c>
      <c r="F370" s="92">
        <f t="shared" si="233"/>
        <v>0</v>
      </c>
      <c r="G370" s="92">
        <f t="shared" si="233"/>
        <v>1</v>
      </c>
      <c r="H370" s="92">
        <f t="shared" si="233"/>
        <v>0</v>
      </c>
      <c r="I370" s="92">
        <f t="shared" si="233"/>
        <v>0</v>
      </c>
      <c r="J370" s="92">
        <f t="shared" si="233"/>
        <v>0</v>
      </c>
      <c r="K370" s="92">
        <f t="shared" si="233"/>
        <v>0</v>
      </c>
      <c r="L370" s="92">
        <f t="shared" si="233"/>
        <v>0</v>
      </c>
      <c r="M370" s="92">
        <f t="shared" si="233"/>
        <v>7</v>
      </c>
      <c r="N370" s="92">
        <f t="shared" si="233"/>
        <v>0</v>
      </c>
      <c r="O370" s="92">
        <f t="shared" si="233"/>
        <v>0</v>
      </c>
      <c r="P370" s="92">
        <f t="shared" si="233"/>
        <v>8</v>
      </c>
      <c r="Q370" s="92">
        <f t="shared" si="233"/>
        <v>0</v>
      </c>
      <c r="R370" s="92">
        <f t="shared" si="233"/>
        <v>0</v>
      </c>
      <c r="S370" s="92">
        <f t="shared" si="233"/>
        <v>28</v>
      </c>
      <c r="T370" s="92">
        <f t="shared" si="233"/>
        <v>0</v>
      </c>
      <c r="U370" s="92">
        <f t="shared" si="233"/>
        <v>0</v>
      </c>
      <c r="V370" s="92">
        <f t="shared" si="233"/>
        <v>0</v>
      </c>
      <c r="W370" s="92">
        <f t="shared" si="233"/>
        <v>9</v>
      </c>
      <c r="X370" s="92">
        <f t="shared" si="233"/>
        <v>20</v>
      </c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</row>
    <row r="371">
      <c r="A371" s="27"/>
      <c r="B371" s="88" t="s">
        <v>221</v>
      </c>
      <c r="C371" s="90"/>
      <c r="D371" s="92">
        <v>5.0</v>
      </c>
      <c r="E371" s="90"/>
      <c r="F371" s="90"/>
      <c r="G371" s="92"/>
      <c r="H371" s="90"/>
      <c r="I371" s="90"/>
      <c r="J371" s="92"/>
      <c r="K371" s="90"/>
      <c r="L371" s="92"/>
      <c r="M371" s="92">
        <v>2.0</v>
      </c>
      <c r="N371" s="92"/>
      <c r="O371" s="90"/>
      <c r="P371" s="92">
        <v>2.0</v>
      </c>
      <c r="Q371" s="90"/>
      <c r="R371" s="90"/>
      <c r="S371" s="92">
        <v>4.0</v>
      </c>
      <c r="T371" s="23"/>
      <c r="U371" s="23"/>
      <c r="V371" s="23"/>
      <c r="W371" s="92">
        <v>1.0</v>
      </c>
      <c r="X371" s="92">
        <v>3.0</v>
      </c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</row>
    <row r="372">
      <c r="A372" s="27"/>
      <c r="B372" s="88" t="s">
        <v>233</v>
      </c>
      <c r="C372" s="90"/>
      <c r="D372" s="92">
        <v>2.0</v>
      </c>
      <c r="E372" s="92"/>
      <c r="F372" s="92"/>
      <c r="G372" s="92">
        <v>1.0</v>
      </c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23"/>
      <c r="U372" s="23"/>
      <c r="V372" s="23"/>
      <c r="W372" s="92"/>
      <c r="X372" s="92">
        <v>1.0</v>
      </c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</row>
    <row r="373">
      <c r="A373" s="35"/>
      <c r="B373" s="88" t="s">
        <v>338</v>
      </c>
      <c r="C373" s="110" t="str">
        <f t="shared" ref="C373:D373" si="234">C367/C366</f>
        <v>#DIV/0!</v>
      </c>
      <c r="D373" s="110">
        <f t="shared" si="234"/>
        <v>0</v>
      </c>
      <c r="E373" s="110" t="str">
        <f t="shared" ref="E373:F373" si="235">#REF!/#REF!</f>
        <v>#REF!</v>
      </c>
      <c r="F373" s="110" t="str">
        <f t="shared" si="235"/>
        <v>#REF!</v>
      </c>
      <c r="G373" s="110">
        <f>G367/G366</f>
        <v>0</v>
      </c>
      <c r="H373" s="110" t="str">
        <f t="shared" ref="H373:I373" si="236">E367/E366</f>
        <v>#DIV/0!</v>
      </c>
      <c r="I373" s="110" t="str">
        <f t="shared" si="236"/>
        <v>#DIV/0!</v>
      </c>
      <c r="J373" s="110">
        <f>J367/J366</f>
        <v>0</v>
      </c>
      <c r="K373" s="110" t="str">
        <f t="shared" ref="K373:L373" si="237">H367/H366</f>
        <v>#DIV/0!</v>
      </c>
      <c r="L373" s="110" t="str">
        <f t="shared" si="237"/>
        <v>#DIV/0!</v>
      </c>
      <c r="M373" s="110">
        <f>M367/M366</f>
        <v>0</v>
      </c>
      <c r="N373" s="110" t="str">
        <f t="shared" ref="N373:O373" si="238">K367/K366</f>
        <v>#DIV/0!</v>
      </c>
      <c r="O373" s="110" t="str">
        <f t="shared" si="238"/>
        <v>#DIV/0!</v>
      </c>
      <c r="P373" s="110">
        <f>P367/P366</f>
        <v>0</v>
      </c>
      <c r="Q373" s="110" t="str">
        <f t="shared" ref="Q373:R373" si="239">N367/N366</f>
        <v>#DIV/0!</v>
      </c>
      <c r="R373" s="110" t="str">
        <f t="shared" si="239"/>
        <v>#DIV/0!</v>
      </c>
      <c r="S373" s="110">
        <f t="shared" ref="S373:W373" si="240">S367/S366</f>
        <v>0</v>
      </c>
      <c r="T373" s="110" t="str">
        <f t="shared" si="240"/>
        <v>#DIV/0!</v>
      </c>
      <c r="U373" s="110" t="str">
        <f t="shared" si="240"/>
        <v>#DIV/0!</v>
      </c>
      <c r="V373" s="110" t="str">
        <f t="shared" si="240"/>
        <v>#DIV/0!</v>
      </c>
      <c r="W373" s="110">
        <f t="shared" si="240"/>
        <v>0</v>
      </c>
      <c r="X373" s="90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</row>
    <row r="374">
      <c r="A374" s="23"/>
      <c r="B374" s="23"/>
      <c r="C374" s="23"/>
      <c r="D374" s="7" t="s">
        <v>1966</v>
      </c>
      <c r="E374" s="23"/>
      <c r="F374" s="23"/>
      <c r="G374" s="7" t="s">
        <v>1968</v>
      </c>
      <c r="H374" s="23"/>
      <c r="I374" s="23"/>
      <c r="J374" s="7" t="s">
        <v>1970</v>
      </c>
      <c r="K374" s="23"/>
      <c r="L374" s="23"/>
      <c r="M374" s="7" t="s">
        <v>1972</v>
      </c>
      <c r="N374" s="23"/>
      <c r="O374" s="23"/>
      <c r="P374" s="7" t="s">
        <v>1975</v>
      </c>
      <c r="Q374" s="23"/>
      <c r="R374" s="23"/>
      <c r="S374" s="7" t="s">
        <v>1977</v>
      </c>
      <c r="T374" s="23"/>
      <c r="U374" s="23"/>
      <c r="V374" s="23"/>
      <c r="W374" s="7" t="s">
        <v>1978</v>
      </c>
      <c r="X374" s="7" t="s">
        <v>1979</v>
      </c>
      <c r="Y374" s="82" t="s">
        <v>7</v>
      </c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</row>
    <row r="375">
      <c r="A375" s="85">
        <v>43770.0</v>
      </c>
      <c r="B375" s="112" t="s">
        <v>134</v>
      </c>
      <c r="C375" s="113"/>
      <c r="D375" s="115" t="s">
        <v>838</v>
      </c>
      <c r="E375" s="113"/>
      <c r="F375" s="113"/>
      <c r="G375" s="115"/>
      <c r="H375" s="113"/>
      <c r="I375" s="115"/>
      <c r="J375" s="115" t="s">
        <v>778</v>
      </c>
      <c r="K375" s="115"/>
      <c r="L375" s="113"/>
      <c r="M375" s="115" t="s">
        <v>1414</v>
      </c>
      <c r="N375" s="113"/>
      <c r="O375" s="113"/>
      <c r="P375" s="115" t="s">
        <v>191</v>
      </c>
      <c r="S375" s="115" t="s">
        <v>1202</v>
      </c>
      <c r="T375" s="23"/>
      <c r="U375" s="23"/>
      <c r="V375" s="23"/>
      <c r="W375" s="115" t="s">
        <v>1085</v>
      </c>
      <c r="X375" s="115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</row>
    <row r="376">
      <c r="A376" s="27"/>
      <c r="B376" s="88" t="s">
        <v>159</v>
      </c>
      <c r="C376" s="90"/>
      <c r="D376" s="92">
        <v>45.0</v>
      </c>
      <c r="E376" s="90"/>
      <c r="F376" s="90"/>
      <c r="G376" s="92"/>
      <c r="H376" s="90"/>
      <c r="I376" s="92"/>
      <c r="J376" s="92">
        <v>35.0</v>
      </c>
      <c r="K376" s="92"/>
      <c r="L376" s="90"/>
      <c r="M376" s="92">
        <v>49.0</v>
      </c>
      <c r="N376" s="90"/>
      <c r="O376" s="90"/>
      <c r="P376" s="92">
        <v>148.0</v>
      </c>
      <c r="S376" s="92">
        <v>143.0</v>
      </c>
      <c r="T376" s="23"/>
      <c r="U376" s="23"/>
      <c r="V376" s="23"/>
      <c r="W376" s="92">
        <v>125.0</v>
      </c>
      <c r="X376" s="92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</row>
    <row r="377">
      <c r="A377" s="27"/>
      <c r="B377" s="88" t="s">
        <v>178</v>
      </c>
      <c r="C377" s="90"/>
      <c r="D377" s="92"/>
      <c r="E377" s="90"/>
      <c r="F377" s="90"/>
      <c r="G377" s="92"/>
      <c r="H377" s="90"/>
      <c r="I377" s="92"/>
      <c r="J377" s="92"/>
      <c r="K377" s="92"/>
      <c r="L377" s="90"/>
      <c r="M377" s="92"/>
      <c r="N377" s="90"/>
      <c r="O377" s="90"/>
      <c r="P377" s="92"/>
      <c r="S377" s="92"/>
      <c r="T377" s="23"/>
      <c r="U377" s="23"/>
      <c r="V377" s="23"/>
      <c r="W377" s="92"/>
      <c r="X377" s="90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</row>
    <row r="378">
      <c r="A378" s="27"/>
      <c r="B378" s="88" t="s">
        <v>287</v>
      </c>
      <c r="C378" s="90"/>
      <c r="D378" s="92"/>
      <c r="E378" s="90"/>
      <c r="F378" s="90"/>
      <c r="G378" s="92"/>
      <c r="H378" s="90"/>
      <c r="I378" s="92"/>
      <c r="J378" s="92"/>
      <c r="K378" s="92"/>
      <c r="L378" s="90"/>
      <c r="M378" s="92"/>
      <c r="N378" s="90"/>
      <c r="O378" s="90"/>
      <c r="P378" s="92"/>
      <c r="S378" s="92"/>
      <c r="T378" s="23"/>
      <c r="U378" s="23"/>
      <c r="V378" s="23"/>
      <c r="W378" s="92"/>
      <c r="X378" s="90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</row>
    <row r="379">
      <c r="A379" s="27"/>
      <c r="B379" s="88" t="s">
        <v>301</v>
      </c>
      <c r="C379" s="90"/>
      <c r="D379" s="92">
        <v>25.0</v>
      </c>
      <c r="E379" s="90"/>
      <c r="F379" s="90"/>
      <c r="G379" s="92"/>
      <c r="H379" s="90"/>
      <c r="I379" s="90"/>
      <c r="J379" s="92">
        <v>32.0</v>
      </c>
      <c r="K379" s="90"/>
      <c r="L379" s="90"/>
      <c r="M379" s="92">
        <v>42.0</v>
      </c>
      <c r="N379" s="90"/>
      <c r="O379" s="90"/>
      <c r="P379" s="92">
        <f>76+35</f>
        <v>111</v>
      </c>
      <c r="Q379" s="90"/>
      <c r="R379" s="90"/>
      <c r="S379" s="92">
        <f>80+34</f>
        <v>114</v>
      </c>
      <c r="T379" s="23"/>
      <c r="U379" s="23"/>
      <c r="V379" s="23"/>
      <c r="W379" s="92">
        <v>71.0</v>
      </c>
      <c r="X379" s="92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</row>
    <row r="380">
      <c r="A380" s="27"/>
      <c r="B380" s="88" t="s">
        <v>214</v>
      </c>
      <c r="C380" s="90"/>
      <c r="D380" s="92">
        <f t="shared" ref="D380:X380" si="241">D376-D378-D379-D381-D382</f>
        <v>15</v>
      </c>
      <c r="E380" s="92">
        <f t="shared" si="241"/>
        <v>0</v>
      </c>
      <c r="F380" s="92">
        <f t="shared" si="241"/>
        <v>0</v>
      </c>
      <c r="G380" s="92">
        <f t="shared" si="241"/>
        <v>0</v>
      </c>
      <c r="H380" s="92">
        <f t="shared" si="241"/>
        <v>0</v>
      </c>
      <c r="I380" s="92">
        <f t="shared" si="241"/>
        <v>0</v>
      </c>
      <c r="J380" s="92">
        <f t="shared" si="241"/>
        <v>1</v>
      </c>
      <c r="K380" s="92">
        <f t="shared" si="241"/>
        <v>0</v>
      </c>
      <c r="L380" s="92">
        <f t="shared" si="241"/>
        <v>0</v>
      </c>
      <c r="M380" s="92">
        <f t="shared" si="241"/>
        <v>6</v>
      </c>
      <c r="N380" s="92">
        <f t="shared" si="241"/>
        <v>0</v>
      </c>
      <c r="O380" s="92">
        <f t="shared" si="241"/>
        <v>0</v>
      </c>
      <c r="P380" s="92">
        <f t="shared" si="241"/>
        <v>36</v>
      </c>
      <c r="Q380" s="92">
        <f t="shared" si="241"/>
        <v>0</v>
      </c>
      <c r="R380" s="92">
        <f t="shared" si="241"/>
        <v>0</v>
      </c>
      <c r="S380" s="92">
        <f t="shared" si="241"/>
        <v>27</v>
      </c>
      <c r="T380" s="92">
        <f t="shared" si="241"/>
        <v>0</v>
      </c>
      <c r="U380" s="92">
        <f t="shared" si="241"/>
        <v>0</v>
      </c>
      <c r="V380" s="92">
        <f t="shared" si="241"/>
        <v>0</v>
      </c>
      <c r="W380" s="92">
        <f t="shared" si="241"/>
        <v>51</v>
      </c>
      <c r="X380" s="92">
        <f t="shared" si="241"/>
        <v>0</v>
      </c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</row>
    <row r="381">
      <c r="A381" s="27"/>
      <c r="B381" s="88" t="s">
        <v>221</v>
      </c>
      <c r="C381" s="90"/>
      <c r="D381" s="92">
        <v>5.0</v>
      </c>
      <c r="E381" s="90"/>
      <c r="F381" s="90"/>
      <c r="G381" s="92"/>
      <c r="H381" s="90"/>
      <c r="I381" s="90"/>
      <c r="J381" s="92">
        <v>2.0</v>
      </c>
      <c r="K381" s="90"/>
      <c r="L381" s="92"/>
      <c r="M381" s="92">
        <v>1.0</v>
      </c>
      <c r="N381" s="92"/>
      <c r="O381" s="90"/>
      <c r="P381" s="92">
        <v>1.0</v>
      </c>
      <c r="Q381" s="90"/>
      <c r="R381" s="90"/>
      <c r="S381" s="92">
        <v>1.0</v>
      </c>
      <c r="T381" s="23"/>
      <c r="U381" s="23"/>
      <c r="V381" s="23"/>
      <c r="W381" s="92">
        <v>2.0</v>
      </c>
      <c r="X381" s="92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</row>
    <row r="382">
      <c r="A382" s="27"/>
      <c r="B382" s="88" t="s">
        <v>233</v>
      </c>
      <c r="C382" s="90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>
        <v>1.0</v>
      </c>
      <c r="T382" s="23"/>
      <c r="U382" s="23"/>
      <c r="V382" s="23"/>
      <c r="W382" s="92">
        <v>1.0</v>
      </c>
      <c r="X382" s="92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</row>
    <row r="383">
      <c r="A383" s="35"/>
      <c r="B383" s="88" t="s">
        <v>338</v>
      </c>
      <c r="C383" s="110" t="str">
        <f t="shared" ref="C383:D383" si="242">C377/C376</f>
        <v>#DIV/0!</v>
      </c>
      <c r="D383" s="110">
        <f t="shared" si="242"/>
        <v>0</v>
      </c>
      <c r="E383" s="110" t="str">
        <f t="shared" ref="E383:F383" si="243">#REF!/#REF!</f>
        <v>#REF!</v>
      </c>
      <c r="F383" s="110" t="str">
        <f t="shared" si="243"/>
        <v>#REF!</v>
      </c>
      <c r="G383" s="110" t="str">
        <f>G377/G376</f>
        <v>#DIV/0!</v>
      </c>
      <c r="H383" s="110" t="str">
        <f t="shared" ref="H383:I383" si="244">E377/E376</f>
        <v>#DIV/0!</v>
      </c>
      <c r="I383" s="110" t="str">
        <f t="shared" si="244"/>
        <v>#DIV/0!</v>
      </c>
      <c r="J383" s="110">
        <f>J377/J376</f>
        <v>0</v>
      </c>
      <c r="K383" s="110" t="str">
        <f t="shared" ref="K383:L383" si="245">H377/H376</f>
        <v>#DIV/0!</v>
      </c>
      <c r="L383" s="110" t="str">
        <f t="shared" si="245"/>
        <v>#DIV/0!</v>
      </c>
      <c r="M383" s="110">
        <f>M377/M376</f>
        <v>0</v>
      </c>
      <c r="N383" s="110" t="str">
        <f t="shared" ref="N383:O383" si="246">K377/K376</f>
        <v>#DIV/0!</v>
      </c>
      <c r="O383" s="110" t="str">
        <f t="shared" si="246"/>
        <v>#DIV/0!</v>
      </c>
      <c r="P383" s="110">
        <f>P377/P376</f>
        <v>0</v>
      </c>
      <c r="Q383" s="110" t="str">
        <f t="shared" ref="Q383:R383" si="247">N377/N376</f>
        <v>#DIV/0!</v>
      </c>
      <c r="R383" s="110" t="str">
        <f t="shared" si="247"/>
        <v>#DIV/0!</v>
      </c>
      <c r="S383" s="110">
        <f t="shared" ref="S383:W383" si="248">S377/S376</f>
        <v>0</v>
      </c>
      <c r="T383" s="110" t="str">
        <f t="shared" si="248"/>
        <v>#DIV/0!</v>
      </c>
      <c r="U383" s="110" t="str">
        <f t="shared" si="248"/>
        <v>#DIV/0!</v>
      </c>
      <c r="V383" s="110" t="str">
        <f t="shared" si="248"/>
        <v>#DIV/0!</v>
      </c>
      <c r="W383" s="110">
        <f t="shared" si="248"/>
        <v>0</v>
      </c>
      <c r="X383" s="90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</row>
    <row r="384">
      <c r="A384" s="23"/>
      <c r="B384" s="23"/>
      <c r="C384" s="23"/>
      <c r="D384" s="7" t="s">
        <v>1987</v>
      </c>
      <c r="E384" s="23"/>
      <c r="F384" s="23"/>
      <c r="G384" s="82" t="s">
        <v>7</v>
      </c>
      <c r="H384" s="23"/>
      <c r="I384" s="23"/>
      <c r="J384" s="7" t="s">
        <v>1988</v>
      </c>
      <c r="K384" s="23"/>
      <c r="L384" s="23"/>
      <c r="M384" s="7" t="s">
        <v>1990</v>
      </c>
      <c r="N384" s="23"/>
      <c r="O384" s="23"/>
      <c r="P384" s="7" t="s">
        <v>1991</v>
      </c>
      <c r="Q384" s="23"/>
      <c r="R384" s="23"/>
      <c r="S384" s="7" t="s">
        <v>1993</v>
      </c>
      <c r="T384" s="23"/>
      <c r="U384" s="23"/>
      <c r="V384" s="23"/>
      <c r="W384" s="7" t="s">
        <v>1994</v>
      </c>
      <c r="X384" s="82" t="s">
        <v>7</v>
      </c>
      <c r="Y384" s="82" t="s">
        <v>7</v>
      </c>
      <c r="Z384" s="82" t="s">
        <v>7</v>
      </c>
      <c r="AA384" s="82" t="s">
        <v>7</v>
      </c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</row>
    <row r="385">
      <c r="A385" s="85">
        <v>43771.0</v>
      </c>
      <c r="B385" s="112" t="s">
        <v>134</v>
      </c>
      <c r="C385" s="113"/>
      <c r="D385" s="115" t="s">
        <v>1825</v>
      </c>
      <c r="E385" s="113"/>
      <c r="F385" s="113"/>
      <c r="G385" s="115" t="s">
        <v>593</v>
      </c>
      <c r="H385" s="113"/>
      <c r="I385" s="115"/>
      <c r="J385" s="115" t="s">
        <v>1288</v>
      </c>
      <c r="K385" s="115"/>
      <c r="L385" s="113"/>
      <c r="M385" s="115" t="s">
        <v>1479</v>
      </c>
      <c r="N385" s="113"/>
      <c r="O385" s="113"/>
      <c r="P385" s="115" t="s">
        <v>1946</v>
      </c>
      <c r="S385" s="115" t="s">
        <v>1268</v>
      </c>
      <c r="T385" s="23"/>
      <c r="U385" s="23"/>
      <c r="V385" s="23"/>
      <c r="W385" s="115" t="s">
        <v>1996</v>
      </c>
      <c r="X385" s="115" t="s">
        <v>252</v>
      </c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</row>
    <row r="386">
      <c r="A386" s="27"/>
      <c r="B386" s="88" t="s">
        <v>159</v>
      </c>
      <c r="C386" s="90"/>
      <c r="D386" s="92">
        <v>84.0</v>
      </c>
      <c r="E386" s="90"/>
      <c r="F386" s="90"/>
      <c r="G386" s="92">
        <v>3.0</v>
      </c>
      <c r="H386" s="90"/>
      <c r="I386" s="92"/>
      <c r="J386" s="92">
        <v>24.0</v>
      </c>
      <c r="K386" s="92"/>
      <c r="L386" s="90"/>
      <c r="M386" s="92">
        <v>70.0</v>
      </c>
      <c r="N386" s="90"/>
      <c r="O386" s="90"/>
      <c r="P386" s="92">
        <v>39.0</v>
      </c>
      <c r="S386" s="92">
        <v>123.0</v>
      </c>
      <c r="T386" s="23"/>
      <c r="U386" s="23"/>
      <c r="V386" s="23"/>
      <c r="W386" s="92">
        <v>126.0</v>
      </c>
      <c r="X386" s="92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</row>
    <row r="387">
      <c r="A387" s="27"/>
      <c r="B387" s="88" t="s">
        <v>178</v>
      </c>
      <c r="C387" s="90"/>
      <c r="D387" s="92"/>
      <c r="E387" s="90"/>
      <c r="F387" s="90"/>
      <c r="G387" s="92"/>
      <c r="H387" s="90"/>
      <c r="I387" s="92"/>
      <c r="J387" s="92"/>
      <c r="K387" s="92"/>
      <c r="L387" s="90"/>
      <c r="M387" s="92"/>
      <c r="N387" s="90"/>
      <c r="O387" s="90"/>
      <c r="P387" s="92"/>
      <c r="S387" s="92"/>
      <c r="T387" s="23"/>
      <c r="U387" s="23"/>
      <c r="V387" s="23"/>
      <c r="W387" s="92"/>
      <c r="X387" s="90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</row>
    <row r="388">
      <c r="A388" s="27"/>
      <c r="B388" s="88" t="s">
        <v>287</v>
      </c>
      <c r="C388" s="90"/>
      <c r="D388" s="92"/>
      <c r="E388" s="90"/>
      <c r="F388" s="90"/>
      <c r="G388" s="92"/>
      <c r="H388" s="90"/>
      <c r="I388" s="92"/>
      <c r="J388" s="92"/>
      <c r="K388" s="92"/>
      <c r="L388" s="90"/>
      <c r="M388" s="92"/>
      <c r="N388" s="90"/>
      <c r="O388" s="90"/>
      <c r="P388" s="92"/>
      <c r="S388" s="92"/>
      <c r="T388" s="23"/>
      <c r="U388" s="23"/>
      <c r="V388" s="23"/>
      <c r="W388" s="92"/>
      <c r="X388" s="90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</row>
    <row r="389">
      <c r="A389" s="27"/>
      <c r="B389" s="88" t="s">
        <v>301</v>
      </c>
      <c r="C389" s="90"/>
      <c r="D389" s="92">
        <v>49.0</v>
      </c>
      <c r="E389" s="90"/>
      <c r="F389" s="90"/>
      <c r="G389" s="92">
        <v>2.0</v>
      </c>
      <c r="H389" s="90"/>
      <c r="I389" s="90"/>
      <c r="J389" s="92">
        <v>19.0</v>
      </c>
      <c r="K389" s="90"/>
      <c r="L389" s="90"/>
      <c r="M389" s="92">
        <v>50.0</v>
      </c>
      <c r="N389" s="90"/>
      <c r="O389" s="90"/>
      <c r="P389" s="92">
        <v>26.0</v>
      </c>
      <c r="Q389" s="90"/>
      <c r="R389" s="90"/>
      <c r="S389" s="92">
        <v>86.0</v>
      </c>
      <c r="T389" s="23"/>
      <c r="U389" s="23"/>
      <c r="V389" s="23"/>
      <c r="W389" s="92">
        <f>56+9</f>
        <v>65</v>
      </c>
      <c r="X389" s="92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</row>
    <row r="390">
      <c r="A390" s="27"/>
      <c r="B390" s="88" t="s">
        <v>214</v>
      </c>
      <c r="C390" s="90"/>
      <c r="D390" s="92">
        <f t="shared" ref="D390:X390" si="249">D386-D388-D389-D391-D392</f>
        <v>28</v>
      </c>
      <c r="E390" s="92">
        <f t="shared" si="249"/>
        <v>0</v>
      </c>
      <c r="F390" s="92">
        <f t="shared" si="249"/>
        <v>0</v>
      </c>
      <c r="G390" s="92">
        <f t="shared" si="249"/>
        <v>1</v>
      </c>
      <c r="H390" s="92">
        <f t="shared" si="249"/>
        <v>0</v>
      </c>
      <c r="I390" s="92">
        <f t="shared" si="249"/>
        <v>0</v>
      </c>
      <c r="J390" s="92">
        <f t="shared" si="249"/>
        <v>3</v>
      </c>
      <c r="K390" s="92">
        <f t="shared" si="249"/>
        <v>0</v>
      </c>
      <c r="L390" s="92">
        <f t="shared" si="249"/>
        <v>0</v>
      </c>
      <c r="M390" s="92">
        <f t="shared" si="249"/>
        <v>14</v>
      </c>
      <c r="N390" s="92">
        <f t="shared" si="249"/>
        <v>0</v>
      </c>
      <c r="O390" s="92">
        <f t="shared" si="249"/>
        <v>0</v>
      </c>
      <c r="P390" s="92">
        <f t="shared" si="249"/>
        <v>10</v>
      </c>
      <c r="Q390" s="92">
        <f t="shared" si="249"/>
        <v>0</v>
      </c>
      <c r="R390" s="92">
        <f t="shared" si="249"/>
        <v>0</v>
      </c>
      <c r="S390" s="92">
        <f t="shared" si="249"/>
        <v>36</v>
      </c>
      <c r="T390" s="92">
        <f t="shared" si="249"/>
        <v>0</v>
      </c>
      <c r="U390" s="92">
        <f t="shared" si="249"/>
        <v>0</v>
      </c>
      <c r="V390" s="92">
        <f t="shared" si="249"/>
        <v>0</v>
      </c>
      <c r="W390" s="92">
        <f t="shared" si="249"/>
        <v>57</v>
      </c>
      <c r="X390" s="92">
        <f t="shared" si="249"/>
        <v>0</v>
      </c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</row>
    <row r="391">
      <c r="A391" s="27"/>
      <c r="B391" s="88" t="s">
        <v>221</v>
      </c>
      <c r="C391" s="90"/>
      <c r="D391" s="92">
        <v>7.0</v>
      </c>
      <c r="E391" s="90"/>
      <c r="F391" s="90"/>
      <c r="G391" s="92"/>
      <c r="H391" s="90"/>
      <c r="I391" s="90"/>
      <c r="J391" s="92">
        <v>2.0</v>
      </c>
      <c r="K391" s="90"/>
      <c r="L391" s="92"/>
      <c r="M391" s="92">
        <v>6.0</v>
      </c>
      <c r="N391" s="92"/>
      <c r="O391" s="90"/>
      <c r="P391" s="92">
        <v>3.0</v>
      </c>
      <c r="Q391" s="90"/>
      <c r="R391" s="90"/>
      <c r="S391" s="92">
        <v>1.0</v>
      </c>
      <c r="T391" s="23"/>
      <c r="U391" s="23"/>
      <c r="V391" s="23"/>
      <c r="W391" s="92">
        <v>4.0</v>
      </c>
      <c r="X391" s="92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</row>
    <row r="392">
      <c r="A392" s="27"/>
      <c r="B392" s="88" t="s">
        <v>233</v>
      </c>
      <c r="C392" s="90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23"/>
      <c r="U392" s="23"/>
      <c r="V392" s="23"/>
      <c r="W392" s="92"/>
      <c r="X392" s="92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</row>
    <row r="393">
      <c r="A393" s="35"/>
      <c r="B393" s="88" t="s">
        <v>338</v>
      </c>
      <c r="C393" s="110" t="str">
        <f t="shared" ref="C393:D393" si="250">C387/C386</f>
        <v>#DIV/0!</v>
      </c>
      <c r="D393" s="110">
        <f t="shared" si="250"/>
        <v>0</v>
      </c>
      <c r="E393" s="110" t="str">
        <f t="shared" ref="E393:F393" si="251">#REF!/#REF!</f>
        <v>#REF!</v>
      </c>
      <c r="F393" s="110" t="str">
        <f t="shared" si="251"/>
        <v>#REF!</v>
      </c>
      <c r="G393" s="110">
        <f>G387/G386</f>
        <v>0</v>
      </c>
      <c r="H393" s="110" t="str">
        <f t="shared" ref="H393:I393" si="252">E387/E386</f>
        <v>#DIV/0!</v>
      </c>
      <c r="I393" s="110" t="str">
        <f t="shared" si="252"/>
        <v>#DIV/0!</v>
      </c>
      <c r="J393" s="110">
        <f>J387/J386</f>
        <v>0</v>
      </c>
      <c r="K393" s="110" t="str">
        <f t="shared" ref="K393:L393" si="253">H387/H386</f>
        <v>#DIV/0!</v>
      </c>
      <c r="L393" s="110" t="str">
        <f t="shared" si="253"/>
        <v>#DIV/0!</v>
      </c>
      <c r="M393" s="110">
        <f>M387/M386</f>
        <v>0</v>
      </c>
      <c r="N393" s="110" t="str">
        <f t="shared" ref="N393:O393" si="254">K387/K386</f>
        <v>#DIV/0!</v>
      </c>
      <c r="O393" s="110" t="str">
        <f t="shared" si="254"/>
        <v>#DIV/0!</v>
      </c>
      <c r="P393" s="110">
        <f>P387/P386</f>
        <v>0</v>
      </c>
      <c r="Q393" s="110" t="str">
        <f t="shared" ref="Q393:R393" si="255">N387/N386</f>
        <v>#DIV/0!</v>
      </c>
      <c r="R393" s="110" t="str">
        <f t="shared" si="255"/>
        <v>#DIV/0!</v>
      </c>
      <c r="S393" s="110">
        <f t="shared" ref="S393:W393" si="256">S387/S386</f>
        <v>0</v>
      </c>
      <c r="T393" s="110" t="str">
        <f t="shared" si="256"/>
        <v>#DIV/0!</v>
      </c>
      <c r="U393" s="110" t="str">
        <f t="shared" si="256"/>
        <v>#DIV/0!</v>
      </c>
      <c r="V393" s="110" t="str">
        <f t="shared" si="256"/>
        <v>#DIV/0!</v>
      </c>
      <c r="W393" s="110">
        <f t="shared" si="256"/>
        <v>0</v>
      </c>
      <c r="X393" s="90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</row>
    <row r="394">
      <c r="A394" s="23"/>
      <c r="B394" s="23"/>
      <c r="C394" s="23"/>
      <c r="D394" s="7" t="s">
        <v>2001</v>
      </c>
      <c r="E394" s="23"/>
      <c r="F394" s="23"/>
      <c r="G394" s="7" t="s">
        <v>2002</v>
      </c>
      <c r="H394" s="23"/>
      <c r="I394" s="23"/>
      <c r="J394" s="7" t="s">
        <v>2004</v>
      </c>
      <c r="K394" s="23"/>
      <c r="L394" s="23"/>
      <c r="M394" s="7" t="s">
        <v>2006</v>
      </c>
      <c r="N394" s="23"/>
      <c r="O394" s="23"/>
      <c r="P394" s="7" t="s">
        <v>2009</v>
      </c>
      <c r="Q394" s="23"/>
      <c r="R394" s="23"/>
      <c r="S394" s="7" t="s">
        <v>2012</v>
      </c>
      <c r="T394" s="23"/>
      <c r="U394" s="23"/>
      <c r="V394" s="23"/>
      <c r="W394" s="7" t="s">
        <v>2014</v>
      </c>
      <c r="X394" s="82" t="s">
        <v>7</v>
      </c>
      <c r="Y394" s="82" t="s">
        <v>7</v>
      </c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</row>
    <row r="395">
      <c r="A395" s="85">
        <v>43773.0</v>
      </c>
      <c r="B395" s="112" t="s">
        <v>134</v>
      </c>
      <c r="C395" s="113"/>
      <c r="D395" s="115"/>
      <c r="E395" s="113"/>
      <c r="F395" s="113"/>
      <c r="G395" s="115"/>
      <c r="H395" s="113"/>
      <c r="I395" s="115"/>
      <c r="J395" s="115"/>
      <c r="K395" s="115"/>
      <c r="L395" s="113"/>
      <c r="M395" s="115"/>
      <c r="N395" s="113"/>
      <c r="O395" s="113"/>
      <c r="P395" s="115"/>
      <c r="S395" s="115"/>
      <c r="T395" s="23"/>
      <c r="U395" s="23"/>
      <c r="V395" s="23"/>
      <c r="W395" s="115"/>
      <c r="X395" s="115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</row>
    <row r="396">
      <c r="A396" s="27"/>
      <c r="B396" s="88" t="s">
        <v>159</v>
      </c>
      <c r="C396" s="90"/>
      <c r="D396" s="92"/>
      <c r="E396" s="90"/>
      <c r="F396" s="90"/>
      <c r="G396" s="92"/>
      <c r="H396" s="90"/>
      <c r="I396" s="92"/>
      <c r="J396" s="92"/>
      <c r="K396" s="92"/>
      <c r="L396" s="90"/>
      <c r="M396" s="92"/>
      <c r="N396" s="90"/>
      <c r="O396" s="90"/>
      <c r="P396" s="92"/>
      <c r="S396" s="92"/>
      <c r="T396" s="23"/>
      <c r="U396" s="23"/>
      <c r="V396" s="23"/>
      <c r="W396" s="92"/>
      <c r="X396" s="92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</row>
    <row r="397">
      <c r="A397" s="27"/>
      <c r="B397" s="88" t="s">
        <v>178</v>
      </c>
      <c r="C397" s="90"/>
      <c r="D397" s="92"/>
      <c r="E397" s="90"/>
      <c r="F397" s="90"/>
      <c r="G397" s="92"/>
      <c r="H397" s="90"/>
      <c r="I397" s="92"/>
      <c r="J397" s="92"/>
      <c r="K397" s="92"/>
      <c r="L397" s="90"/>
      <c r="M397" s="92"/>
      <c r="N397" s="90"/>
      <c r="O397" s="90"/>
      <c r="P397" s="92"/>
      <c r="S397" s="92"/>
      <c r="T397" s="23"/>
      <c r="U397" s="23"/>
      <c r="V397" s="23"/>
      <c r="W397" s="92"/>
      <c r="X397" s="90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</row>
    <row r="398">
      <c r="A398" s="27"/>
      <c r="B398" s="88" t="s">
        <v>287</v>
      </c>
      <c r="C398" s="90"/>
      <c r="D398" s="92"/>
      <c r="E398" s="90"/>
      <c r="F398" s="90"/>
      <c r="G398" s="92"/>
      <c r="H398" s="90"/>
      <c r="I398" s="92"/>
      <c r="J398" s="92"/>
      <c r="K398" s="92"/>
      <c r="L398" s="90"/>
      <c r="M398" s="92"/>
      <c r="N398" s="90"/>
      <c r="O398" s="90"/>
      <c r="P398" s="92"/>
      <c r="S398" s="92"/>
      <c r="T398" s="23"/>
      <c r="U398" s="23"/>
      <c r="V398" s="23"/>
      <c r="W398" s="92"/>
      <c r="X398" s="90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</row>
    <row r="399">
      <c r="A399" s="27"/>
      <c r="B399" s="88" t="s">
        <v>301</v>
      </c>
      <c r="C399" s="90"/>
      <c r="D399" s="92"/>
      <c r="E399" s="90"/>
      <c r="F399" s="90"/>
      <c r="G399" s="92"/>
      <c r="H399" s="90"/>
      <c r="I399" s="90"/>
      <c r="J399" s="92"/>
      <c r="K399" s="90"/>
      <c r="L399" s="90"/>
      <c r="M399" s="92"/>
      <c r="N399" s="90"/>
      <c r="O399" s="90"/>
      <c r="P399" s="92"/>
      <c r="Q399" s="90"/>
      <c r="R399" s="90"/>
      <c r="S399" s="92"/>
      <c r="T399" s="23"/>
      <c r="U399" s="23"/>
      <c r="V399" s="23"/>
      <c r="W399" s="92"/>
      <c r="X399" s="92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</row>
    <row r="400">
      <c r="A400" s="27"/>
      <c r="B400" s="88" t="s">
        <v>214</v>
      </c>
      <c r="C400" s="90"/>
      <c r="D400" s="92">
        <f t="shared" ref="D400:X400" si="257">D396-D398-D399-D401-D402</f>
        <v>0</v>
      </c>
      <c r="E400" s="92">
        <f t="shared" si="257"/>
        <v>0</v>
      </c>
      <c r="F400" s="92">
        <f t="shared" si="257"/>
        <v>0</v>
      </c>
      <c r="G400" s="92">
        <f t="shared" si="257"/>
        <v>0</v>
      </c>
      <c r="H400" s="92">
        <f t="shared" si="257"/>
        <v>0</v>
      </c>
      <c r="I400" s="92">
        <f t="shared" si="257"/>
        <v>0</v>
      </c>
      <c r="J400" s="92">
        <f t="shared" si="257"/>
        <v>0</v>
      </c>
      <c r="K400" s="92">
        <f t="shared" si="257"/>
        <v>0</v>
      </c>
      <c r="L400" s="92">
        <f t="shared" si="257"/>
        <v>0</v>
      </c>
      <c r="M400" s="92">
        <f t="shared" si="257"/>
        <v>0</v>
      </c>
      <c r="N400" s="92">
        <f t="shared" si="257"/>
        <v>0</v>
      </c>
      <c r="O400" s="92">
        <f t="shared" si="257"/>
        <v>0</v>
      </c>
      <c r="P400" s="92">
        <f t="shared" si="257"/>
        <v>0</v>
      </c>
      <c r="Q400" s="92">
        <f t="shared" si="257"/>
        <v>0</v>
      </c>
      <c r="R400" s="92">
        <f t="shared" si="257"/>
        <v>0</v>
      </c>
      <c r="S400" s="92">
        <f t="shared" si="257"/>
        <v>0</v>
      </c>
      <c r="T400" s="92">
        <f t="shared" si="257"/>
        <v>0</v>
      </c>
      <c r="U400" s="92">
        <f t="shared" si="257"/>
        <v>0</v>
      </c>
      <c r="V400" s="92">
        <f t="shared" si="257"/>
        <v>0</v>
      </c>
      <c r="W400" s="92">
        <f t="shared" si="257"/>
        <v>0</v>
      </c>
      <c r="X400" s="92">
        <f t="shared" si="257"/>
        <v>0</v>
      </c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</row>
    <row r="401">
      <c r="A401" s="27"/>
      <c r="B401" s="88" t="s">
        <v>221</v>
      </c>
      <c r="C401" s="90"/>
      <c r="D401" s="92"/>
      <c r="E401" s="90"/>
      <c r="F401" s="90"/>
      <c r="G401" s="92"/>
      <c r="H401" s="90"/>
      <c r="I401" s="90"/>
      <c r="J401" s="92"/>
      <c r="K401" s="90"/>
      <c r="L401" s="92"/>
      <c r="M401" s="92"/>
      <c r="N401" s="92"/>
      <c r="O401" s="90"/>
      <c r="P401" s="92"/>
      <c r="Q401" s="90"/>
      <c r="R401" s="90"/>
      <c r="S401" s="92"/>
      <c r="T401" s="23"/>
      <c r="U401" s="23"/>
      <c r="V401" s="23"/>
      <c r="W401" s="92"/>
      <c r="X401" s="92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</row>
    <row r="402">
      <c r="A402" s="27"/>
      <c r="B402" s="88" t="s">
        <v>233</v>
      </c>
      <c r="C402" s="90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23"/>
      <c r="U402" s="23"/>
      <c r="V402" s="23"/>
      <c r="W402" s="92"/>
      <c r="X402" s="92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</row>
    <row r="403">
      <c r="A403" s="35"/>
      <c r="B403" s="88" t="s">
        <v>338</v>
      </c>
      <c r="C403" s="110" t="str">
        <f t="shared" ref="C403:D403" si="258">C397/C396</f>
        <v>#DIV/0!</v>
      </c>
      <c r="D403" s="110" t="str">
        <f t="shared" si="258"/>
        <v>#DIV/0!</v>
      </c>
      <c r="E403" s="110" t="str">
        <f t="shared" ref="E403:F403" si="259">#REF!/#REF!</f>
        <v>#REF!</v>
      </c>
      <c r="F403" s="110" t="str">
        <f t="shared" si="259"/>
        <v>#REF!</v>
      </c>
      <c r="G403" s="110" t="str">
        <f>G397/G396</f>
        <v>#DIV/0!</v>
      </c>
      <c r="H403" s="110" t="str">
        <f t="shared" ref="H403:I403" si="260">E397/E396</f>
        <v>#DIV/0!</v>
      </c>
      <c r="I403" s="110" t="str">
        <f t="shared" si="260"/>
        <v>#DIV/0!</v>
      </c>
      <c r="J403" s="110" t="str">
        <f>J397/J396</f>
        <v>#DIV/0!</v>
      </c>
      <c r="K403" s="110" t="str">
        <f t="shared" ref="K403:L403" si="261">H397/H396</f>
        <v>#DIV/0!</v>
      </c>
      <c r="L403" s="110" t="str">
        <f t="shared" si="261"/>
        <v>#DIV/0!</v>
      </c>
      <c r="M403" s="110" t="str">
        <f>M397/M396</f>
        <v>#DIV/0!</v>
      </c>
      <c r="N403" s="110" t="str">
        <f t="shared" ref="N403:O403" si="262">K397/K396</f>
        <v>#DIV/0!</v>
      </c>
      <c r="O403" s="110" t="str">
        <f t="shared" si="262"/>
        <v>#DIV/0!</v>
      </c>
      <c r="P403" s="110" t="str">
        <f>P397/P396</f>
        <v>#DIV/0!</v>
      </c>
      <c r="Q403" s="110" t="str">
        <f t="shared" ref="Q403:R403" si="263">N397/N396</f>
        <v>#DIV/0!</v>
      </c>
      <c r="R403" s="110" t="str">
        <f t="shared" si="263"/>
        <v>#DIV/0!</v>
      </c>
      <c r="S403" s="110" t="str">
        <f t="shared" ref="S403:W403" si="264">S397/S396</f>
        <v>#DIV/0!</v>
      </c>
      <c r="T403" s="110" t="str">
        <f t="shared" si="264"/>
        <v>#DIV/0!</v>
      </c>
      <c r="U403" s="110" t="str">
        <f t="shared" si="264"/>
        <v>#DIV/0!</v>
      </c>
      <c r="V403" s="110" t="str">
        <f t="shared" si="264"/>
        <v>#DIV/0!</v>
      </c>
      <c r="W403" s="110" t="str">
        <f t="shared" si="264"/>
        <v>#DIV/0!</v>
      </c>
      <c r="X403" s="90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</row>
    <row r="405">
      <c r="A405" s="85">
        <v>43780.0</v>
      </c>
      <c r="B405" s="112" t="s">
        <v>134</v>
      </c>
      <c r="C405" s="113"/>
      <c r="D405" s="115"/>
      <c r="E405" s="113"/>
      <c r="F405" s="113"/>
      <c r="G405" s="115" t="s">
        <v>167</v>
      </c>
      <c r="H405" s="113"/>
      <c r="I405" s="115"/>
      <c r="J405" s="115" t="s">
        <v>2019</v>
      </c>
      <c r="K405" s="115"/>
      <c r="L405" s="113"/>
      <c r="M405" s="115" t="s">
        <v>2020</v>
      </c>
      <c r="N405" s="113"/>
      <c r="O405" s="113"/>
      <c r="P405" s="115"/>
      <c r="S405" s="115" t="s">
        <v>175</v>
      </c>
      <c r="T405" s="23"/>
      <c r="U405" s="23"/>
      <c r="V405" s="23"/>
      <c r="W405" s="115" t="s">
        <v>1875</v>
      </c>
      <c r="X405" s="115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</row>
    <row r="406">
      <c r="A406" s="27"/>
      <c r="B406" s="88" t="s">
        <v>159</v>
      </c>
      <c r="C406" s="90"/>
      <c r="D406" s="92"/>
      <c r="E406" s="90"/>
      <c r="F406" s="90"/>
      <c r="G406" s="92">
        <v>108.0</v>
      </c>
      <c r="H406" s="90"/>
      <c r="I406" s="92"/>
      <c r="J406" s="92">
        <v>75.0</v>
      </c>
      <c r="K406" s="92"/>
      <c r="L406" s="90"/>
      <c r="M406" s="92">
        <v>31.0</v>
      </c>
      <c r="N406" s="90"/>
      <c r="O406" s="90"/>
      <c r="P406" s="92"/>
      <c r="S406" s="92">
        <v>168.0</v>
      </c>
      <c r="T406" s="23"/>
      <c r="U406" s="23"/>
      <c r="V406" s="23"/>
      <c r="W406" s="92">
        <v>74.0</v>
      </c>
      <c r="X406" s="92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</row>
    <row r="407">
      <c r="A407" s="27"/>
      <c r="B407" s="88" t="s">
        <v>178</v>
      </c>
      <c r="C407" s="90"/>
      <c r="D407" s="92"/>
      <c r="E407" s="90"/>
      <c r="F407" s="90"/>
      <c r="G407" s="92"/>
      <c r="H407" s="90"/>
      <c r="I407" s="92"/>
      <c r="J407" s="92"/>
      <c r="K407" s="92"/>
      <c r="L407" s="90"/>
      <c r="M407" s="92"/>
      <c r="N407" s="90"/>
      <c r="O407" s="90"/>
      <c r="P407" s="92"/>
      <c r="S407" s="92"/>
      <c r="T407" s="23"/>
      <c r="U407" s="23"/>
      <c r="V407" s="23"/>
      <c r="W407" s="92"/>
      <c r="X407" s="90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</row>
    <row r="408">
      <c r="A408" s="27"/>
      <c r="B408" s="88" t="s">
        <v>287</v>
      </c>
      <c r="C408" s="90"/>
      <c r="D408" s="92"/>
      <c r="E408" s="90"/>
      <c r="F408" s="90"/>
      <c r="G408" s="92"/>
      <c r="H408" s="90"/>
      <c r="I408" s="92"/>
      <c r="J408" s="92"/>
      <c r="K408" s="92"/>
      <c r="L408" s="90"/>
      <c r="M408" s="92"/>
      <c r="N408" s="90"/>
      <c r="O408" s="90"/>
      <c r="P408" s="92"/>
      <c r="S408" s="92"/>
      <c r="T408" s="23"/>
      <c r="U408" s="23"/>
      <c r="V408" s="23"/>
      <c r="W408" s="92"/>
      <c r="X408" s="90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</row>
    <row r="409">
      <c r="A409" s="27"/>
      <c r="B409" s="88" t="s">
        <v>301</v>
      </c>
      <c r="C409" s="90"/>
      <c r="D409" s="92"/>
      <c r="E409" s="90"/>
      <c r="F409" s="90"/>
      <c r="G409" s="92">
        <v>79.0</v>
      </c>
      <c r="H409" s="90"/>
      <c r="I409" s="90"/>
      <c r="J409" s="92">
        <v>64.0</v>
      </c>
      <c r="K409" s="90"/>
      <c r="L409" s="90"/>
      <c r="M409" s="92">
        <v>29.0</v>
      </c>
      <c r="N409" s="90"/>
      <c r="O409" s="90"/>
      <c r="P409" s="92"/>
      <c r="Q409" s="90"/>
      <c r="R409" s="90"/>
      <c r="S409" s="92">
        <v>145.0</v>
      </c>
      <c r="T409" s="23"/>
      <c r="U409" s="23"/>
      <c r="V409" s="23"/>
      <c r="W409" s="92">
        <v>69.0</v>
      </c>
      <c r="X409" s="92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</row>
    <row r="410">
      <c r="A410" s="27"/>
      <c r="B410" s="88" t="s">
        <v>214</v>
      </c>
      <c r="C410" s="90"/>
      <c r="D410" s="92">
        <f t="shared" ref="D410:F410" si="265">D406-D408-D409-D411-D412</f>
        <v>0</v>
      </c>
      <c r="E410" s="92">
        <f t="shared" si="265"/>
        <v>0</v>
      </c>
      <c r="F410" s="92">
        <f t="shared" si="265"/>
        <v>0</v>
      </c>
      <c r="G410" s="92">
        <v>21.0</v>
      </c>
      <c r="H410" s="92">
        <f t="shared" ref="H410:I410" si="266">H406-H408-H409-H411-H412</f>
        <v>0</v>
      </c>
      <c r="I410" s="92">
        <f t="shared" si="266"/>
        <v>0</v>
      </c>
      <c r="J410" s="92">
        <v>9.0</v>
      </c>
      <c r="K410" s="92">
        <f t="shared" ref="K410:L410" si="267">K406-K408-K409-K411-K412</f>
        <v>0</v>
      </c>
      <c r="L410" s="92">
        <f t="shared" si="267"/>
        <v>0</v>
      </c>
      <c r="M410" s="92">
        <v>1.0</v>
      </c>
      <c r="N410" s="92">
        <f t="shared" ref="N410:R410" si="268">N406-N408-N409-N411-N412</f>
        <v>0</v>
      </c>
      <c r="O410" s="92">
        <f t="shared" si="268"/>
        <v>0</v>
      </c>
      <c r="P410" s="92">
        <f t="shared" si="268"/>
        <v>0</v>
      </c>
      <c r="Q410" s="92">
        <f t="shared" si="268"/>
        <v>0</v>
      </c>
      <c r="R410" s="92">
        <f t="shared" si="268"/>
        <v>0</v>
      </c>
      <c r="S410" s="92">
        <v>18.0</v>
      </c>
      <c r="T410" s="92">
        <f t="shared" ref="T410:V410" si="269">T406-T408-T409-T411-T412</f>
        <v>0</v>
      </c>
      <c r="U410" s="92">
        <f t="shared" si="269"/>
        <v>0</v>
      </c>
      <c r="V410" s="92">
        <f t="shared" si="269"/>
        <v>0</v>
      </c>
      <c r="W410" s="92">
        <v>4.0</v>
      </c>
      <c r="X410" s="92">
        <f>X406-X408-X409-X411-X412</f>
        <v>0</v>
      </c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</row>
    <row r="411">
      <c r="A411" s="27"/>
      <c r="B411" s="88" t="s">
        <v>221</v>
      </c>
      <c r="C411" s="90"/>
      <c r="D411" s="92"/>
      <c r="E411" s="90"/>
      <c r="F411" s="90"/>
      <c r="G411" s="92">
        <v>7.0</v>
      </c>
      <c r="H411" s="90"/>
      <c r="I411" s="90"/>
      <c r="J411" s="92"/>
      <c r="K411" s="90"/>
      <c r="L411" s="92"/>
      <c r="M411" s="92">
        <v>1.0</v>
      </c>
      <c r="N411" s="92"/>
      <c r="O411" s="90"/>
      <c r="P411" s="92"/>
      <c r="Q411" s="90"/>
      <c r="R411" s="90"/>
      <c r="S411" s="92">
        <v>3.0</v>
      </c>
      <c r="T411" s="23"/>
      <c r="U411" s="23"/>
      <c r="V411" s="23"/>
      <c r="W411" s="92"/>
      <c r="X411" s="92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</row>
    <row r="412">
      <c r="A412" s="27"/>
      <c r="B412" s="88" t="s">
        <v>233</v>
      </c>
      <c r="C412" s="90"/>
      <c r="D412" s="92"/>
      <c r="E412" s="92"/>
      <c r="F412" s="92"/>
      <c r="G412" s="92">
        <v>1.0</v>
      </c>
      <c r="H412" s="92"/>
      <c r="I412" s="92"/>
      <c r="J412" s="92">
        <v>2.0</v>
      </c>
      <c r="K412" s="92"/>
      <c r="L412" s="92"/>
      <c r="M412" s="92"/>
      <c r="N412" s="92"/>
      <c r="O412" s="92"/>
      <c r="P412" s="92"/>
      <c r="Q412" s="92"/>
      <c r="R412" s="92"/>
      <c r="S412" s="92">
        <v>2.0</v>
      </c>
      <c r="T412" s="23"/>
      <c r="U412" s="23"/>
      <c r="V412" s="23"/>
      <c r="W412" s="92">
        <v>1.0</v>
      </c>
      <c r="X412" s="92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</row>
    <row r="413">
      <c r="A413" s="35"/>
      <c r="B413" s="88" t="s">
        <v>338</v>
      </c>
      <c r="C413" s="110" t="str">
        <f t="shared" ref="C413:D413" si="270">C407/C406</f>
        <v>#DIV/0!</v>
      </c>
      <c r="D413" s="110" t="str">
        <f t="shared" si="270"/>
        <v>#DIV/0!</v>
      </c>
      <c r="E413" s="110" t="str">
        <f t="shared" ref="E413:F413" si="271">#REF!/#REF!</f>
        <v>#REF!</v>
      </c>
      <c r="F413" s="110" t="str">
        <f t="shared" si="271"/>
        <v>#REF!</v>
      </c>
      <c r="G413" s="110">
        <f>G407/G406</f>
        <v>0</v>
      </c>
      <c r="H413" s="110" t="str">
        <f t="shared" ref="H413:I413" si="272">E407/E406</f>
        <v>#DIV/0!</v>
      </c>
      <c r="I413" s="110" t="str">
        <f t="shared" si="272"/>
        <v>#DIV/0!</v>
      </c>
      <c r="J413" s="110">
        <f>J407/J406</f>
        <v>0</v>
      </c>
      <c r="K413" s="110" t="str">
        <f t="shared" ref="K413:L413" si="273">H407/H406</f>
        <v>#DIV/0!</v>
      </c>
      <c r="L413" s="110" t="str">
        <f t="shared" si="273"/>
        <v>#DIV/0!</v>
      </c>
      <c r="M413" s="110">
        <f>M407/M406</f>
        <v>0</v>
      </c>
      <c r="N413" s="110" t="str">
        <f t="shared" ref="N413:O413" si="274">K407/K406</f>
        <v>#DIV/0!</v>
      </c>
      <c r="O413" s="110" t="str">
        <f t="shared" si="274"/>
        <v>#DIV/0!</v>
      </c>
      <c r="P413" s="110" t="str">
        <f>P407/P406</f>
        <v>#DIV/0!</v>
      </c>
      <c r="Q413" s="110" t="str">
        <f t="shared" ref="Q413:R413" si="275">N407/N406</f>
        <v>#DIV/0!</v>
      </c>
      <c r="R413" s="110" t="str">
        <f t="shared" si="275"/>
        <v>#DIV/0!</v>
      </c>
      <c r="S413" s="110">
        <f t="shared" ref="S413:W413" si="276">S407/S406</f>
        <v>0</v>
      </c>
      <c r="T413" s="110" t="str">
        <f t="shared" si="276"/>
        <v>#DIV/0!</v>
      </c>
      <c r="U413" s="110" t="str">
        <f t="shared" si="276"/>
        <v>#DIV/0!</v>
      </c>
      <c r="V413" s="110" t="str">
        <f t="shared" si="276"/>
        <v>#DIV/0!</v>
      </c>
      <c r="W413" s="110">
        <f t="shared" si="276"/>
        <v>0</v>
      </c>
      <c r="X413" s="90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</row>
    <row r="415">
      <c r="A415" s="85">
        <v>43781.0</v>
      </c>
      <c r="B415" s="112" t="s">
        <v>134</v>
      </c>
      <c r="C415" s="113"/>
      <c r="D415" s="115" t="s">
        <v>589</v>
      </c>
      <c r="E415" s="113"/>
      <c r="F415" s="113"/>
      <c r="G415" s="115" t="s">
        <v>99</v>
      </c>
      <c r="H415" s="113"/>
      <c r="I415" s="115"/>
      <c r="J415" s="115" t="s">
        <v>965</v>
      </c>
      <c r="K415" s="115"/>
      <c r="L415" s="113"/>
      <c r="M415" s="115" t="s">
        <v>1438</v>
      </c>
      <c r="N415" s="113"/>
      <c r="O415" s="113"/>
      <c r="P415" s="115" t="s">
        <v>1460</v>
      </c>
      <c r="S415" s="115" t="s">
        <v>2025</v>
      </c>
      <c r="T415" s="23"/>
      <c r="U415" s="23"/>
      <c r="V415" s="23"/>
      <c r="W415" s="115" t="s">
        <v>51</v>
      </c>
      <c r="X415" s="115" t="s">
        <v>1951</v>
      </c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</row>
    <row r="416">
      <c r="A416" s="27"/>
      <c r="B416" s="88" t="s">
        <v>159</v>
      </c>
      <c r="C416" s="90"/>
      <c r="D416" s="92">
        <v>123.0</v>
      </c>
      <c r="E416" s="90"/>
      <c r="F416" s="90"/>
      <c r="G416" s="92">
        <v>44.0</v>
      </c>
      <c r="H416" s="90"/>
      <c r="I416" s="92"/>
      <c r="J416" s="92">
        <v>36.0</v>
      </c>
      <c r="K416" s="92"/>
      <c r="L416" s="90"/>
      <c r="M416" s="92">
        <v>151.0</v>
      </c>
      <c r="N416" s="90"/>
      <c r="O416" s="90"/>
      <c r="P416" s="92">
        <v>23.0</v>
      </c>
      <c r="S416" s="92">
        <v>118.0</v>
      </c>
      <c r="T416" s="23"/>
      <c r="U416" s="23"/>
      <c r="V416" s="23"/>
      <c r="W416" s="92">
        <v>47.0</v>
      </c>
      <c r="X416" s="92">
        <v>74.0</v>
      </c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</row>
    <row r="417">
      <c r="A417" s="27"/>
      <c r="B417" s="88" t="s">
        <v>178</v>
      </c>
      <c r="C417" s="90"/>
      <c r="D417" s="92"/>
      <c r="E417" s="90"/>
      <c r="F417" s="90"/>
      <c r="G417" s="92"/>
      <c r="H417" s="90"/>
      <c r="I417" s="92"/>
      <c r="J417" s="92"/>
      <c r="K417" s="92"/>
      <c r="L417" s="90"/>
      <c r="M417" s="92"/>
      <c r="N417" s="90"/>
      <c r="O417" s="90"/>
      <c r="P417" s="92"/>
      <c r="S417" s="92"/>
      <c r="T417" s="23"/>
      <c r="U417" s="23"/>
      <c r="V417" s="23"/>
      <c r="W417" s="92"/>
      <c r="X417" s="90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</row>
    <row r="418">
      <c r="A418" s="27"/>
      <c r="B418" s="88" t="s">
        <v>287</v>
      </c>
      <c r="C418" s="90"/>
      <c r="D418" s="92"/>
      <c r="E418" s="90"/>
      <c r="F418" s="90"/>
      <c r="G418" s="92"/>
      <c r="H418" s="90"/>
      <c r="I418" s="92"/>
      <c r="J418" s="92"/>
      <c r="K418" s="92"/>
      <c r="L418" s="90"/>
      <c r="M418" s="92"/>
      <c r="N418" s="90"/>
      <c r="O418" s="90"/>
      <c r="P418" s="92"/>
      <c r="S418" s="92"/>
      <c r="T418" s="23"/>
      <c r="U418" s="23"/>
      <c r="V418" s="23"/>
      <c r="W418" s="92"/>
      <c r="X418" s="90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</row>
    <row r="419">
      <c r="A419" s="27"/>
      <c r="B419" s="88" t="s">
        <v>301</v>
      </c>
      <c r="C419" s="90"/>
      <c r="D419" s="92">
        <v>86.0</v>
      </c>
      <c r="E419" s="90"/>
      <c r="F419" s="90"/>
      <c r="G419" s="92">
        <v>34.0</v>
      </c>
      <c r="H419" s="90"/>
      <c r="I419" s="90"/>
      <c r="J419" s="92">
        <v>31.0</v>
      </c>
      <c r="K419" s="90"/>
      <c r="L419" s="90"/>
      <c r="M419" s="92">
        <v>119.0</v>
      </c>
      <c r="N419" s="90"/>
      <c r="O419" s="90"/>
      <c r="P419" s="92">
        <v>22.0</v>
      </c>
      <c r="Q419" s="90"/>
      <c r="R419" s="90"/>
      <c r="S419" s="92">
        <v>113.0</v>
      </c>
      <c r="T419" s="23"/>
      <c r="U419" s="23"/>
      <c r="V419" s="23"/>
      <c r="W419" s="92">
        <v>41.0</v>
      </c>
      <c r="X419" s="92">
        <v>67.0</v>
      </c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</row>
    <row r="420">
      <c r="A420" s="27"/>
      <c r="B420" s="88" t="s">
        <v>214</v>
      </c>
      <c r="C420" s="90"/>
      <c r="D420" s="92">
        <v>30.0</v>
      </c>
      <c r="E420" s="92">
        <f t="shared" ref="E420:F420" si="277">E416-E418-E419-E421-E422</f>
        <v>0</v>
      </c>
      <c r="F420" s="92">
        <f t="shared" si="277"/>
        <v>0</v>
      </c>
      <c r="G420" s="92">
        <v>8.0</v>
      </c>
      <c r="H420" s="92">
        <f t="shared" ref="H420:I420" si="278">H416-H418-H419-H421-H422</f>
        <v>0</v>
      </c>
      <c r="I420" s="92">
        <f t="shared" si="278"/>
        <v>0</v>
      </c>
      <c r="J420" s="92">
        <v>5.0</v>
      </c>
      <c r="K420" s="92">
        <f t="shared" ref="K420:L420" si="279">K416-K418-K419-K421-K422</f>
        <v>0</v>
      </c>
      <c r="L420" s="92">
        <f t="shared" si="279"/>
        <v>0</v>
      </c>
      <c r="M420" s="92">
        <v>20.0</v>
      </c>
      <c r="N420" s="92">
        <f t="shared" ref="N420:O420" si="280">N416-N418-N419-N421-N422</f>
        <v>0</v>
      </c>
      <c r="O420" s="92">
        <f t="shared" si="280"/>
        <v>0</v>
      </c>
      <c r="P420" s="92">
        <v>1.0</v>
      </c>
      <c r="Q420" s="92">
        <f t="shared" ref="Q420:R420" si="281">Q416-Q418-Q419-Q421-Q422</f>
        <v>0</v>
      </c>
      <c r="R420" s="92">
        <f t="shared" si="281"/>
        <v>0</v>
      </c>
      <c r="S420" s="92">
        <v>4.0</v>
      </c>
      <c r="T420" s="92">
        <f t="shared" ref="T420:V420" si="282">T416-T418-T419-T421-T422</f>
        <v>0</v>
      </c>
      <c r="U420" s="92">
        <f t="shared" si="282"/>
        <v>0</v>
      </c>
      <c r="V420" s="92">
        <f t="shared" si="282"/>
        <v>0</v>
      </c>
      <c r="W420" s="92">
        <v>3.0</v>
      </c>
      <c r="X420" s="92">
        <v>5.0</v>
      </c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</row>
    <row r="421">
      <c r="A421" s="27"/>
      <c r="B421" s="88" t="s">
        <v>221</v>
      </c>
      <c r="C421" s="90"/>
      <c r="D421" s="92">
        <v>6.0</v>
      </c>
      <c r="E421" s="90"/>
      <c r="F421" s="90"/>
      <c r="G421" s="92">
        <v>1.0</v>
      </c>
      <c r="H421" s="90"/>
      <c r="I421" s="90"/>
      <c r="J421" s="92"/>
      <c r="K421" s="90"/>
      <c r="L421" s="92"/>
      <c r="M421" s="92">
        <v>7.0</v>
      </c>
      <c r="N421" s="92"/>
      <c r="O421" s="90"/>
      <c r="P421" s="92"/>
      <c r="Q421" s="90"/>
      <c r="R421" s="90"/>
      <c r="S421" s="92">
        <v>1.0</v>
      </c>
      <c r="T421" s="23"/>
      <c r="U421" s="23"/>
      <c r="V421" s="23"/>
      <c r="W421" s="92">
        <v>2.0</v>
      </c>
      <c r="X421" s="92">
        <v>2.0</v>
      </c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</row>
    <row r="422">
      <c r="A422" s="27"/>
      <c r="B422" s="88" t="s">
        <v>233</v>
      </c>
      <c r="C422" s="90"/>
      <c r="D422" s="92">
        <v>1.0</v>
      </c>
      <c r="E422" s="92"/>
      <c r="F422" s="92"/>
      <c r="G422" s="92"/>
      <c r="H422" s="92"/>
      <c r="I422" s="92"/>
      <c r="J422" s="92"/>
      <c r="K422" s="92"/>
      <c r="L422" s="92"/>
      <c r="M422" s="92">
        <v>5.0</v>
      </c>
      <c r="N422" s="92"/>
      <c r="O422" s="92"/>
      <c r="P422" s="92"/>
      <c r="Q422" s="92"/>
      <c r="R422" s="92"/>
      <c r="S422" s="92"/>
      <c r="T422" s="23"/>
      <c r="U422" s="23"/>
      <c r="V422" s="23"/>
      <c r="W422" s="92">
        <v>1.0</v>
      </c>
      <c r="X422" s="92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</row>
    <row r="423">
      <c r="A423" s="35"/>
      <c r="B423" s="88" t="s">
        <v>338</v>
      </c>
      <c r="C423" s="110" t="str">
        <f t="shared" ref="C423:D423" si="283">C417/C416</f>
        <v>#DIV/0!</v>
      </c>
      <c r="D423" s="110">
        <f t="shared" si="283"/>
        <v>0</v>
      </c>
      <c r="E423" s="110" t="str">
        <f t="shared" ref="E423:F423" si="284">#REF!/#REF!</f>
        <v>#REF!</v>
      </c>
      <c r="F423" s="110" t="str">
        <f t="shared" si="284"/>
        <v>#REF!</v>
      </c>
      <c r="G423" s="110">
        <f>G417/G416</f>
        <v>0</v>
      </c>
      <c r="H423" s="110" t="str">
        <f t="shared" ref="H423:I423" si="285">E417/E416</f>
        <v>#DIV/0!</v>
      </c>
      <c r="I423" s="110" t="str">
        <f t="shared" si="285"/>
        <v>#DIV/0!</v>
      </c>
      <c r="J423" s="110">
        <f>J417/J416</f>
        <v>0</v>
      </c>
      <c r="K423" s="110" t="str">
        <f t="shared" ref="K423:L423" si="286">H417/H416</f>
        <v>#DIV/0!</v>
      </c>
      <c r="L423" s="110" t="str">
        <f t="shared" si="286"/>
        <v>#DIV/0!</v>
      </c>
      <c r="M423" s="110">
        <f>M417/M416</f>
        <v>0</v>
      </c>
      <c r="N423" s="110" t="str">
        <f t="shared" ref="N423:O423" si="287">K417/K416</f>
        <v>#DIV/0!</v>
      </c>
      <c r="O423" s="110" t="str">
        <f t="shared" si="287"/>
        <v>#DIV/0!</v>
      </c>
      <c r="P423" s="110">
        <f>P417/P416</f>
        <v>0</v>
      </c>
      <c r="Q423" s="110" t="str">
        <f t="shared" ref="Q423:R423" si="288">N417/N416</f>
        <v>#DIV/0!</v>
      </c>
      <c r="R423" s="110" t="str">
        <f t="shared" si="288"/>
        <v>#DIV/0!</v>
      </c>
      <c r="S423" s="110">
        <f t="shared" ref="S423:W423" si="289">S417/S416</f>
        <v>0</v>
      </c>
      <c r="T423" s="110" t="str">
        <f t="shared" si="289"/>
        <v>#DIV/0!</v>
      </c>
      <c r="U423" s="110" t="str">
        <f t="shared" si="289"/>
        <v>#DIV/0!</v>
      </c>
      <c r="V423" s="110" t="str">
        <f t="shared" si="289"/>
        <v>#DIV/0!</v>
      </c>
      <c r="W423" s="110">
        <f t="shared" si="289"/>
        <v>0</v>
      </c>
      <c r="X423" s="90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</row>
    <row r="425">
      <c r="A425" s="85">
        <v>43782.0</v>
      </c>
      <c r="B425" s="112" t="s">
        <v>134</v>
      </c>
      <c r="C425" s="113"/>
      <c r="D425" s="115"/>
      <c r="E425" s="113"/>
      <c r="F425" s="113"/>
      <c r="G425" s="115" t="s">
        <v>2027</v>
      </c>
      <c r="H425" s="113"/>
      <c r="I425" s="115"/>
      <c r="J425" s="115" t="s">
        <v>965</v>
      </c>
      <c r="K425" s="115"/>
      <c r="L425" s="113"/>
      <c r="M425" s="115" t="s">
        <v>43</v>
      </c>
      <c r="N425" s="113"/>
      <c r="O425" s="113"/>
      <c r="P425" s="115" t="s">
        <v>2028</v>
      </c>
      <c r="S425" s="115" t="s">
        <v>1930</v>
      </c>
      <c r="T425" s="23"/>
      <c r="U425" s="23"/>
      <c r="V425" s="23"/>
      <c r="W425" s="115" t="s">
        <v>1525</v>
      </c>
      <c r="X425" s="115" t="s">
        <v>2029</v>
      </c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</row>
    <row r="426">
      <c r="A426" s="27"/>
      <c r="B426" s="88" t="s">
        <v>159</v>
      </c>
      <c r="C426" s="90"/>
      <c r="D426" s="92"/>
      <c r="E426" s="90"/>
      <c r="F426" s="90"/>
      <c r="G426" s="92">
        <v>201.0</v>
      </c>
      <c r="H426" s="90"/>
      <c r="I426" s="92"/>
      <c r="J426" s="92">
        <v>165.0</v>
      </c>
      <c r="K426" s="92"/>
      <c r="L426" s="90"/>
      <c r="M426" s="92">
        <v>67.0</v>
      </c>
      <c r="N426" s="90"/>
      <c r="O426" s="90"/>
      <c r="P426" s="92">
        <v>83.0</v>
      </c>
      <c r="S426" s="92">
        <v>40.0</v>
      </c>
      <c r="T426" s="23"/>
      <c r="U426" s="23"/>
      <c r="V426" s="23"/>
      <c r="W426" s="92">
        <v>112.0</v>
      </c>
      <c r="X426" s="92">
        <v>159.0</v>
      </c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</row>
    <row r="427">
      <c r="A427" s="27"/>
      <c r="B427" s="88" t="s">
        <v>178</v>
      </c>
      <c r="C427" s="90"/>
      <c r="D427" s="92"/>
      <c r="E427" s="90"/>
      <c r="F427" s="90"/>
      <c r="G427" s="92"/>
      <c r="H427" s="90"/>
      <c r="I427" s="92"/>
      <c r="J427" s="92"/>
      <c r="K427" s="92"/>
      <c r="L427" s="90"/>
      <c r="M427" s="92"/>
      <c r="N427" s="90"/>
      <c r="O427" s="90"/>
      <c r="P427" s="92"/>
      <c r="S427" s="92"/>
      <c r="T427" s="23"/>
      <c r="U427" s="23"/>
      <c r="V427" s="23"/>
      <c r="W427" s="92"/>
      <c r="X427" s="90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</row>
    <row r="428">
      <c r="A428" s="27"/>
      <c r="B428" s="88" t="s">
        <v>287</v>
      </c>
      <c r="C428" s="90"/>
      <c r="D428" s="92"/>
      <c r="E428" s="90"/>
      <c r="F428" s="90"/>
      <c r="G428" s="92"/>
      <c r="H428" s="90"/>
      <c r="I428" s="92"/>
      <c r="J428" s="92"/>
      <c r="K428" s="92"/>
      <c r="L428" s="90"/>
      <c r="M428" s="92"/>
      <c r="N428" s="90"/>
      <c r="O428" s="90"/>
      <c r="P428" s="92"/>
      <c r="S428" s="92"/>
      <c r="T428" s="23"/>
      <c r="U428" s="23"/>
      <c r="V428" s="23"/>
      <c r="W428" s="92"/>
      <c r="X428" s="90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</row>
    <row r="429">
      <c r="A429" s="27"/>
      <c r="B429" s="88" t="s">
        <v>301</v>
      </c>
      <c r="C429" s="90"/>
      <c r="D429" s="92"/>
      <c r="E429" s="90"/>
      <c r="F429" s="90"/>
      <c r="G429" s="92">
        <v>108.0</v>
      </c>
      <c r="H429" s="90"/>
      <c r="I429" s="90"/>
      <c r="J429" s="92">
        <v>90.0</v>
      </c>
      <c r="K429" s="90"/>
      <c r="L429" s="90"/>
      <c r="M429" s="92">
        <v>23.0</v>
      </c>
      <c r="N429" s="90"/>
      <c r="O429" s="90"/>
      <c r="P429" s="92">
        <v>51.0</v>
      </c>
      <c r="Q429" s="90"/>
      <c r="R429" s="90"/>
      <c r="S429" s="92">
        <v>20.0</v>
      </c>
      <c r="T429" s="23"/>
      <c r="U429" s="23"/>
      <c r="V429" s="23"/>
      <c r="W429" s="92">
        <v>53.0</v>
      </c>
      <c r="X429" s="92">
        <v>57.0</v>
      </c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</row>
    <row r="430">
      <c r="A430" s="27"/>
      <c r="B430" s="88" t="s">
        <v>214</v>
      </c>
      <c r="C430" s="90"/>
      <c r="D430" s="92"/>
      <c r="E430" s="92">
        <f t="shared" ref="E430:F430" si="290">E426-E428-E429-E431-E432</f>
        <v>0</v>
      </c>
      <c r="F430" s="92">
        <f t="shared" si="290"/>
        <v>0</v>
      </c>
      <c r="G430" s="92">
        <v>40.0</v>
      </c>
      <c r="H430" s="92">
        <f t="shared" ref="H430:I430" si="291">H426-H428-H429-H431-H432</f>
        <v>0</v>
      </c>
      <c r="I430" s="92">
        <f t="shared" si="291"/>
        <v>0</v>
      </c>
      <c r="J430" s="92">
        <v>28.0</v>
      </c>
      <c r="K430" s="92">
        <f t="shared" ref="K430:L430" si="292">K426-K428-K429-K431-K432</f>
        <v>0</v>
      </c>
      <c r="L430" s="92">
        <f t="shared" si="292"/>
        <v>0</v>
      </c>
      <c r="M430" s="92">
        <v>8.0</v>
      </c>
      <c r="N430" s="92">
        <f t="shared" ref="N430:O430" si="293">N426-N428-N429-N431-N432</f>
        <v>0</v>
      </c>
      <c r="O430" s="92">
        <f t="shared" si="293"/>
        <v>0</v>
      </c>
      <c r="P430" s="92">
        <v>7.0</v>
      </c>
      <c r="Q430" s="92">
        <f t="shared" ref="Q430:R430" si="294">Q426-Q428-Q429-Q431-Q432</f>
        <v>0</v>
      </c>
      <c r="R430" s="92">
        <f t="shared" si="294"/>
        <v>0</v>
      </c>
      <c r="S430" s="92">
        <v>9.0</v>
      </c>
      <c r="T430" s="92">
        <f t="shared" ref="T430:V430" si="295">T426-T428-T429-T431-T432</f>
        <v>0</v>
      </c>
      <c r="U430" s="92">
        <f t="shared" si="295"/>
        <v>0</v>
      </c>
      <c r="V430" s="92">
        <f t="shared" si="295"/>
        <v>0</v>
      </c>
      <c r="W430" s="92">
        <v>11.0</v>
      </c>
      <c r="X430" s="92">
        <v>20.0</v>
      </c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</row>
    <row r="431">
      <c r="A431" s="27"/>
      <c r="B431" s="88" t="s">
        <v>221</v>
      </c>
      <c r="C431" s="90"/>
      <c r="D431" s="92"/>
      <c r="E431" s="90"/>
      <c r="F431" s="90"/>
      <c r="G431" s="92">
        <v>7.0</v>
      </c>
      <c r="H431" s="90"/>
      <c r="I431" s="90"/>
      <c r="J431" s="92">
        <v>1.0</v>
      </c>
      <c r="K431" s="90"/>
      <c r="L431" s="92"/>
      <c r="M431" s="92"/>
      <c r="N431" s="92"/>
      <c r="O431" s="90"/>
      <c r="P431" s="92">
        <v>1.0</v>
      </c>
      <c r="Q431" s="90"/>
      <c r="R431" s="90"/>
      <c r="S431" s="92">
        <v>1.0</v>
      </c>
      <c r="T431" s="23"/>
      <c r="U431" s="23"/>
      <c r="V431" s="23"/>
      <c r="W431" s="92"/>
      <c r="X431" s="92">
        <v>2.0</v>
      </c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</row>
    <row r="432">
      <c r="A432" s="27"/>
      <c r="B432" s="88" t="s">
        <v>233</v>
      </c>
      <c r="C432" s="90"/>
      <c r="D432" s="92"/>
      <c r="E432" s="92"/>
      <c r="F432" s="92"/>
      <c r="G432" s="92">
        <v>46.0</v>
      </c>
      <c r="H432" s="92"/>
      <c r="I432" s="92"/>
      <c r="J432" s="92">
        <v>46.0</v>
      </c>
      <c r="K432" s="92"/>
      <c r="L432" s="92"/>
      <c r="M432" s="92">
        <v>36.0</v>
      </c>
      <c r="N432" s="92"/>
      <c r="O432" s="92"/>
      <c r="P432" s="92">
        <v>24.0</v>
      </c>
      <c r="Q432" s="92"/>
      <c r="R432" s="92"/>
      <c r="S432" s="92">
        <v>10.0</v>
      </c>
      <c r="T432" s="23"/>
      <c r="U432" s="23"/>
      <c r="V432" s="23"/>
      <c r="W432" s="92">
        <v>48.0</v>
      </c>
      <c r="X432" s="92">
        <v>80.0</v>
      </c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</row>
    <row r="433">
      <c r="A433" s="35"/>
      <c r="B433" s="88" t="s">
        <v>338</v>
      </c>
      <c r="C433" s="110" t="str">
        <f t="shared" ref="C433:D433" si="296">C427/C426</f>
        <v>#DIV/0!</v>
      </c>
      <c r="D433" s="110" t="str">
        <f t="shared" si="296"/>
        <v>#DIV/0!</v>
      </c>
      <c r="E433" s="110" t="str">
        <f t="shared" ref="E433:F433" si="297">#REF!/#REF!</f>
        <v>#REF!</v>
      </c>
      <c r="F433" s="110" t="str">
        <f t="shared" si="297"/>
        <v>#REF!</v>
      </c>
      <c r="G433" s="110">
        <f>G427/G426</f>
        <v>0</v>
      </c>
      <c r="H433" s="110" t="str">
        <f t="shared" ref="H433:I433" si="298">E427/E426</f>
        <v>#DIV/0!</v>
      </c>
      <c r="I433" s="110" t="str">
        <f t="shared" si="298"/>
        <v>#DIV/0!</v>
      </c>
      <c r="J433" s="110">
        <f>J427/J426</f>
        <v>0</v>
      </c>
      <c r="K433" s="110" t="str">
        <f t="shared" ref="K433:L433" si="299">H427/H426</f>
        <v>#DIV/0!</v>
      </c>
      <c r="L433" s="110" t="str">
        <f t="shared" si="299"/>
        <v>#DIV/0!</v>
      </c>
      <c r="M433" s="110">
        <f>M427/M426</f>
        <v>0</v>
      </c>
      <c r="N433" s="110" t="str">
        <f t="shared" ref="N433:O433" si="300">K427/K426</f>
        <v>#DIV/0!</v>
      </c>
      <c r="O433" s="110" t="str">
        <f t="shared" si="300"/>
        <v>#DIV/0!</v>
      </c>
      <c r="P433" s="110">
        <f>P427/P426</f>
        <v>0</v>
      </c>
      <c r="Q433" s="110" t="str">
        <f t="shared" ref="Q433:R433" si="301">N427/N426</f>
        <v>#DIV/0!</v>
      </c>
      <c r="R433" s="110" t="str">
        <f t="shared" si="301"/>
        <v>#DIV/0!</v>
      </c>
      <c r="S433" s="110">
        <f t="shared" ref="S433:W433" si="302">S427/S426</f>
        <v>0</v>
      </c>
      <c r="T433" s="110" t="str">
        <f t="shared" si="302"/>
        <v>#DIV/0!</v>
      </c>
      <c r="U433" s="110" t="str">
        <f t="shared" si="302"/>
        <v>#DIV/0!</v>
      </c>
      <c r="V433" s="110" t="str">
        <f t="shared" si="302"/>
        <v>#DIV/0!</v>
      </c>
      <c r="W433" s="110">
        <f t="shared" si="302"/>
        <v>0</v>
      </c>
      <c r="X433" s="90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</row>
    <row r="434">
      <c r="A434" s="85">
        <v>43783.0</v>
      </c>
      <c r="B434" s="112" t="s">
        <v>134</v>
      </c>
      <c r="C434" s="113"/>
      <c r="D434" s="115" t="s">
        <v>597</v>
      </c>
      <c r="E434" s="113"/>
      <c r="F434" s="113"/>
      <c r="G434" s="115" t="s">
        <v>1021</v>
      </c>
      <c r="H434" s="113"/>
      <c r="I434" s="115"/>
      <c r="J434" s="115" t="s">
        <v>778</v>
      </c>
      <c r="K434" s="115"/>
      <c r="L434" s="113"/>
      <c r="M434" s="115" t="s">
        <v>1574</v>
      </c>
      <c r="N434" s="113"/>
      <c r="O434" s="113"/>
      <c r="P434" s="115" t="s">
        <v>1537</v>
      </c>
      <c r="S434" s="115" t="s">
        <v>1649</v>
      </c>
      <c r="T434" s="23"/>
      <c r="U434" s="23"/>
      <c r="V434" s="23"/>
      <c r="W434" s="115" t="s">
        <v>1315</v>
      </c>
      <c r="X434" s="115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</row>
    <row r="435">
      <c r="A435" s="27"/>
      <c r="B435" s="88" t="s">
        <v>159</v>
      </c>
      <c r="C435" s="90"/>
      <c r="D435" s="92">
        <v>1.0</v>
      </c>
      <c r="E435" s="90"/>
      <c r="F435" s="90"/>
      <c r="G435" s="92">
        <v>266.0</v>
      </c>
      <c r="H435" s="90"/>
      <c r="I435" s="92"/>
      <c r="J435" s="92">
        <v>60.0</v>
      </c>
      <c r="K435" s="92"/>
      <c r="L435" s="90"/>
      <c r="M435" s="92">
        <v>29.0</v>
      </c>
      <c r="N435" s="90"/>
      <c r="O435" s="90"/>
      <c r="P435" s="92">
        <v>15.0</v>
      </c>
      <c r="S435" s="92">
        <v>270.0</v>
      </c>
      <c r="T435" s="23"/>
      <c r="U435" s="23"/>
      <c r="V435" s="23"/>
      <c r="W435" s="92">
        <v>180.0</v>
      </c>
      <c r="X435" s="92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</row>
    <row r="436">
      <c r="A436" s="27"/>
      <c r="B436" s="88" t="s">
        <v>178</v>
      </c>
      <c r="C436" s="90"/>
      <c r="D436" s="92"/>
      <c r="E436" s="90"/>
      <c r="F436" s="90"/>
      <c r="G436" s="92"/>
      <c r="H436" s="90"/>
      <c r="I436" s="92"/>
      <c r="J436" s="92"/>
      <c r="K436" s="92"/>
      <c r="L436" s="90"/>
      <c r="M436" s="92"/>
      <c r="N436" s="90"/>
      <c r="O436" s="90"/>
      <c r="P436" s="92"/>
      <c r="S436" s="92"/>
      <c r="T436" s="23"/>
      <c r="U436" s="23"/>
      <c r="V436" s="23"/>
      <c r="W436" s="92"/>
      <c r="X436" s="90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</row>
    <row r="437">
      <c r="A437" s="27"/>
      <c r="B437" s="88" t="s">
        <v>287</v>
      </c>
      <c r="C437" s="90"/>
      <c r="D437" s="92"/>
      <c r="E437" s="90"/>
      <c r="F437" s="90"/>
      <c r="G437" s="92"/>
      <c r="H437" s="90"/>
      <c r="I437" s="92"/>
      <c r="J437" s="92"/>
      <c r="K437" s="92"/>
      <c r="L437" s="90"/>
      <c r="M437" s="92"/>
      <c r="N437" s="90"/>
      <c r="O437" s="90"/>
      <c r="P437" s="92"/>
      <c r="S437" s="92"/>
      <c r="T437" s="23"/>
      <c r="U437" s="23"/>
      <c r="V437" s="23"/>
      <c r="W437" s="92"/>
      <c r="X437" s="90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</row>
    <row r="438">
      <c r="A438" s="27"/>
      <c r="B438" s="88" t="s">
        <v>301</v>
      </c>
      <c r="C438" s="90"/>
      <c r="D438" s="92">
        <v>1.0</v>
      </c>
      <c r="E438" s="90"/>
      <c r="F438" s="90"/>
      <c r="G438" s="92">
        <v>180.0</v>
      </c>
      <c r="H438" s="90"/>
      <c r="I438" s="90"/>
      <c r="J438" s="92">
        <v>45.0</v>
      </c>
      <c r="K438" s="90"/>
      <c r="L438" s="90"/>
      <c r="M438" s="92">
        <v>14.0</v>
      </c>
      <c r="N438" s="90"/>
      <c r="O438" s="90"/>
      <c r="P438" s="92">
        <v>13.0</v>
      </c>
      <c r="Q438" s="90"/>
      <c r="R438" s="90"/>
      <c r="S438" s="92">
        <v>152.0</v>
      </c>
      <c r="T438" s="23"/>
      <c r="U438" s="23"/>
      <c r="V438" s="23"/>
      <c r="W438" s="92">
        <v>66.0</v>
      </c>
      <c r="X438" s="92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</row>
    <row r="439">
      <c r="A439" s="27"/>
      <c r="B439" s="88" t="s">
        <v>214</v>
      </c>
      <c r="C439" s="90"/>
      <c r="D439" s="92"/>
      <c r="E439" s="92">
        <f t="shared" ref="E439:F439" si="303">E435-E437-E438-E440-E441</f>
        <v>0</v>
      </c>
      <c r="F439" s="92">
        <f t="shared" si="303"/>
        <v>0</v>
      </c>
      <c r="G439" s="92">
        <v>54.0</v>
      </c>
      <c r="H439" s="92">
        <f t="shared" ref="H439:I439" si="304">H435-H437-H438-H440-H441</f>
        <v>0</v>
      </c>
      <c r="I439" s="92">
        <f t="shared" si="304"/>
        <v>0</v>
      </c>
      <c r="J439" s="92">
        <v>7.0</v>
      </c>
      <c r="K439" s="92">
        <f t="shared" ref="K439:L439" si="305">K435-K437-K438-K440-K441</f>
        <v>0</v>
      </c>
      <c r="L439" s="92">
        <f t="shared" si="305"/>
        <v>0</v>
      </c>
      <c r="M439" s="92">
        <v>10.0</v>
      </c>
      <c r="N439" s="92">
        <f t="shared" ref="N439:O439" si="306">N435-N437-N438-N440-N441</f>
        <v>0</v>
      </c>
      <c r="O439" s="92">
        <f t="shared" si="306"/>
        <v>0</v>
      </c>
      <c r="P439" s="92">
        <v>2.0</v>
      </c>
      <c r="Q439" s="92">
        <f t="shared" ref="Q439:R439" si="307">Q435-Q437-Q438-Q440-Q441</f>
        <v>0</v>
      </c>
      <c r="R439" s="92">
        <f t="shared" si="307"/>
        <v>0</v>
      </c>
      <c r="S439" s="92">
        <v>41.0</v>
      </c>
      <c r="T439" s="92">
        <f t="shared" ref="T439:V439" si="308">T435-T437-T438-T440-T441</f>
        <v>0</v>
      </c>
      <c r="U439" s="92">
        <f t="shared" si="308"/>
        <v>0</v>
      </c>
      <c r="V439" s="92">
        <f t="shared" si="308"/>
        <v>0</v>
      </c>
      <c r="W439" s="92">
        <v>17.0</v>
      </c>
      <c r="X439" s="92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</row>
    <row r="440">
      <c r="A440" s="27"/>
      <c r="B440" s="88" t="s">
        <v>221</v>
      </c>
      <c r="C440" s="90"/>
      <c r="D440" s="92"/>
      <c r="E440" s="90"/>
      <c r="F440" s="90"/>
      <c r="G440" s="92">
        <v>9.0</v>
      </c>
      <c r="H440" s="90"/>
      <c r="I440" s="90"/>
      <c r="J440" s="92">
        <v>3.0</v>
      </c>
      <c r="K440" s="90"/>
      <c r="L440" s="92"/>
      <c r="M440" s="92">
        <v>1.0</v>
      </c>
      <c r="N440" s="92"/>
      <c r="O440" s="90"/>
      <c r="P440" s="92"/>
      <c r="Q440" s="90"/>
      <c r="R440" s="90"/>
      <c r="S440" s="92">
        <v>5.0</v>
      </c>
      <c r="T440" s="23"/>
      <c r="U440" s="23"/>
      <c r="V440" s="23"/>
      <c r="W440" s="92">
        <v>3.0</v>
      </c>
      <c r="X440" s="92"/>
      <c r="Y440" s="82" t="s">
        <v>2035</v>
      </c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</row>
    <row r="441">
      <c r="A441" s="27"/>
      <c r="B441" s="88" t="s">
        <v>233</v>
      </c>
      <c r="C441" s="90"/>
      <c r="D441" s="92"/>
      <c r="E441" s="92"/>
      <c r="F441" s="92"/>
      <c r="G441" s="92">
        <v>23.0</v>
      </c>
      <c r="H441" s="92"/>
      <c r="I441" s="92"/>
      <c r="J441" s="92">
        <v>5.0</v>
      </c>
      <c r="K441" s="92"/>
      <c r="L441" s="92"/>
      <c r="M441" s="92">
        <v>4.0</v>
      </c>
      <c r="N441" s="92"/>
      <c r="O441" s="92"/>
      <c r="P441" s="92"/>
      <c r="Q441" s="92"/>
      <c r="R441" s="92"/>
      <c r="S441" s="92">
        <v>72.0</v>
      </c>
      <c r="T441" s="23"/>
      <c r="U441" s="23"/>
      <c r="V441" s="23"/>
      <c r="W441" s="92">
        <v>24.0</v>
      </c>
      <c r="X441" s="92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</row>
    <row r="442">
      <c r="A442" s="35"/>
      <c r="B442" s="88" t="s">
        <v>338</v>
      </c>
      <c r="C442" s="110" t="str">
        <f t="shared" ref="C442:D442" si="309">C436/C435</f>
        <v>#DIV/0!</v>
      </c>
      <c r="D442" s="110">
        <f t="shared" si="309"/>
        <v>0</v>
      </c>
      <c r="E442" s="110" t="str">
        <f t="shared" ref="E442:F442" si="310">#REF!/#REF!</f>
        <v>#REF!</v>
      </c>
      <c r="F442" s="110" t="str">
        <f t="shared" si="310"/>
        <v>#REF!</v>
      </c>
      <c r="G442" s="110">
        <f>G436/G435</f>
        <v>0</v>
      </c>
      <c r="H442" s="110" t="str">
        <f t="shared" ref="H442:I442" si="311">E436/E435</f>
        <v>#DIV/0!</v>
      </c>
      <c r="I442" s="110" t="str">
        <f t="shared" si="311"/>
        <v>#DIV/0!</v>
      </c>
      <c r="J442" s="110">
        <f>J436/J435</f>
        <v>0</v>
      </c>
      <c r="K442" s="110" t="str">
        <f t="shared" ref="K442:L442" si="312">H436/H435</f>
        <v>#DIV/0!</v>
      </c>
      <c r="L442" s="110" t="str">
        <f t="shared" si="312"/>
        <v>#DIV/0!</v>
      </c>
      <c r="M442" s="110">
        <f>M436/M435</f>
        <v>0</v>
      </c>
      <c r="N442" s="110" t="str">
        <f t="shared" ref="N442:O442" si="313">K436/K435</f>
        <v>#DIV/0!</v>
      </c>
      <c r="O442" s="110" t="str">
        <f t="shared" si="313"/>
        <v>#DIV/0!</v>
      </c>
      <c r="P442" s="110">
        <f>P436/P435</f>
        <v>0</v>
      </c>
      <c r="Q442" s="110" t="str">
        <f t="shared" ref="Q442:R442" si="314">N436/N435</f>
        <v>#DIV/0!</v>
      </c>
      <c r="R442" s="110" t="str">
        <f t="shared" si="314"/>
        <v>#DIV/0!</v>
      </c>
      <c r="S442" s="110">
        <f t="shared" ref="S442:W442" si="315">S436/S435</f>
        <v>0</v>
      </c>
      <c r="T442" s="110" t="str">
        <f t="shared" si="315"/>
        <v>#DIV/0!</v>
      </c>
      <c r="U442" s="110" t="str">
        <f t="shared" si="315"/>
        <v>#DIV/0!</v>
      </c>
      <c r="V442" s="110" t="str">
        <f t="shared" si="315"/>
        <v>#DIV/0!</v>
      </c>
      <c r="W442" s="110">
        <f t="shared" si="315"/>
        <v>0</v>
      </c>
      <c r="X442" s="90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</row>
    <row r="444">
      <c r="A444" s="85">
        <v>43778.0</v>
      </c>
      <c r="B444" s="112" t="s">
        <v>134</v>
      </c>
      <c r="C444" s="113"/>
      <c r="D444" s="115" t="s">
        <v>2037</v>
      </c>
      <c r="E444" s="113"/>
      <c r="F444" s="113"/>
      <c r="G444" s="115" t="s">
        <v>1021</v>
      </c>
      <c r="H444" s="113"/>
      <c r="I444" s="115"/>
      <c r="J444" s="115" t="s">
        <v>778</v>
      </c>
      <c r="K444" s="115"/>
      <c r="L444" s="113"/>
      <c r="M444" s="115" t="s">
        <v>1574</v>
      </c>
      <c r="N444" s="113"/>
      <c r="O444" s="113"/>
      <c r="P444" s="115" t="s">
        <v>1537</v>
      </c>
      <c r="S444" s="115" t="s">
        <v>1649</v>
      </c>
      <c r="T444" s="23"/>
      <c r="U444" s="23"/>
      <c r="V444" s="23"/>
      <c r="W444" s="115" t="s">
        <v>1315</v>
      </c>
      <c r="X444" s="115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</row>
    <row r="445">
      <c r="A445" s="27"/>
      <c r="B445" s="88" t="s">
        <v>159</v>
      </c>
      <c r="C445" s="90"/>
      <c r="D445" s="92">
        <v>74.0</v>
      </c>
      <c r="E445" s="90"/>
      <c r="F445" s="90"/>
      <c r="G445" s="92">
        <v>266.0</v>
      </c>
      <c r="H445" s="90"/>
      <c r="I445" s="92"/>
      <c r="J445" s="92">
        <v>60.0</v>
      </c>
      <c r="K445" s="92"/>
      <c r="L445" s="90"/>
      <c r="M445" s="92">
        <v>29.0</v>
      </c>
      <c r="N445" s="90"/>
      <c r="O445" s="90"/>
      <c r="P445" s="92">
        <v>15.0</v>
      </c>
      <c r="S445" s="92">
        <v>270.0</v>
      </c>
      <c r="T445" s="23"/>
      <c r="U445" s="23"/>
      <c r="V445" s="23"/>
      <c r="W445" s="92">
        <v>180.0</v>
      </c>
      <c r="X445" s="92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</row>
    <row r="446">
      <c r="A446" s="27"/>
      <c r="B446" s="88" t="s">
        <v>178</v>
      </c>
      <c r="C446" s="90"/>
      <c r="D446" s="92"/>
      <c r="E446" s="90"/>
      <c r="F446" s="90"/>
      <c r="G446" s="92"/>
      <c r="H446" s="90"/>
      <c r="I446" s="92"/>
      <c r="J446" s="92"/>
      <c r="K446" s="92"/>
      <c r="L446" s="90"/>
      <c r="M446" s="92"/>
      <c r="N446" s="90"/>
      <c r="O446" s="90"/>
      <c r="P446" s="92"/>
      <c r="S446" s="92"/>
      <c r="T446" s="23"/>
      <c r="U446" s="23"/>
      <c r="V446" s="23"/>
      <c r="W446" s="92"/>
      <c r="X446" s="90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</row>
    <row r="447">
      <c r="A447" s="27"/>
      <c r="B447" s="88" t="s">
        <v>287</v>
      </c>
      <c r="C447" s="90"/>
      <c r="D447" s="92"/>
      <c r="E447" s="90"/>
      <c r="F447" s="90"/>
      <c r="G447" s="92"/>
      <c r="H447" s="90"/>
      <c r="I447" s="92"/>
      <c r="J447" s="92"/>
      <c r="K447" s="92"/>
      <c r="L447" s="90"/>
      <c r="M447" s="92"/>
      <c r="N447" s="90"/>
      <c r="O447" s="90"/>
      <c r="P447" s="92"/>
      <c r="S447" s="92"/>
      <c r="T447" s="23"/>
      <c r="U447" s="23"/>
      <c r="V447" s="23"/>
      <c r="W447" s="92"/>
      <c r="X447" s="90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</row>
    <row r="448">
      <c r="A448" s="27"/>
      <c r="B448" s="88" t="s">
        <v>301</v>
      </c>
      <c r="C448" s="90"/>
      <c r="D448" s="92">
        <v>61.0</v>
      </c>
      <c r="E448" s="90"/>
      <c r="F448" s="90"/>
      <c r="G448" s="92">
        <v>180.0</v>
      </c>
      <c r="H448" s="90"/>
      <c r="I448" s="90"/>
      <c r="J448" s="92">
        <v>45.0</v>
      </c>
      <c r="K448" s="90"/>
      <c r="L448" s="90"/>
      <c r="M448" s="92">
        <v>14.0</v>
      </c>
      <c r="N448" s="90"/>
      <c r="O448" s="90"/>
      <c r="P448" s="92">
        <v>13.0</v>
      </c>
      <c r="Q448" s="90"/>
      <c r="R448" s="90"/>
      <c r="S448" s="92">
        <v>152.0</v>
      </c>
      <c r="T448" s="23"/>
      <c r="U448" s="23"/>
      <c r="V448" s="23"/>
      <c r="W448" s="92">
        <v>66.0</v>
      </c>
      <c r="X448" s="92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</row>
    <row r="449">
      <c r="A449" s="27"/>
      <c r="B449" s="88" t="s">
        <v>214</v>
      </c>
      <c r="C449" s="90"/>
      <c r="D449" s="92">
        <v>8.0</v>
      </c>
      <c r="E449" s="92">
        <f t="shared" ref="E449:F449" si="316">E445-E447-E448-E450-E451</f>
        <v>0</v>
      </c>
      <c r="F449" s="92">
        <f t="shared" si="316"/>
        <v>0</v>
      </c>
      <c r="G449" s="92">
        <v>54.0</v>
      </c>
      <c r="H449" s="92">
        <f t="shared" ref="H449:I449" si="317">H445-H447-H448-H450-H451</f>
        <v>0</v>
      </c>
      <c r="I449" s="92">
        <f t="shared" si="317"/>
        <v>0</v>
      </c>
      <c r="J449" s="92">
        <v>7.0</v>
      </c>
      <c r="K449" s="92">
        <f t="shared" ref="K449:L449" si="318">K445-K447-K448-K450-K451</f>
        <v>0</v>
      </c>
      <c r="L449" s="92">
        <f t="shared" si="318"/>
        <v>0</v>
      </c>
      <c r="M449" s="92">
        <v>10.0</v>
      </c>
      <c r="N449" s="92">
        <f t="shared" ref="N449:O449" si="319">N445-N447-N448-N450-N451</f>
        <v>0</v>
      </c>
      <c r="O449" s="92">
        <f t="shared" si="319"/>
        <v>0</v>
      </c>
      <c r="P449" s="92">
        <v>2.0</v>
      </c>
      <c r="Q449" s="92">
        <f t="shared" ref="Q449:R449" si="320">Q445-Q447-Q448-Q450-Q451</f>
        <v>0</v>
      </c>
      <c r="R449" s="92">
        <f t="shared" si="320"/>
        <v>0</v>
      </c>
      <c r="S449" s="92">
        <v>41.0</v>
      </c>
      <c r="T449" s="92">
        <f t="shared" ref="T449:V449" si="321">T445-T447-T448-T450-T451</f>
        <v>0</v>
      </c>
      <c r="U449" s="92">
        <f t="shared" si="321"/>
        <v>0</v>
      </c>
      <c r="V449" s="92">
        <f t="shared" si="321"/>
        <v>0</v>
      </c>
      <c r="W449" s="92">
        <v>17.0</v>
      </c>
      <c r="X449" s="92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</row>
    <row r="450">
      <c r="A450" s="27"/>
      <c r="B450" s="88" t="s">
        <v>221</v>
      </c>
      <c r="C450" s="90"/>
      <c r="D450" s="92">
        <v>5.0</v>
      </c>
      <c r="E450" s="90"/>
      <c r="F450" s="90"/>
      <c r="G450" s="92">
        <v>9.0</v>
      </c>
      <c r="H450" s="90"/>
      <c r="I450" s="90"/>
      <c r="J450" s="92">
        <v>3.0</v>
      </c>
      <c r="K450" s="90"/>
      <c r="L450" s="92"/>
      <c r="M450" s="92">
        <v>1.0</v>
      </c>
      <c r="N450" s="92"/>
      <c r="O450" s="90"/>
      <c r="P450" s="92"/>
      <c r="Q450" s="90"/>
      <c r="R450" s="90"/>
      <c r="S450" s="92">
        <v>5.0</v>
      </c>
      <c r="T450" s="23"/>
      <c r="U450" s="23"/>
      <c r="V450" s="23"/>
      <c r="W450" s="92">
        <v>3.0</v>
      </c>
      <c r="X450" s="92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</row>
    <row r="451">
      <c r="A451" s="27"/>
      <c r="B451" s="88" t="s">
        <v>233</v>
      </c>
      <c r="C451" s="90"/>
      <c r="D451" s="92"/>
      <c r="E451" s="92"/>
      <c r="F451" s="92"/>
      <c r="G451" s="92">
        <v>23.0</v>
      </c>
      <c r="H451" s="92"/>
      <c r="I451" s="92"/>
      <c r="J451" s="92">
        <v>5.0</v>
      </c>
      <c r="K451" s="92"/>
      <c r="L451" s="92"/>
      <c r="M451" s="92">
        <v>4.0</v>
      </c>
      <c r="N451" s="92"/>
      <c r="O451" s="92"/>
      <c r="P451" s="92"/>
      <c r="Q451" s="92"/>
      <c r="R451" s="92"/>
      <c r="S451" s="92">
        <v>72.0</v>
      </c>
      <c r="T451" s="23"/>
      <c r="U451" s="23"/>
      <c r="V451" s="23"/>
      <c r="W451" s="92">
        <v>24.0</v>
      </c>
      <c r="X451" s="92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</row>
    <row r="452">
      <c r="A452" s="35"/>
      <c r="B452" s="88" t="s">
        <v>338</v>
      </c>
      <c r="C452" s="110" t="str">
        <f t="shared" ref="C452:D452" si="322">C446/C445</f>
        <v>#DIV/0!</v>
      </c>
      <c r="D452" s="110">
        <f t="shared" si="322"/>
        <v>0</v>
      </c>
      <c r="E452" s="110" t="str">
        <f t="shared" ref="E452:F452" si="323">#REF!/#REF!</f>
        <v>#REF!</v>
      </c>
      <c r="F452" s="110" t="str">
        <f t="shared" si="323"/>
        <v>#REF!</v>
      </c>
      <c r="G452" s="110">
        <f>G446/G445</f>
        <v>0</v>
      </c>
      <c r="H452" s="110" t="str">
        <f t="shared" ref="H452:I452" si="324">E446/E445</f>
        <v>#DIV/0!</v>
      </c>
      <c r="I452" s="110" t="str">
        <f t="shared" si="324"/>
        <v>#DIV/0!</v>
      </c>
      <c r="J452" s="110">
        <f>J446/J445</f>
        <v>0</v>
      </c>
      <c r="K452" s="110" t="str">
        <f t="shared" ref="K452:L452" si="325">H446/H445</f>
        <v>#DIV/0!</v>
      </c>
      <c r="L452" s="110" t="str">
        <f t="shared" si="325"/>
        <v>#DIV/0!</v>
      </c>
      <c r="M452" s="110">
        <f>M446/M445</f>
        <v>0</v>
      </c>
      <c r="N452" s="110" t="str">
        <f t="shared" ref="N452:O452" si="326">K446/K445</f>
        <v>#DIV/0!</v>
      </c>
      <c r="O452" s="110" t="str">
        <f t="shared" si="326"/>
        <v>#DIV/0!</v>
      </c>
      <c r="P452" s="110">
        <f>P446/P445</f>
        <v>0</v>
      </c>
      <c r="Q452" s="110" t="str">
        <f t="shared" ref="Q452:R452" si="327">N446/N445</f>
        <v>#DIV/0!</v>
      </c>
      <c r="R452" s="110" t="str">
        <f t="shared" si="327"/>
        <v>#DIV/0!</v>
      </c>
      <c r="S452" s="110">
        <f t="shared" ref="S452:W452" si="328">S446/S445</f>
        <v>0</v>
      </c>
      <c r="T452" s="110" t="str">
        <f t="shared" si="328"/>
        <v>#DIV/0!</v>
      </c>
      <c r="U452" s="110" t="str">
        <f t="shared" si="328"/>
        <v>#DIV/0!</v>
      </c>
      <c r="V452" s="110" t="str">
        <f t="shared" si="328"/>
        <v>#DIV/0!</v>
      </c>
      <c r="W452" s="110">
        <f t="shared" si="328"/>
        <v>0</v>
      </c>
      <c r="X452" s="90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</row>
    <row r="454">
      <c r="A454" s="210"/>
      <c r="B454" s="211" t="s">
        <v>1809</v>
      </c>
      <c r="C454" s="212"/>
      <c r="D454" s="213"/>
      <c r="E454" s="214"/>
      <c r="F454" s="214"/>
      <c r="G454" s="213"/>
      <c r="H454" s="214"/>
      <c r="I454" s="214"/>
      <c r="J454" s="213"/>
      <c r="K454" s="214"/>
      <c r="L454" s="213"/>
      <c r="M454" s="213"/>
      <c r="N454" s="213"/>
      <c r="O454" s="214"/>
      <c r="P454" s="213"/>
      <c r="Q454" s="213"/>
      <c r="R454" s="214"/>
      <c r="S454" s="213"/>
      <c r="T454" s="214"/>
      <c r="U454" s="214"/>
      <c r="V454" s="213"/>
      <c r="W454" s="226"/>
      <c r="X454" s="226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</row>
    <row r="455">
      <c r="A455" s="85">
        <v>43784.0</v>
      </c>
      <c r="B455" s="112" t="s">
        <v>134</v>
      </c>
      <c r="C455" s="113"/>
      <c r="D455" s="115" t="s">
        <v>1020</v>
      </c>
      <c r="E455" s="113"/>
      <c r="F455" s="113"/>
      <c r="G455" s="115" t="s">
        <v>1260</v>
      </c>
      <c r="H455" s="113"/>
      <c r="I455" s="115"/>
      <c r="J455" s="115" t="s">
        <v>778</v>
      </c>
      <c r="K455" s="115"/>
      <c r="L455" s="113"/>
      <c r="M455" s="115" t="s">
        <v>189</v>
      </c>
      <c r="N455" s="113"/>
      <c r="O455" s="113"/>
      <c r="P455" s="115" t="s">
        <v>1481</v>
      </c>
      <c r="S455" s="115" t="s">
        <v>1740</v>
      </c>
      <c r="T455" s="23"/>
      <c r="U455" s="23"/>
      <c r="V455" s="23"/>
      <c r="W455" s="115" t="s">
        <v>1892</v>
      </c>
      <c r="X455" s="115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</row>
    <row r="456">
      <c r="A456" s="27"/>
      <c r="B456" s="88" t="s">
        <v>159</v>
      </c>
      <c r="C456" s="90"/>
      <c r="D456" s="92">
        <v>38.0</v>
      </c>
      <c r="E456" s="90"/>
      <c r="F456" s="90"/>
      <c r="G456" s="92">
        <v>189.0</v>
      </c>
      <c r="H456" s="90"/>
      <c r="I456" s="92"/>
      <c r="J456" s="92">
        <v>39.0</v>
      </c>
      <c r="K456" s="92"/>
      <c r="L456" s="90"/>
      <c r="M456" s="92">
        <v>6.0</v>
      </c>
      <c r="N456" s="90"/>
      <c r="O456" s="90"/>
      <c r="P456" s="92">
        <v>9.0</v>
      </c>
      <c r="S456" s="92">
        <v>149.0</v>
      </c>
      <c r="T456" s="23"/>
      <c r="U456" s="23"/>
      <c r="V456" s="23"/>
      <c r="W456" s="92">
        <v>161.0</v>
      </c>
      <c r="X456" s="92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</row>
    <row r="457">
      <c r="A457" s="27"/>
      <c r="B457" s="88" t="s">
        <v>178</v>
      </c>
      <c r="C457" s="90"/>
      <c r="D457" s="92"/>
      <c r="E457" s="90"/>
      <c r="F457" s="90"/>
      <c r="G457" s="92"/>
      <c r="H457" s="90"/>
      <c r="I457" s="92"/>
      <c r="J457" s="92"/>
      <c r="K457" s="92"/>
      <c r="L457" s="90"/>
      <c r="M457" s="92"/>
      <c r="N457" s="90"/>
      <c r="O457" s="90"/>
      <c r="P457" s="92"/>
      <c r="S457" s="92"/>
      <c r="T457" s="23"/>
      <c r="U457" s="23"/>
      <c r="V457" s="23"/>
      <c r="W457" s="92"/>
      <c r="X457" s="90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</row>
    <row r="458">
      <c r="A458" s="27"/>
      <c r="B458" s="88" t="s">
        <v>287</v>
      </c>
      <c r="C458" s="90"/>
      <c r="D458" s="92"/>
      <c r="E458" s="90"/>
      <c r="F458" s="90"/>
      <c r="G458" s="92"/>
      <c r="H458" s="90"/>
      <c r="I458" s="92"/>
      <c r="J458" s="92"/>
      <c r="K458" s="92"/>
      <c r="L458" s="90"/>
      <c r="M458" s="92"/>
      <c r="N458" s="90"/>
      <c r="O458" s="90"/>
      <c r="P458" s="92"/>
      <c r="S458" s="92"/>
      <c r="T458" s="23"/>
      <c r="U458" s="23"/>
      <c r="V458" s="23"/>
      <c r="W458" s="92"/>
      <c r="X458" s="90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</row>
    <row r="459">
      <c r="A459" s="27"/>
      <c r="B459" s="88" t="s">
        <v>301</v>
      </c>
      <c r="C459" s="90"/>
      <c r="D459" s="92">
        <v>30.0</v>
      </c>
      <c r="E459" s="90"/>
      <c r="F459" s="90"/>
      <c r="G459" s="92">
        <v>161.0</v>
      </c>
      <c r="H459" s="90"/>
      <c r="I459" s="90"/>
      <c r="J459" s="92">
        <v>31.0</v>
      </c>
      <c r="K459" s="90"/>
      <c r="L459" s="90"/>
      <c r="M459" s="92">
        <v>5.0</v>
      </c>
      <c r="N459" s="90"/>
      <c r="O459" s="90"/>
      <c r="P459" s="92">
        <v>5.0</v>
      </c>
      <c r="Q459" s="90"/>
      <c r="R459" s="90"/>
      <c r="S459" s="92">
        <v>129.0</v>
      </c>
      <c r="T459" s="23"/>
      <c r="U459" s="23"/>
      <c r="V459" s="23"/>
      <c r="W459" s="92">
        <v>148.0</v>
      </c>
      <c r="X459" s="92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</row>
    <row r="460">
      <c r="A460" s="27"/>
      <c r="B460" s="88" t="s">
        <v>214</v>
      </c>
      <c r="C460" s="90"/>
      <c r="D460" s="92">
        <v>4.0</v>
      </c>
      <c r="E460" s="92">
        <f t="shared" ref="E460:F460" si="329">E456-E458-E459-E461-E462</f>
        <v>0</v>
      </c>
      <c r="F460" s="92">
        <f t="shared" si="329"/>
        <v>0</v>
      </c>
      <c r="G460" s="92">
        <v>14.0</v>
      </c>
      <c r="H460" s="92">
        <f t="shared" ref="H460:I460" si="330">H456-H458-H459-H461-H462</f>
        <v>0</v>
      </c>
      <c r="I460" s="92">
        <f t="shared" si="330"/>
        <v>0</v>
      </c>
      <c r="J460" s="92">
        <v>5.0</v>
      </c>
      <c r="K460" s="92">
        <f t="shared" ref="K460:L460" si="331">K456-K458-K459-K461-K462</f>
        <v>0</v>
      </c>
      <c r="L460" s="92">
        <f t="shared" si="331"/>
        <v>0</v>
      </c>
      <c r="M460" s="92">
        <v>1.0</v>
      </c>
      <c r="N460" s="92">
        <f t="shared" ref="N460:O460" si="332">N456-N458-N459-N461-N462</f>
        <v>0</v>
      </c>
      <c r="O460" s="92">
        <f t="shared" si="332"/>
        <v>0</v>
      </c>
      <c r="P460" s="92">
        <v>3.0</v>
      </c>
      <c r="Q460" s="92">
        <f t="shared" ref="Q460:R460" si="333">Q456-Q458-Q459-Q461-Q462</f>
        <v>0</v>
      </c>
      <c r="R460" s="92">
        <f t="shared" si="333"/>
        <v>0</v>
      </c>
      <c r="S460" s="92">
        <v>9.0</v>
      </c>
      <c r="T460" s="92">
        <f t="shared" ref="T460:V460" si="334">T456-T458-T459-T461-T462</f>
        <v>0</v>
      </c>
      <c r="U460" s="92">
        <f t="shared" si="334"/>
        <v>0</v>
      </c>
      <c r="V460" s="92">
        <f t="shared" si="334"/>
        <v>0</v>
      </c>
      <c r="W460" s="92">
        <v>4.0</v>
      </c>
      <c r="X460" s="92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</row>
    <row r="461">
      <c r="A461" s="27"/>
      <c r="B461" s="88" t="s">
        <v>221</v>
      </c>
      <c r="C461" s="90"/>
      <c r="D461" s="92">
        <v>3.0</v>
      </c>
      <c r="E461" s="90"/>
      <c r="F461" s="90"/>
      <c r="G461" s="92">
        <v>11.0</v>
      </c>
      <c r="H461" s="90"/>
      <c r="I461" s="90"/>
      <c r="J461" s="92">
        <v>3.0</v>
      </c>
      <c r="K461" s="90"/>
      <c r="L461" s="92"/>
      <c r="M461" s="92"/>
      <c r="N461" s="92"/>
      <c r="O461" s="90"/>
      <c r="P461" s="92"/>
      <c r="Q461" s="90"/>
      <c r="R461" s="90"/>
      <c r="S461" s="92">
        <v>11.0</v>
      </c>
      <c r="T461" s="23"/>
      <c r="U461" s="23"/>
      <c r="V461" s="23"/>
      <c r="W461" s="92">
        <v>6.0</v>
      </c>
      <c r="X461" s="92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</row>
    <row r="462">
      <c r="A462" s="27"/>
      <c r="B462" s="88" t="s">
        <v>233</v>
      </c>
      <c r="C462" s="90"/>
      <c r="D462" s="92">
        <v>1.0</v>
      </c>
      <c r="E462" s="92"/>
      <c r="F462" s="92"/>
      <c r="G462" s="92">
        <v>3.0</v>
      </c>
      <c r="H462" s="92"/>
      <c r="I462" s="92"/>
      <c r="J462" s="92"/>
      <c r="K462" s="92"/>
      <c r="L462" s="92"/>
      <c r="M462" s="92"/>
      <c r="N462" s="92"/>
      <c r="O462" s="92"/>
      <c r="P462" s="92">
        <v>1.0</v>
      </c>
      <c r="Q462" s="92"/>
      <c r="R462" s="92"/>
      <c r="S462" s="92"/>
      <c r="T462" s="23"/>
      <c r="U462" s="23"/>
      <c r="V462" s="23"/>
      <c r="W462" s="92">
        <v>3.0</v>
      </c>
      <c r="X462" s="92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</row>
    <row r="463">
      <c r="A463" s="35"/>
      <c r="B463" s="88" t="s">
        <v>338</v>
      </c>
      <c r="C463" s="110" t="str">
        <f t="shared" ref="C463:D463" si="335">C457/C456</f>
        <v>#DIV/0!</v>
      </c>
      <c r="D463" s="110">
        <f t="shared" si="335"/>
        <v>0</v>
      </c>
      <c r="E463" s="110" t="str">
        <f t="shared" ref="E463:F463" si="336">#REF!/#REF!</f>
        <v>#REF!</v>
      </c>
      <c r="F463" s="110" t="str">
        <f t="shared" si="336"/>
        <v>#REF!</v>
      </c>
      <c r="G463" s="110">
        <f>G457/G456</f>
        <v>0</v>
      </c>
      <c r="H463" s="110" t="str">
        <f t="shared" ref="H463:I463" si="337">E457/E456</f>
        <v>#DIV/0!</v>
      </c>
      <c r="I463" s="110" t="str">
        <f t="shared" si="337"/>
        <v>#DIV/0!</v>
      </c>
      <c r="J463" s="110">
        <f>J457/J456</f>
        <v>0</v>
      </c>
      <c r="K463" s="110" t="str">
        <f t="shared" ref="K463:L463" si="338">H457/H456</f>
        <v>#DIV/0!</v>
      </c>
      <c r="L463" s="110" t="str">
        <f t="shared" si="338"/>
        <v>#DIV/0!</v>
      </c>
      <c r="M463" s="110">
        <f>M457/M456</f>
        <v>0</v>
      </c>
      <c r="N463" s="110" t="str">
        <f t="shared" ref="N463:O463" si="339">K457/K456</f>
        <v>#DIV/0!</v>
      </c>
      <c r="O463" s="110" t="str">
        <f t="shared" si="339"/>
        <v>#DIV/0!</v>
      </c>
      <c r="P463" s="110">
        <f>P457/P456</f>
        <v>0</v>
      </c>
      <c r="Q463" s="110" t="str">
        <f t="shared" ref="Q463:R463" si="340">N457/N456</f>
        <v>#DIV/0!</v>
      </c>
      <c r="R463" s="110" t="str">
        <f t="shared" si="340"/>
        <v>#DIV/0!</v>
      </c>
      <c r="S463" s="110">
        <f t="shared" ref="S463:W463" si="341">S457/S456</f>
        <v>0</v>
      </c>
      <c r="T463" s="110" t="str">
        <f t="shared" si="341"/>
        <v>#DIV/0!</v>
      </c>
      <c r="U463" s="110" t="str">
        <f t="shared" si="341"/>
        <v>#DIV/0!</v>
      </c>
      <c r="V463" s="110" t="str">
        <f t="shared" si="341"/>
        <v>#DIV/0!</v>
      </c>
      <c r="W463" s="110">
        <f t="shared" si="341"/>
        <v>0</v>
      </c>
      <c r="X463" s="90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</row>
    <row r="465">
      <c r="A465" s="210"/>
      <c r="B465" s="211" t="s">
        <v>1809</v>
      </c>
      <c r="C465" s="212"/>
      <c r="D465" s="213"/>
      <c r="E465" s="214"/>
      <c r="F465" s="214"/>
      <c r="G465" s="213"/>
      <c r="H465" s="214"/>
      <c r="I465" s="214"/>
      <c r="J465" s="213"/>
      <c r="K465" s="214"/>
      <c r="L465" s="213"/>
      <c r="M465" s="213"/>
      <c r="N465" s="213"/>
      <c r="O465" s="214"/>
      <c r="P465" s="213"/>
      <c r="Q465" s="213"/>
      <c r="R465" s="214"/>
      <c r="S465" s="213"/>
      <c r="T465" s="214"/>
      <c r="U465" s="214"/>
      <c r="V465" s="213"/>
      <c r="W465" s="226"/>
      <c r="X465" s="226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</row>
    <row r="466">
      <c r="A466" s="85">
        <v>43785.0</v>
      </c>
      <c r="B466" s="112" t="s">
        <v>134</v>
      </c>
      <c r="C466" s="113"/>
      <c r="D466" s="115" t="s">
        <v>139</v>
      </c>
      <c r="E466" s="113"/>
      <c r="F466" s="113"/>
      <c r="G466" s="115" t="s">
        <v>167</v>
      </c>
      <c r="H466" s="113"/>
      <c r="I466" s="115"/>
      <c r="J466" s="115"/>
      <c r="K466" s="115"/>
      <c r="L466" s="113"/>
      <c r="M466" s="115" t="s">
        <v>59</v>
      </c>
      <c r="N466" s="113"/>
      <c r="O466" s="113"/>
      <c r="P466" s="115" t="s">
        <v>1233</v>
      </c>
      <c r="S466" s="115" t="s">
        <v>599</v>
      </c>
      <c r="T466" s="23"/>
      <c r="U466" s="23"/>
      <c r="V466" s="23"/>
      <c r="W466" s="115" t="s">
        <v>2047</v>
      </c>
      <c r="X466" s="115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</row>
    <row r="467">
      <c r="A467" s="27"/>
      <c r="B467" s="88" t="s">
        <v>159</v>
      </c>
      <c r="C467" s="90"/>
      <c r="D467" s="92">
        <v>44.0</v>
      </c>
      <c r="E467" s="90"/>
      <c r="F467" s="90"/>
      <c r="G467" s="92">
        <v>96.0</v>
      </c>
      <c r="H467" s="90"/>
      <c r="I467" s="92"/>
      <c r="J467" s="92"/>
      <c r="K467" s="92"/>
      <c r="L467" s="90"/>
      <c r="M467" s="92">
        <v>87.0</v>
      </c>
      <c r="N467" s="90"/>
      <c r="O467" s="90"/>
      <c r="P467" s="92">
        <v>76.0</v>
      </c>
      <c r="S467" s="92">
        <v>101.0</v>
      </c>
      <c r="T467" s="23"/>
      <c r="U467" s="23"/>
      <c r="V467" s="23"/>
      <c r="W467" s="92">
        <v>53.0</v>
      </c>
      <c r="X467" s="92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</row>
    <row r="468">
      <c r="A468" s="27"/>
      <c r="B468" s="88" t="s">
        <v>178</v>
      </c>
      <c r="C468" s="90"/>
      <c r="D468" s="92"/>
      <c r="E468" s="90"/>
      <c r="F468" s="90"/>
      <c r="G468" s="92"/>
      <c r="H468" s="90"/>
      <c r="I468" s="92"/>
      <c r="J468" s="92"/>
      <c r="K468" s="92"/>
      <c r="L468" s="90"/>
      <c r="M468" s="92"/>
      <c r="N468" s="90"/>
      <c r="O468" s="90"/>
      <c r="P468" s="92"/>
      <c r="S468" s="92"/>
      <c r="T468" s="23"/>
      <c r="U468" s="23"/>
      <c r="V468" s="23"/>
      <c r="W468" s="92"/>
      <c r="X468" s="90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</row>
    <row r="469">
      <c r="A469" s="27"/>
      <c r="B469" s="88" t="s">
        <v>287</v>
      </c>
      <c r="C469" s="90"/>
      <c r="D469" s="92"/>
      <c r="E469" s="90"/>
      <c r="F469" s="90"/>
      <c r="G469" s="92"/>
      <c r="H469" s="90"/>
      <c r="I469" s="92"/>
      <c r="J469" s="92"/>
      <c r="K469" s="92"/>
      <c r="L469" s="90"/>
      <c r="M469" s="92"/>
      <c r="N469" s="90"/>
      <c r="O469" s="90"/>
      <c r="P469" s="92"/>
      <c r="S469" s="92"/>
      <c r="T469" s="23"/>
      <c r="U469" s="23"/>
      <c r="V469" s="23"/>
      <c r="W469" s="92"/>
      <c r="X469" s="90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</row>
    <row r="470">
      <c r="A470" s="27"/>
      <c r="B470" s="88" t="s">
        <v>301</v>
      </c>
      <c r="C470" s="90"/>
      <c r="D470" s="92">
        <v>35.0</v>
      </c>
      <c r="E470" s="90"/>
      <c r="F470" s="90"/>
      <c r="G470" s="92">
        <v>83.0</v>
      </c>
      <c r="H470" s="90"/>
      <c r="I470" s="90"/>
      <c r="J470" s="92"/>
      <c r="K470" s="90"/>
      <c r="L470" s="90"/>
      <c r="M470" s="92">
        <v>82.0</v>
      </c>
      <c r="N470" s="90"/>
      <c r="O470" s="90"/>
      <c r="P470" s="92">
        <v>71.0</v>
      </c>
      <c r="Q470" s="90"/>
      <c r="R470" s="90"/>
      <c r="S470" s="92">
        <v>93.0</v>
      </c>
      <c r="T470" s="23"/>
      <c r="U470" s="23"/>
      <c r="V470" s="23"/>
      <c r="W470" s="92">
        <v>49.0</v>
      </c>
      <c r="X470" s="92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</row>
    <row r="471">
      <c r="A471" s="27"/>
      <c r="B471" s="88" t="s">
        <v>214</v>
      </c>
      <c r="C471" s="90"/>
      <c r="D471" s="92">
        <v>3.0</v>
      </c>
      <c r="E471" s="92">
        <f t="shared" ref="E471:F471" si="342">E467-E469-E470-E472-E473</f>
        <v>0</v>
      </c>
      <c r="F471" s="92">
        <f t="shared" si="342"/>
        <v>0</v>
      </c>
      <c r="G471" s="92">
        <v>3.0</v>
      </c>
      <c r="H471" s="92">
        <f t="shared" ref="H471:L471" si="343">H467-H469-H470-H472-H473</f>
        <v>0</v>
      </c>
      <c r="I471" s="92">
        <f t="shared" si="343"/>
        <v>0</v>
      </c>
      <c r="J471" s="92">
        <f t="shared" si="343"/>
        <v>0</v>
      </c>
      <c r="K471" s="92">
        <f t="shared" si="343"/>
        <v>0</v>
      </c>
      <c r="L471" s="92">
        <f t="shared" si="343"/>
        <v>0</v>
      </c>
      <c r="M471" s="92">
        <v>3.0</v>
      </c>
      <c r="N471" s="92">
        <f t="shared" ref="N471:O471" si="344">N467-N469-N470-N472-N473</f>
        <v>0</v>
      </c>
      <c r="O471" s="92">
        <f t="shared" si="344"/>
        <v>0</v>
      </c>
      <c r="P471" s="92">
        <v>3.0</v>
      </c>
      <c r="Q471" s="92">
        <f t="shared" ref="Q471:R471" si="345">Q467-Q469-Q470-Q472-Q473</f>
        <v>0</v>
      </c>
      <c r="R471" s="92">
        <f t="shared" si="345"/>
        <v>0</v>
      </c>
      <c r="S471" s="92">
        <v>6.0</v>
      </c>
      <c r="T471" s="92">
        <f t="shared" ref="T471:X471" si="346">T467-T469-T470-T472-T473</f>
        <v>0</v>
      </c>
      <c r="U471" s="92">
        <f t="shared" si="346"/>
        <v>0</v>
      </c>
      <c r="V471" s="92">
        <f t="shared" si="346"/>
        <v>0</v>
      </c>
      <c r="W471" s="92">
        <f t="shared" si="346"/>
        <v>4</v>
      </c>
      <c r="X471" s="92">
        <f t="shared" si="346"/>
        <v>0</v>
      </c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</row>
    <row r="472">
      <c r="A472" s="27"/>
      <c r="B472" s="88" t="s">
        <v>221</v>
      </c>
      <c r="C472" s="90"/>
      <c r="D472" s="92">
        <v>6.0</v>
      </c>
      <c r="E472" s="90"/>
      <c r="F472" s="90"/>
      <c r="G472" s="92">
        <v>10.0</v>
      </c>
      <c r="H472" s="90"/>
      <c r="I472" s="90"/>
      <c r="J472" s="92"/>
      <c r="K472" s="90"/>
      <c r="L472" s="92"/>
      <c r="M472" s="92">
        <v>2.0</v>
      </c>
      <c r="N472" s="92"/>
      <c r="O472" s="90"/>
      <c r="P472" s="92">
        <v>2.0</v>
      </c>
      <c r="Q472" s="90"/>
      <c r="R472" s="90"/>
      <c r="S472" s="92">
        <v>1.0</v>
      </c>
      <c r="T472" s="23"/>
      <c r="U472" s="23"/>
      <c r="V472" s="23"/>
      <c r="W472" s="92"/>
      <c r="X472" s="92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</row>
    <row r="473">
      <c r="A473" s="27"/>
      <c r="B473" s="88" t="s">
        <v>233</v>
      </c>
      <c r="C473" s="90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>
        <v>1.0</v>
      </c>
      <c r="T473" s="23"/>
      <c r="U473" s="23"/>
      <c r="V473" s="23"/>
      <c r="W473" s="92"/>
      <c r="X473" s="92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</row>
    <row r="474">
      <c r="A474" s="35"/>
      <c r="B474" s="88" t="s">
        <v>338</v>
      </c>
      <c r="C474" s="110" t="str">
        <f t="shared" ref="C474:D474" si="347">C468/C467</f>
        <v>#DIV/0!</v>
      </c>
      <c r="D474" s="110">
        <f t="shared" si="347"/>
        <v>0</v>
      </c>
      <c r="E474" s="110" t="str">
        <f t="shared" ref="E474:F474" si="348">#REF!/#REF!</f>
        <v>#REF!</v>
      </c>
      <c r="F474" s="110" t="str">
        <f t="shared" si="348"/>
        <v>#REF!</v>
      </c>
      <c r="G474" s="110">
        <f>G468/G467</f>
        <v>0</v>
      </c>
      <c r="H474" s="110" t="str">
        <f t="shared" ref="H474:I474" si="349">E468/E467</f>
        <v>#DIV/0!</v>
      </c>
      <c r="I474" s="110" t="str">
        <f t="shared" si="349"/>
        <v>#DIV/0!</v>
      </c>
      <c r="J474" s="110" t="str">
        <f>J468/J467</f>
        <v>#DIV/0!</v>
      </c>
      <c r="K474" s="110" t="str">
        <f t="shared" ref="K474:L474" si="350">H468/H467</f>
        <v>#DIV/0!</v>
      </c>
      <c r="L474" s="110" t="str">
        <f t="shared" si="350"/>
        <v>#DIV/0!</v>
      </c>
      <c r="M474" s="110">
        <f>M468/M467</f>
        <v>0</v>
      </c>
      <c r="N474" s="110" t="str">
        <f t="shared" ref="N474:O474" si="351">K468/K467</f>
        <v>#DIV/0!</v>
      </c>
      <c r="O474" s="110" t="str">
        <f t="shared" si="351"/>
        <v>#DIV/0!</v>
      </c>
      <c r="P474" s="110">
        <f>P468/P467</f>
        <v>0</v>
      </c>
      <c r="Q474" s="110" t="str">
        <f t="shared" ref="Q474:R474" si="352">N468/N467</f>
        <v>#DIV/0!</v>
      </c>
      <c r="R474" s="110" t="str">
        <f t="shared" si="352"/>
        <v>#DIV/0!</v>
      </c>
      <c r="S474" s="110">
        <f t="shared" ref="S474:W474" si="353">S468/S467</f>
        <v>0</v>
      </c>
      <c r="T474" s="110" t="str">
        <f t="shared" si="353"/>
        <v>#DIV/0!</v>
      </c>
      <c r="U474" s="110" t="str">
        <f t="shared" si="353"/>
        <v>#DIV/0!</v>
      </c>
      <c r="V474" s="110" t="str">
        <f t="shared" si="353"/>
        <v>#DIV/0!</v>
      </c>
      <c r="W474" s="110">
        <f t="shared" si="353"/>
        <v>0</v>
      </c>
      <c r="X474" s="90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</row>
    <row r="476">
      <c r="A476" s="210"/>
      <c r="B476" s="211" t="s">
        <v>1809</v>
      </c>
      <c r="C476" s="212"/>
      <c r="D476" s="213"/>
      <c r="E476" s="214"/>
      <c r="F476" s="214"/>
      <c r="G476" s="213"/>
      <c r="H476" s="214"/>
      <c r="I476" s="214"/>
      <c r="J476" s="213"/>
      <c r="K476" s="214"/>
      <c r="L476" s="213"/>
      <c r="M476" s="213"/>
      <c r="N476" s="213"/>
      <c r="O476" s="214"/>
      <c r="P476" s="213"/>
      <c r="Q476" s="213"/>
      <c r="R476" s="214"/>
      <c r="S476" s="213"/>
      <c r="T476" s="214"/>
      <c r="U476" s="214"/>
      <c r="V476" s="213"/>
      <c r="W476" s="226"/>
      <c r="X476" s="226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</row>
    <row r="477">
      <c r="A477" s="85">
        <v>43787.0</v>
      </c>
      <c r="B477" s="112" t="s">
        <v>134</v>
      </c>
      <c r="C477" s="113"/>
      <c r="D477" s="115" t="s">
        <v>1021</v>
      </c>
      <c r="E477" s="113"/>
      <c r="F477" s="113"/>
      <c r="G477" s="115" t="s">
        <v>1077</v>
      </c>
      <c r="H477" s="113"/>
      <c r="I477" s="115"/>
      <c r="J477" s="115" t="s">
        <v>1723</v>
      </c>
      <c r="K477" s="115"/>
      <c r="L477" s="113"/>
      <c r="M477" s="115" t="s">
        <v>1894</v>
      </c>
      <c r="N477" s="113"/>
      <c r="O477" s="113"/>
      <c r="P477" s="115" t="s">
        <v>176</v>
      </c>
      <c r="S477" s="115" t="s">
        <v>1593</v>
      </c>
      <c r="T477" s="23"/>
      <c r="U477" s="23"/>
      <c r="V477" s="23"/>
      <c r="W477" s="115"/>
      <c r="X477" s="115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</row>
    <row r="478">
      <c r="A478" s="27"/>
      <c r="B478" s="88" t="s">
        <v>159</v>
      </c>
      <c r="C478" s="90"/>
      <c r="D478" s="92">
        <v>72.0</v>
      </c>
      <c r="E478" s="90"/>
      <c r="F478" s="90"/>
      <c r="G478" s="92">
        <v>266.0</v>
      </c>
      <c r="H478" s="90"/>
      <c r="I478" s="92"/>
      <c r="J478" s="92">
        <v>22.0</v>
      </c>
      <c r="K478" s="92"/>
      <c r="L478" s="90"/>
      <c r="M478" s="92">
        <v>3.0</v>
      </c>
      <c r="N478" s="90"/>
      <c r="O478" s="90"/>
      <c r="P478" s="92">
        <v>47.0</v>
      </c>
      <c r="S478" s="92">
        <v>127.0</v>
      </c>
      <c r="T478" s="23"/>
      <c r="U478" s="23"/>
      <c r="V478" s="23"/>
      <c r="W478" s="92"/>
      <c r="X478" s="92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</row>
    <row r="479">
      <c r="A479" s="27"/>
      <c r="B479" s="88" t="s">
        <v>178</v>
      </c>
      <c r="C479" s="90"/>
      <c r="D479" s="92"/>
      <c r="E479" s="90"/>
      <c r="F479" s="90"/>
      <c r="G479" s="92"/>
      <c r="H479" s="90"/>
      <c r="I479" s="92"/>
      <c r="J479" s="92"/>
      <c r="K479" s="92"/>
      <c r="L479" s="90"/>
      <c r="M479" s="92"/>
      <c r="N479" s="90"/>
      <c r="O479" s="90"/>
      <c r="P479" s="92"/>
      <c r="S479" s="92"/>
      <c r="T479" s="23"/>
      <c r="U479" s="23"/>
      <c r="V479" s="23"/>
      <c r="W479" s="92"/>
      <c r="X479" s="90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</row>
    <row r="480">
      <c r="A480" s="27"/>
      <c r="B480" s="88" t="s">
        <v>287</v>
      </c>
      <c r="C480" s="90"/>
      <c r="D480" s="92"/>
      <c r="E480" s="90"/>
      <c r="F480" s="90"/>
      <c r="G480" s="92"/>
      <c r="H480" s="90"/>
      <c r="I480" s="92"/>
      <c r="J480" s="92"/>
      <c r="K480" s="92"/>
      <c r="L480" s="90"/>
      <c r="M480" s="92"/>
      <c r="N480" s="90"/>
      <c r="O480" s="90"/>
      <c r="P480" s="92"/>
      <c r="S480" s="92"/>
      <c r="T480" s="23"/>
      <c r="U480" s="23"/>
      <c r="V480" s="23"/>
      <c r="W480" s="92"/>
      <c r="X480" s="90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</row>
    <row r="481">
      <c r="A481" s="27"/>
      <c r="B481" s="88" t="s">
        <v>301</v>
      </c>
      <c r="C481" s="90"/>
      <c r="D481" s="92">
        <v>56.0</v>
      </c>
      <c r="E481" s="90"/>
      <c r="F481" s="90"/>
      <c r="G481" s="92">
        <v>214.0</v>
      </c>
      <c r="H481" s="90"/>
      <c r="I481" s="90"/>
      <c r="J481" s="92">
        <v>19.0</v>
      </c>
      <c r="K481" s="90"/>
      <c r="L481" s="90"/>
      <c r="M481" s="92">
        <v>3.0</v>
      </c>
      <c r="N481" s="90"/>
      <c r="O481" s="90"/>
      <c r="P481" s="92">
        <v>42.0</v>
      </c>
      <c r="Q481" s="90"/>
      <c r="R481" s="90"/>
      <c r="S481" s="92">
        <v>108.0</v>
      </c>
      <c r="T481" s="23"/>
      <c r="U481" s="23"/>
      <c r="V481" s="23"/>
      <c r="W481" s="92"/>
      <c r="X481" s="92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</row>
    <row r="482">
      <c r="A482" s="27"/>
      <c r="B482" s="88" t="s">
        <v>214</v>
      </c>
      <c r="C482" s="90"/>
      <c r="D482" s="92">
        <v>7.0</v>
      </c>
      <c r="E482" s="92">
        <f t="shared" ref="E482:F482" si="354">E478-E480-E481-E483-E484</f>
        <v>0</v>
      </c>
      <c r="F482" s="92">
        <f t="shared" si="354"/>
        <v>0</v>
      </c>
      <c r="G482" s="92">
        <v>30.0</v>
      </c>
      <c r="H482" s="92">
        <f t="shared" ref="H482:O482" si="355">H478-H480-H481-H483-H484</f>
        <v>0</v>
      </c>
      <c r="I482" s="92">
        <f t="shared" si="355"/>
        <v>0</v>
      </c>
      <c r="J482" s="92">
        <f t="shared" si="355"/>
        <v>3</v>
      </c>
      <c r="K482" s="92">
        <f t="shared" si="355"/>
        <v>0</v>
      </c>
      <c r="L482" s="92">
        <f t="shared" si="355"/>
        <v>0</v>
      </c>
      <c r="M482" s="92">
        <f t="shared" si="355"/>
        <v>0</v>
      </c>
      <c r="N482" s="92">
        <f t="shared" si="355"/>
        <v>0</v>
      </c>
      <c r="O482" s="92">
        <f t="shared" si="355"/>
        <v>0</v>
      </c>
      <c r="P482" s="92">
        <v>4.0</v>
      </c>
      <c r="Q482" s="92">
        <f t="shared" ref="Q482:R482" si="356">Q478-Q480-Q481-Q483-Q484</f>
        <v>0</v>
      </c>
      <c r="R482" s="92">
        <f t="shared" si="356"/>
        <v>0</v>
      </c>
      <c r="S482" s="92">
        <v>15.0</v>
      </c>
      <c r="T482" s="92">
        <f t="shared" ref="T482:X482" si="357">T478-T480-T481-T483-T484</f>
        <v>0</v>
      </c>
      <c r="U482" s="92">
        <f t="shared" si="357"/>
        <v>0</v>
      </c>
      <c r="V482" s="92">
        <f t="shared" si="357"/>
        <v>0</v>
      </c>
      <c r="W482" s="92">
        <f t="shared" si="357"/>
        <v>0</v>
      </c>
      <c r="X482" s="92">
        <f t="shared" si="357"/>
        <v>0</v>
      </c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</row>
    <row r="483">
      <c r="A483" s="27"/>
      <c r="B483" s="88" t="s">
        <v>221</v>
      </c>
      <c r="C483" s="90"/>
      <c r="D483" s="92">
        <v>8.0</v>
      </c>
      <c r="E483" s="90"/>
      <c r="F483" s="90"/>
      <c r="G483" s="92">
        <v>22.0</v>
      </c>
      <c r="H483" s="90"/>
      <c r="I483" s="90"/>
      <c r="J483" s="92"/>
      <c r="K483" s="90"/>
      <c r="L483" s="92"/>
      <c r="M483" s="92"/>
      <c r="N483" s="92"/>
      <c r="O483" s="90"/>
      <c r="P483" s="92">
        <v>1.0</v>
      </c>
      <c r="Q483" s="90"/>
      <c r="R483" s="90"/>
      <c r="S483" s="92">
        <v>2.0</v>
      </c>
      <c r="T483" s="23"/>
      <c r="U483" s="23"/>
      <c r="V483" s="23"/>
      <c r="W483" s="92"/>
      <c r="X483" s="92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</row>
    <row r="484">
      <c r="A484" s="27"/>
      <c r="B484" s="88" t="s">
        <v>233</v>
      </c>
      <c r="C484" s="90"/>
      <c r="D484" s="92">
        <v>1.0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>
        <v>2.0</v>
      </c>
      <c r="T484" s="23"/>
      <c r="U484" s="23"/>
      <c r="V484" s="23"/>
      <c r="W484" s="92"/>
      <c r="X484" s="92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</row>
    <row r="485">
      <c r="A485" s="35"/>
      <c r="B485" s="88" t="s">
        <v>338</v>
      </c>
      <c r="C485" s="110" t="str">
        <f t="shared" ref="C485:D485" si="358">C479/C478</f>
        <v>#DIV/0!</v>
      </c>
      <c r="D485" s="110">
        <f t="shared" si="358"/>
        <v>0</v>
      </c>
      <c r="E485" s="110" t="str">
        <f t="shared" ref="E485:F485" si="359">#REF!/#REF!</f>
        <v>#REF!</v>
      </c>
      <c r="F485" s="110" t="str">
        <f t="shared" si="359"/>
        <v>#REF!</v>
      </c>
      <c r="G485" s="110">
        <f>G479/G478</f>
        <v>0</v>
      </c>
      <c r="H485" s="110" t="str">
        <f t="shared" ref="H485:I485" si="360">E479/E478</f>
        <v>#DIV/0!</v>
      </c>
      <c r="I485" s="110" t="str">
        <f t="shared" si="360"/>
        <v>#DIV/0!</v>
      </c>
      <c r="J485" s="110">
        <f>J479/J478</f>
        <v>0</v>
      </c>
      <c r="K485" s="110" t="str">
        <f t="shared" ref="K485:L485" si="361">H479/H478</f>
        <v>#DIV/0!</v>
      </c>
      <c r="L485" s="110" t="str">
        <f t="shared" si="361"/>
        <v>#DIV/0!</v>
      </c>
      <c r="M485" s="110">
        <f>M479/M478</f>
        <v>0</v>
      </c>
      <c r="N485" s="110" t="str">
        <f t="shared" ref="N485:O485" si="362">K479/K478</f>
        <v>#DIV/0!</v>
      </c>
      <c r="O485" s="110" t="str">
        <f t="shared" si="362"/>
        <v>#DIV/0!</v>
      </c>
      <c r="P485" s="110">
        <f>P479/P478</f>
        <v>0</v>
      </c>
      <c r="Q485" s="110" t="str">
        <f t="shared" ref="Q485:R485" si="363">N479/N478</f>
        <v>#DIV/0!</v>
      </c>
      <c r="R485" s="110" t="str">
        <f t="shared" si="363"/>
        <v>#DIV/0!</v>
      </c>
      <c r="S485" s="110">
        <f t="shared" ref="S485:W485" si="364">S479/S478</f>
        <v>0</v>
      </c>
      <c r="T485" s="110" t="str">
        <f t="shared" si="364"/>
        <v>#DIV/0!</v>
      </c>
      <c r="U485" s="110" t="str">
        <f t="shared" si="364"/>
        <v>#DIV/0!</v>
      </c>
      <c r="V485" s="110" t="str">
        <f t="shared" si="364"/>
        <v>#DIV/0!</v>
      </c>
      <c r="W485" s="110" t="str">
        <f t="shared" si="364"/>
        <v>#DIV/0!</v>
      </c>
      <c r="X485" s="90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</row>
    <row r="487">
      <c r="A487" s="210"/>
      <c r="B487" s="211" t="s">
        <v>1809</v>
      </c>
      <c r="C487" s="212"/>
      <c r="D487" s="213"/>
      <c r="E487" s="214"/>
      <c r="F487" s="214"/>
      <c r="G487" s="213"/>
      <c r="H487" s="214"/>
      <c r="I487" s="214"/>
      <c r="J487" s="213"/>
      <c r="K487" s="214"/>
      <c r="L487" s="213"/>
      <c r="M487" s="213"/>
      <c r="N487" s="213"/>
      <c r="O487" s="214"/>
      <c r="P487" s="213"/>
      <c r="Q487" s="213"/>
      <c r="R487" s="214"/>
      <c r="S487" s="213"/>
      <c r="T487" s="214"/>
      <c r="U487" s="214"/>
      <c r="V487" s="213"/>
      <c r="W487" s="226"/>
      <c r="X487" s="226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</row>
    <row r="488">
      <c r="A488" s="85">
        <v>43788.0</v>
      </c>
      <c r="B488" s="112" t="s">
        <v>134</v>
      </c>
      <c r="C488" s="113"/>
      <c r="D488" s="115" t="s">
        <v>687</v>
      </c>
      <c r="E488" s="113"/>
      <c r="F488" s="113"/>
      <c r="G488" s="115" t="s">
        <v>1419</v>
      </c>
      <c r="H488" s="113"/>
      <c r="I488" s="115"/>
      <c r="J488" s="115" t="s">
        <v>1077</v>
      </c>
      <c r="K488" s="115"/>
      <c r="L488" s="113"/>
      <c r="M488" s="115" t="s">
        <v>1414</v>
      </c>
      <c r="N488" s="113"/>
      <c r="O488" s="113"/>
      <c r="P488" s="115" t="s">
        <v>1669</v>
      </c>
      <c r="S488" s="115" t="s">
        <v>2029</v>
      </c>
      <c r="T488" s="23"/>
      <c r="U488" s="23"/>
      <c r="V488" s="23"/>
      <c r="W488" s="115"/>
      <c r="X488" s="115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</row>
    <row r="489">
      <c r="A489" s="27"/>
      <c r="B489" s="88" t="s">
        <v>159</v>
      </c>
      <c r="C489" s="90"/>
      <c r="D489" s="92">
        <v>56.0</v>
      </c>
      <c r="E489" s="90"/>
      <c r="F489" s="90"/>
      <c r="G489" s="92">
        <v>59.0</v>
      </c>
      <c r="H489" s="90"/>
      <c r="I489" s="92"/>
      <c r="J489" s="92">
        <v>76.0</v>
      </c>
      <c r="K489" s="92"/>
      <c r="L489" s="90"/>
      <c r="M489" s="92">
        <v>15.0</v>
      </c>
      <c r="N489" s="90"/>
      <c r="O489" s="90"/>
      <c r="P489" s="92">
        <v>27.0</v>
      </c>
      <c r="S489" s="92">
        <v>200.0</v>
      </c>
      <c r="T489" s="23"/>
      <c r="U489" s="23"/>
      <c r="V489" s="23"/>
      <c r="W489" s="92"/>
      <c r="X489" s="92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</row>
    <row r="490">
      <c r="A490" s="27"/>
      <c r="B490" s="88" t="s">
        <v>178</v>
      </c>
      <c r="C490" s="90"/>
      <c r="D490" s="92"/>
      <c r="E490" s="90"/>
      <c r="F490" s="90"/>
      <c r="G490" s="92"/>
      <c r="H490" s="90"/>
      <c r="I490" s="92"/>
      <c r="J490" s="92"/>
      <c r="K490" s="92"/>
      <c r="L490" s="90"/>
      <c r="M490" s="92"/>
      <c r="N490" s="90"/>
      <c r="O490" s="90"/>
      <c r="P490" s="92"/>
      <c r="S490" s="92"/>
      <c r="T490" s="23"/>
      <c r="U490" s="23"/>
      <c r="V490" s="23"/>
      <c r="W490" s="92"/>
      <c r="X490" s="90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</row>
    <row r="491">
      <c r="A491" s="27"/>
      <c r="B491" s="88" t="s">
        <v>287</v>
      </c>
      <c r="C491" s="90"/>
      <c r="D491" s="92"/>
      <c r="E491" s="90"/>
      <c r="F491" s="90"/>
      <c r="G491" s="92"/>
      <c r="H491" s="90"/>
      <c r="I491" s="92"/>
      <c r="J491" s="92"/>
      <c r="K491" s="92"/>
      <c r="L491" s="90"/>
      <c r="M491" s="92"/>
      <c r="N491" s="90"/>
      <c r="O491" s="90"/>
      <c r="P491" s="92"/>
      <c r="S491" s="92"/>
      <c r="T491" s="23"/>
      <c r="U491" s="23"/>
      <c r="V491" s="23"/>
      <c r="W491" s="92"/>
      <c r="X491" s="90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</row>
    <row r="492">
      <c r="A492" s="27"/>
      <c r="B492" s="88" t="s">
        <v>301</v>
      </c>
      <c r="C492" s="90"/>
      <c r="D492" s="92">
        <v>44.0</v>
      </c>
      <c r="E492" s="90"/>
      <c r="F492" s="90"/>
      <c r="G492" s="92">
        <v>42.0</v>
      </c>
      <c r="H492" s="90"/>
      <c r="I492" s="90"/>
      <c r="J492" s="92">
        <v>70.0</v>
      </c>
      <c r="K492" s="90"/>
      <c r="L492" s="90"/>
      <c r="M492" s="92">
        <v>15.0</v>
      </c>
      <c r="N492" s="90"/>
      <c r="O492" s="90"/>
      <c r="P492" s="92">
        <v>26.0</v>
      </c>
      <c r="Q492" s="90"/>
      <c r="R492" s="90"/>
      <c r="S492" s="92">
        <v>189.0</v>
      </c>
      <c r="T492" s="23"/>
      <c r="U492" s="23"/>
      <c r="V492" s="23"/>
      <c r="W492" s="92"/>
      <c r="X492" s="92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</row>
    <row r="493">
      <c r="A493" s="27"/>
      <c r="B493" s="88" t="s">
        <v>214</v>
      </c>
      <c r="C493" s="90"/>
      <c r="D493" s="92">
        <v>3.0</v>
      </c>
      <c r="E493" s="92">
        <f t="shared" ref="E493:F493" si="365">E489-E491-E492-E494-E495</f>
        <v>0</v>
      </c>
      <c r="F493" s="92">
        <f t="shared" si="365"/>
        <v>0</v>
      </c>
      <c r="G493" s="92">
        <v>6.0</v>
      </c>
      <c r="H493" s="92">
        <f t="shared" ref="H493:R493" si="366">H489-H491-H492-H494-H495</f>
        <v>0</v>
      </c>
      <c r="I493" s="92">
        <f t="shared" si="366"/>
        <v>0</v>
      </c>
      <c r="J493" s="92">
        <f t="shared" si="366"/>
        <v>6</v>
      </c>
      <c r="K493" s="92">
        <f t="shared" si="366"/>
        <v>0</v>
      </c>
      <c r="L493" s="92">
        <f t="shared" si="366"/>
        <v>0</v>
      </c>
      <c r="M493" s="92">
        <f t="shared" si="366"/>
        <v>0</v>
      </c>
      <c r="N493" s="92">
        <f t="shared" si="366"/>
        <v>0</v>
      </c>
      <c r="O493" s="92">
        <f t="shared" si="366"/>
        <v>0</v>
      </c>
      <c r="P493" s="92">
        <f t="shared" si="366"/>
        <v>1</v>
      </c>
      <c r="Q493" s="92">
        <f t="shared" si="366"/>
        <v>0</v>
      </c>
      <c r="R493" s="92">
        <f t="shared" si="366"/>
        <v>0</v>
      </c>
      <c r="S493" s="92">
        <v>7.0</v>
      </c>
      <c r="T493" s="92">
        <f t="shared" ref="T493:X493" si="367">T489-T491-T492-T494-T495</f>
        <v>0</v>
      </c>
      <c r="U493" s="92">
        <f t="shared" si="367"/>
        <v>0</v>
      </c>
      <c r="V493" s="92">
        <f t="shared" si="367"/>
        <v>0</v>
      </c>
      <c r="W493" s="92">
        <f t="shared" si="367"/>
        <v>0</v>
      </c>
      <c r="X493" s="92">
        <f t="shared" si="367"/>
        <v>0</v>
      </c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</row>
    <row r="494">
      <c r="A494" s="27"/>
      <c r="B494" s="88" t="s">
        <v>221</v>
      </c>
      <c r="C494" s="90"/>
      <c r="D494" s="92">
        <v>8.0</v>
      </c>
      <c r="E494" s="90"/>
      <c r="F494" s="90"/>
      <c r="G494" s="92">
        <v>10.0</v>
      </c>
      <c r="H494" s="90"/>
      <c r="I494" s="90"/>
      <c r="J494" s="92"/>
      <c r="K494" s="90"/>
      <c r="L494" s="92"/>
      <c r="M494" s="92"/>
      <c r="N494" s="92"/>
      <c r="O494" s="90"/>
      <c r="P494" s="92"/>
      <c r="Q494" s="90"/>
      <c r="R494" s="90"/>
      <c r="S494" s="92">
        <v>4.0</v>
      </c>
      <c r="T494" s="23"/>
      <c r="U494" s="23"/>
      <c r="V494" s="23"/>
      <c r="W494" s="92"/>
      <c r="X494" s="92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</row>
    <row r="495">
      <c r="A495" s="27"/>
      <c r="B495" s="88" t="s">
        <v>233</v>
      </c>
      <c r="C495" s="90"/>
      <c r="D495" s="92">
        <v>1.0</v>
      </c>
      <c r="E495" s="92"/>
      <c r="F495" s="92"/>
      <c r="G495" s="92">
        <v>1.0</v>
      </c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23"/>
      <c r="U495" s="23"/>
      <c r="V495" s="23"/>
      <c r="W495" s="92"/>
      <c r="X495" s="92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</row>
    <row r="496">
      <c r="A496" s="35"/>
      <c r="B496" s="88" t="s">
        <v>338</v>
      </c>
      <c r="C496" s="110" t="str">
        <f t="shared" ref="C496:D496" si="368">C490/C489</f>
        <v>#DIV/0!</v>
      </c>
      <c r="D496" s="110">
        <f t="shared" si="368"/>
        <v>0</v>
      </c>
      <c r="E496" s="110" t="str">
        <f t="shared" ref="E496:F496" si="369">#REF!/#REF!</f>
        <v>#REF!</v>
      </c>
      <c r="F496" s="110" t="str">
        <f t="shared" si="369"/>
        <v>#REF!</v>
      </c>
      <c r="G496" s="110">
        <f>G490/G489</f>
        <v>0</v>
      </c>
      <c r="H496" s="110" t="str">
        <f t="shared" ref="H496:I496" si="370">E490/E489</f>
        <v>#DIV/0!</v>
      </c>
      <c r="I496" s="110" t="str">
        <f t="shared" si="370"/>
        <v>#DIV/0!</v>
      </c>
      <c r="J496" s="110">
        <f>J490/J489</f>
        <v>0</v>
      </c>
      <c r="K496" s="110" t="str">
        <f t="shared" ref="K496:L496" si="371">H490/H489</f>
        <v>#DIV/0!</v>
      </c>
      <c r="L496" s="110" t="str">
        <f t="shared" si="371"/>
        <v>#DIV/0!</v>
      </c>
      <c r="M496" s="110">
        <f>M490/M489</f>
        <v>0</v>
      </c>
      <c r="N496" s="110" t="str">
        <f t="shared" ref="N496:O496" si="372">K490/K489</f>
        <v>#DIV/0!</v>
      </c>
      <c r="O496" s="110" t="str">
        <f t="shared" si="372"/>
        <v>#DIV/0!</v>
      </c>
      <c r="P496" s="110">
        <f>P490/P489</f>
        <v>0</v>
      </c>
      <c r="Q496" s="110" t="str">
        <f t="shared" ref="Q496:R496" si="373">N490/N489</f>
        <v>#DIV/0!</v>
      </c>
      <c r="R496" s="110" t="str">
        <f t="shared" si="373"/>
        <v>#DIV/0!</v>
      </c>
      <c r="S496" s="110">
        <f t="shared" ref="S496:W496" si="374">S490/S489</f>
        <v>0</v>
      </c>
      <c r="T496" s="110" t="str">
        <f t="shared" si="374"/>
        <v>#DIV/0!</v>
      </c>
      <c r="U496" s="110" t="str">
        <f t="shared" si="374"/>
        <v>#DIV/0!</v>
      </c>
      <c r="V496" s="110" t="str">
        <f t="shared" si="374"/>
        <v>#DIV/0!</v>
      </c>
      <c r="W496" s="110" t="str">
        <f t="shared" si="374"/>
        <v>#DIV/0!</v>
      </c>
      <c r="X496" s="90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</row>
    <row r="498">
      <c r="A498" s="210"/>
      <c r="B498" s="211" t="s">
        <v>1809</v>
      </c>
      <c r="C498" s="212"/>
      <c r="D498" s="213"/>
      <c r="E498" s="214"/>
      <c r="F498" s="214"/>
      <c r="G498" s="213"/>
      <c r="H498" s="214"/>
      <c r="I498" s="214"/>
      <c r="J498" s="213"/>
      <c r="K498" s="214"/>
      <c r="L498" s="213"/>
      <c r="M498" s="213"/>
      <c r="N498" s="213"/>
      <c r="O498" s="214"/>
      <c r="P498" s="213"/>
      <c r="Q498" s="213"/>
      <c r="R498" s="214"/>
      <c r="S498" s="213"/>
      <c r="T498" s="214"/>
      <c r="U498" s="214"/>
      <c r="V498" s="213"/>
      <c r="W498" s="226"/>
      <c r="X498" s="226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</row>
    <row r="499">
      <c r="A499" s="85">
        <v>43789.0</v>
      </c>
      <c r="B499" s="112" t="s">
        <v>134</v>
      </c>
      <c r="C499" s="113"/>
      <c r="D499" s="115"/>
      <c r="E499" s="113"/>
      <c r="F499" s="113"/>
      <c r="G499" s="115" t="s">
        <v>2064</v>
      </c>
      <c r="H499" s="113"/>
      <c r="I499" s="115"/>
      <c r="J499" s="115"/>
      <c r="K499" s="115"/>
      <c r="L499" s="113"/>
      <c r="M499" s="115" t="s">
        <v>2065</v>
      </c>
      <c r="N499" s="113"/>
      <c r="O499" s="113"/>
      <c r="P499" s="115" t="s">
        <v>137</v>
      </c>
      <c r="S499" s="115" t="s">
        <v>919</v>
      </c>
      <c r="T499" s="23"/>
      <c r="U499" s="23"/>
      <c r="V499" s="23"/>
      <c r="W499" s="115" t="s">
        <v>1285</v>
      </c>
      <c r="X499" s="115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</row>
    <row r="500">
      <c r="A500" s="27"/>
      <c r="B500" s="88" t="s">
        <v>159</v>
      </c>
      <c r="C500" s="90"/>
      <c r="D500" s="92"/>
      <c r="E500" s="90"/>
      <c r="F500" s="90"/>
      <c r="G500" s="92">
        <v>183.0</v>
      </c>
      <c r="H500" s="90"/>
      <c r="I500" s="92"/>
      <c r="J500" s="92"/>
      <c r="K500" s="92"/>
      <c r="L500" s="90"/>
      <c r="M500" s="92">
        <v>27.0</v>
      </c>
      <c r="N500" s="90"/>
      <c r="O500" s="90"/>
      <c r="P500" s="92">
        <v>6.0</v>
      </c>
      <c r="S500" s="92">
        <v>206.0</v>
      </c>
      <c r="T500" s="23"/>
      <c r="U500" s="23"/>
      <c r="V500" s="23"/>
      <c r="W500" s="92">
        <v>116.0</v>
      </c>
      <c r="X500" s="92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</row>
    <row r="501">
      <c r="A501" s="27"/>
      <c r="B501" s="88" t="s">
        <v>178</v>
      </c>
      <c r="C501" s="90"/>
      <c r="D501" s="92"/>
      <c r="E501" s="90"/>
      <c r="F501" s="90"/>
      <c r="G501" s="92"/>
      <c r="H501" s="90"/>
      <c r="I501" s="92"/>
      <c r="J501" s="92"/>
      <c r="K501" s="92"/>
      <c r="L501" s="90"/>
      <c r="M501" s="92"/>
      <c r="N501" s="90"/>
      <c r="O501" s="90"/>
      <c r="P501" s="92"/>
      <c r="S501" s="92"/>
      <c r="T501" s="23"/>
      <c r="U501" s="23"/>
      <c r="V501" s="23"/>
      <c r="W501" s="92"/>
      <c r="X501" s="90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</row>
    <row r="502">
      <c r="A502" s="27"/>
      <c r="B502" s="88" t="s">
        <v>287</v>
      </c>
      <c r="C502" s="90"/>
      <c r="D502" s="92"/>
      <c r="E502" s="90"/>
      <c r="F502" s="90"/>
      <c r="G502" s="92"/>
      <c r="H502" s="90"/>
      <c r="I502" s="92"/>
      <c r="J502" s="92"/>
      <c r="K502" s="92"/>
      <c r="L502" s="90"/>
      <c r="M502" s="92"/>
      <c r="N502" s="90"/>
      <c r="O502" s="90"/>
      <c r="P502" s="92"/>
      <c r="S502" s="92"/>
      <c r="T502" s="23"/>
      <c r="U502" s="23"/>
      <c r="V502" s="23"/>
      <c r="W502" s="92"/>
      <c r="X502" s="90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</row>
    <row r="503">
      <c r="A503" s="27"/>
      <c r="B503" s="88" t="s">
        <v>301</v>
      </c>
      <c r="C503" s="90"/>
      <c r="D503" s="92"/>
      <c r="E503" s="90"/>
      <c r="F503" s="90"/>
      <c r="G503" s="92">
        <v>106.0</v>
      </c>
      <c r="H503" s="90"/>
      <c r="I503" s="90"/>
      <c r="J503" s="92"/>
      <c r="K503" s="90"/>
      <c r="L503" s="90"/>
      <c r="M503" s="92">
        <v>26.0</v>
      </c>
      <c r="N503" s="90"/>
      <c r="O503" s="90"/>
      <c r="P503" s="92">
        <v>6.0</v>
      </c>
      <c r="Q503" s="90"/>
      <c r="R503" s="90"/>
      <c r="S503" s="92">
        <v>175.0</v>
      </c>
      <c r="T503" s="23"/>
      <c r="U503" s="23"/>
      <c r="V503" s="23"/>
      <c r="W503" s="92">
        <v>107.0</v>
      </c>
      <c r="X503" s="92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</row>
    <row r="504">
      <c r="A504" s="27"/>
      <c r="B504" s="88" t="s">
        <v>214</v>
      </c>
      <c r="C504" s="90"/>
      <c r="D504" s="92">
        <f t="shared" ref="D504:F504" si="375">D500-D502-D503-D505-D506</f>
        <v>0</v>
      </c>
      <c r="E504" s="92">
        <f t="shared" si="375"/>
        <v>0</v>
      </c>
      <c r="F504" s="92">
        <f t="shared" si="375"/>
        <v>0</v>
      </c>
      <c r="G504" s="92">
        <v>35.0</v>
      </c>
      <c r="H504" s="92">
        <f t="shared" ref="H504:R504" si="376">H500-H502-H503-H505-H506</f>
        <v>0</v>
      </c>
      <c r="I504" s="92">
        <f t="shared" si="376"/>
        <v>0</v>
      </c>
      <c r="J504" s="92">
        <f t="shared" si="376"/>
        <v>0</v>
      </c>
      <c r="K504" s="92">
        <f t="shared" si="376"/>
        <v>0</v>
      </c>
      <c r="L504" s="92">
        <f t="shared" si="376"/>
        <v>0</v>
      </c>
      <c r="M504" s="92">
        <f t="shared" si="376"/>
        <v>1</v>
      </c>
      <c r="N504" s="92">
        <f t="shared" si="376"/>
        <v>0</v>
      </c>
      <c r="O504" s="92">
        <f t="shared" si="376"/>
        <v>0</v>
      </c>
      <c r="P504" s="92">
        <f t="shared" si="376"/>
        <v>0</v>
      </c>
      <c r="Q504" s="92">
        <f t="shared" si="376"/>
        <v>0</v>
      </c>
      <c r="R504" s="92">
        <f t="shared" si="376"/>
        <v>0</v>
      </c>
      <c r="S504" s="92">
        <v>19.0</v>
      </c>
      <c r="T504" s="92">
        <f t="shared" ref="T504:V504" si="377">T500-T502-T503-T505-T506</f>
        <v>0</v>
      </c>
      <c r="U504" s="92">
        <f t="shared" si="377"/>
        <v>0</v>
      </c>
      <c r="V504" s="92">
        <f t="shared" si="377"/>
        <v>0</v>
      </c>
      <c r="W504" s="92">
        <v>1.0</v>
      </c>
      <c r="X504" s="92">
        <f>X500-X502-X503-X505-X506</f>
        <v>0</v>
      </c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</row>
    <row r="505">
      <c r="A505" s="27"/>
      <c r="B505" s="88" t="s">
        <v>221</v>
      </c>
      <c r="C505" s="90"/>
      <c r="D505" s="92"/>
      <c r="E505" s="90"/>
      <c r="F505" s="90"/>
      <c r="G505" s="92">
        <v>40.0</v>
      </c>
      <c r="H505" s="90"/>
      <c r="I505" s="90"/>
      <c r="J505" s="92"/>
      <c r="K505" s="90"/>
      <c r="L505" s="92"/>
      <c r="M505" s="92"/>
      <c r="N505" s="92"/>
      <c r="O505" s="90"/>
      <c r="P505" s="92"/>
      <c r="Q505" s="90"/>
      <c r="R505" s="90"/>
      <c r="S505" s="92">
        <v>8.0</v>
      </c>
      <c r="T505" s="23"/>
      <c r="U505" s="23"/>
      <c r="V505" s="23"/>
      <c r="W505" s="92">
        <v>6.0</v>
      </c>
      <c r="X505" s="92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</row>
    <row r="506">
      <c r="A506" s="27"/>
      <c r="B506" s="88" t="s">
        <v>233</v>
      </c>
      <c r="C506" s="90"/>
      <c r="D506" s="92"/>
      <c r="E506" s="92"/>
      <c r="F506" s="92"/>
      <c r="G506" s="92">
        <v>2.0</v>
      </c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>
        <v>4.0</v>
      </c>
      <c r="T506" s="23"/>
      <c r="U506" s="23"/>
      <c r="V506" s="23"/>
      <c r="W506" s="92"/>
      <c r="X506" s="92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</row>
    <row r="507">
      <c r="A507" s="35"/>
      <c r="B507" s="88" t="s">
        <v>338</v>
      </c>
      <c r="C507" s="110" t="str">
        <f t="shared" ref="C507:D507" si="378">C501/C500</f>
        <v>#DIV/0!</v>
      </c>
      <c r="D507" s="110" t="str">
        <f t="shared" si="378"/>
        <v>#DIV/0!</v>
      </c>
      <c r="E507" s="110" t="str">
        <f t="shared" ref="E507:F507" si="379">#REF!/#REF!</f>
        <v>#REF!</v>
      </c>
      <c r="F507" s="110" t="str">
        <f t="shared" si="379"/>
        <v>#REF!</v>
      </c>
      <c r="G507" s="110">
        <f>G501/G500</f>
        <v>0</v>
      </c>
      <c r="H507" s="110" t="str">
        <f t="shared" ref="H507:I507" si="380">E501/E500</f>
        <v>#DIV/0!</v>
      </c>
      <c r="I507" s="110" t="str">
        <f t="shared" si="380"/>
        <v>#DIV/0!</v>
      </c>
      <c r="J507" s="110" t="str">
        <f>J501/J500</f>
        <v>#DIV/0!</v>
      </c>
      <c r="K507" s="110" t="str">
        <f t="shared" ref="K507:L507" si="381">H501/H500</f>
        <v>#DIV/0!</v>
      </c>
      <c r="L507" s="110" t="str">
        <f t="shared" si="381"/>
        <v>#DIV/0!</v>
      </c>
      <c r="M507" s="110">
        <f>M501/M500</f>
        <v>0</v>
      </c>
      <c r="N507" s="110" t="str">
        <f t="shared" ref="N507:O507" si="382">K501/K500</f>
        <v>#DIV/0!</v>
      </c>
      <c r="O507" s="110" t="str">
        <f t="shared" si="382"/>
        <v>#DIV/0!</v>
      </c>
      <c r="P507" s="110">
        <f>P501/P500</f>
        <v>0</v>
      </c>
      <c r="Q507" s="110" t="str">
        <f t="shared" ref="Q507:R507" si="383">N501/N500</f>
        <v>#DIV/0!</v>
      </c>
      <c r="R507" s="110" t="str">
        <f t="shared" si="383"/>
        <v>#DIV/0!</v>
      </c>
      <c r="S507" s="110">
        <f t="shared" ref="S507:W507" si="384">S501/S500</f>
        <v>0</v>
      </c>
      <c r="T507" s="110" t="str">
        <f t="shared" si="384"/>
        <v>#DIV/0!</v>
      </c>
      <c r="U507" s="110" t="str">
        <f t="shared" si="384"/>
        <v>#DIV/0!</v>
      </c>
      <c r="V507" s="110" t="str">
        <f t="shared" si="384"/>
        <v>#DIV/0!</v>
      </c>
      <c r="W507" s="110">
        <f t="shared" si="384"/>
        <v>0</v>
      </c>
      <c r="X507" s="90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</row>
    <row r="509">
      <c r="A509" s="85">
        <v>43790.0</v>
      </c>
      <c r="B509" s="112" t="s">
        <v>134</v>
      </c>
      <c r="C509" s="113"/>
      <c r="D509" s="115" t="s">
        <v>165</v>
      </c>
      <c r="E509" s="113"/>
      <c r="F509" s="113"/>
      <c r="G509" s="115" t="s">
        <v>688</v>
      </c>
      <c r="H509" s="113"/>
      <c r="I509" s="115"/>
      <c r="J509" s="115" t="s">
        <v>172</v>
      </c>
      <c r="K509" s="115"/>
      <c r="L509" s="113"/>
      <c r="M509" s="115" t="s">
        <v>944</v>
      </c>
      <c r="N509" s="113"/>
      <c r="O509" s="113"/>
      <c r="P509" s="115" t="s">
        <v>1897</v>
      </c>
      <c r="S509" s="115" t="s">
        <v>2069</v>
      </c>
      <c r="T509" s="23"/>
      <c r="U509" s="23"/>
      <c r="V509" s="23"/>
      <c r="W509" s="115"/>
      <c r="X509" s="115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</row>
    <row r="510">
      <c r="A510" s="27"/>
      <c r="B510" s="88" t="s">
        <v>159</v>
      </c>
      <c r="C510" s="90"/>
      <c r="D510" s="92">
        <v>97.0</v>
      </c>
      <c r="E510" s="90"/>
      <c r="F510" s="90"/>
      <c r="G510" s="92">
        <v>67.0</v>
      </c>
      <c r="H510" s="90"/>
      <c r="I510" s="92"/>
      <c r="J510" s="92">
        <v>15.0</v>
      </c>
      <c r="K510" s="92"/>
      <c r="L510" s="90"/>
      <c r="M510" s="92">
        <v>11.0</v>
      </c>
      <c r="N510" s="90"/>
      <c r="O510" s="90"/>
      <c r="P510" s="92">
        <v>63.0</v>
      </c>
      <c r="S510" s="92">
        <v>223.0</v>
      </c>
      <c r="T510" s="23"/>
      <c r="U510" s="23"/>
      <c r="V510" s="23"/>
      <c r="W510" s="92"/>
      <c r="X510" s="92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</row>
    <row r="511">
      <c r="A511" s="27"/>
      <c r="B511" s="88" t="s">
        <v>178</v>
      </c>
      <c r="C511" s="90"/>
      <c r="D511" s="92"/>
      <c r="E511" s="90"/>
      <c r="F511" s="90"/>
      <c r="G511" s="92"/>
      <c r="H511" s="90"/>
      <c r="I511" s="92"/>
      <c r="J511" s="92"/>
      <c r="K511" s="92"/>
      <c r="L511" s="90"/>
      <c r="M511" s="92"/>
      <c r="N511" s="90"/>
      <c r="O511" s="90"/>
      <c r="P511" s="92"/>
      <c r="S511" s="92"/>
      <c r="T511" s="23"/>
      <c r="U511" s="23"/>
      <c r="V511" s="23"/>
      <c r="W511" s="92"/>
      <c r="X511" s="90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</row>
    <row r="512">
      <c r="A512" s="27"/>
      <c r="B512" s="88" t="s">
        <v>287</v>
      </c>
      <c r="C512" s="90"/>
      <c r="D512" s="92"/>
      <c r="E512" s="90"/>
      <c r="F512" s="90"/>
      <c r="G512" s="92"/>
      <c r="H512" s="90"/>
      <c r="I512" s="92"/>
      <c r="J512" s="92"/>
      <c r="K512" s="92"/>
      <c r="L512" s="90"/>
      <c r="M512" s="92"/>
      <c r="N512" s="90"/>
      <c r="O512" s="90"/>
      <c r="P512" s="92"/>
      <c r="S512" s="92"/>
      <c r="T512" s="23"/>
      <c r="U512" s="23"/>
      <c r="V512" s="23"/>
      <c r="W512" s="92"/>
      <c r="X512" s="90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</row>
    <row r="513">
      <c r="A513" s="27"/>
      <c r="B513" s="88" t="s">
        <v>301</v>
      </c>
      <c r="C513" s="90"/>
      <c r="D513" s="92">
        <v>79.0</v>
      </c>
      <c r="E513" s="90"/>
      <c r="F513" s="90"/>
      <c r="G513" s="92">
        <v>53.0</v>
      </c>
      <c r="H513" s="90"/>
      <c r="I513" s="90"/>
      <c r="J513" s="92">
        <v>13.0</v>
      </c>
      <c r="K513" s="90"/>
      <c r="L513" s="90"/>
      <c r="M513" s="92">
        <v>10.0</v>
      </c>
      <c r="N513" s="90"/>
      <c r="O513" s="90"/>
      <c r="P513" s="92">
        <v>60.0</v>
      </c>
      <c r="Q513" s="90"/>
      <c r="R513" s="90"/>
      <c r="S513" s="92">
        <v>193.0</v>
      </c>
      <c r="T513" s="23"/>
      <c r="U513" s="23"/>
      <c r="V513" s="23"/>
      <c r="W513" s="92"/>
      <c r="X513" s="92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</row>
    <row r="514">
      <c r="A514" s="27"/>
      <c r="B514" s="88" t="s">
        <v>214</v>
      </c>
      <c r="C514" s="90"/>
      <c r="D514" s="92">
        <v>14.0</v>
      </c>
      <c r="E514" s="92">
        <f t="shared" ref="E514:F514" si="385">E510-E512-E513-E515-E516</f>
        <v>0</v>
      </c>
      <c r="F514" s="92">
        <f t="shared" si="385"/>
        <v>0</v>
      </c>
      <c r="G514" s="92">
        <v>8.0</v>
      </c>
      <c r="H514" s="92">
        <f t="shared" ref="H514:L514" si="386">H510-H512-H513-H515-H516</f>
        <v>0</v>
      </c>
      <c r="I514" s="92">
        <f t="shared" si="386"/>
        <v>0</v>
      </c>
      <c r="J514" s="92">
        <f t="shared" si="386"/>
        <v>2</v>
      </c>
      <c r="K514" s="92">
        <f t="shared" si="386"/>
        <v>0</v>
      </c>
      <c r="L514" s="92">
        <f t="shared" si="386"/>
        <v>0</v>
      </c>
      <c r="M514" s="92">
        <v>1.0</v>
      </c>
      <c r="N514" s="92">
        <f t="shared" ref="N514:O514" si="387">N510-N512-N513-N515-N516</f>
        <v>0</v>
      </c>
      <c r="O514" s="92">
        <f t="shared" si="387"/>
        <v>0</v>
      </c>
      <c r="P514" s="92">
        <v>3.0</v>
      </c>
      <c r="Q514" s="92">
        <f t="shared" ref="Q514:R514" si="388">Q510-Q512-Q513-Q515-Q516</f>
        <v>0</v>
      </c>
      <c r="R514" s="92">
        <f t="shared" si="388"/>
        <v>0</v>
      </c>
      <c r="S514" s="92">
        <v>19.0</v>
      </c>
      <c r="T514" s="92">
        <f t="shared" ref="T514:X514" si="389">T510-T512-T513-T515-T516</f>
        <v>0</v>
      </c>
      <c r="U514" s="92">
        <f t="shared" si="389"/>
        <v>0</v>
      </c>
      <c r="V514" s="92">
        <f t="shared" si="389"/>
        <v>0</v>
      </c>
      <c r="W514" s="92">
        <f t="shared" si="389"/>
        <v>0</v>
      </c>
      <c r="X514" s="92">
        <f t="shared" si="389"/>
        <v>0</v>
      </c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</row>
    <row r="515">
      <c r="A515" s="27"/>
      <c r="B515" s="88" t="s">
        <v>221</v>
      </c>
      <c r="C515" s="90"/>
      <c r="D515" s="92">
        <v>4.0</v>
      </c>
      <c r="E515" s="90"/>
      <c r="F515" s="90"/>
      <c r="G515" s="92">
        <v>5.0</v>
      </c>
      <c r="H515" s="90"/>
      <c r="I515" s="90"/>
      <c r="J515" s="92"/>
      <c r="K515" s="90"/>
      <c r="L515" s="92"/>
      <c r="M515" s="92"/>
      <c r="N515" s="92"/>
      <c r="O515" s="90"/>
      <c r="P515" s="92"/>
      <c r="Q515" s="90"/>
      <c r="R515" s="90"/>
      <c r="S515" s="92">
        <v>8.0</v>
      </c>
      <c r="T515" s="23"/>
      <c r="U515" s="23"/>
      <c r="V515" s="23"/>
      <c r="W515" s="92"/>
      <c r="X515" s="92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</row>
    <row r="516">
      <c r="A516" s="27"/>
      <c r="B516" s="88" t="s">
        <v>233</v>
      </c>
      <c r="C516" s="90"/>
      <c r="D516" s="92"/>
      <c r="E516" s="92"/>
      <c r="F516" s="92"/>
      <c r="G516" s="92">
        <v>1.0</v>
      </c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23"/>
      <c r="U516" s="23"/>
      <c r="V516" s="23"/>
      <c r="W516" s="92"/>
      <c r="X516" s="92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</row>
    <row r="517">
      <c r="A517" s="35"/>
      <c r="B517" s="88" t="s">
        <v>338</v>
      </c>
      <c r="C517" s="110" t="str">
        <f t="shared" ref="C517:D517" si="390">C511/C510</f>
        <v>#DIV/0!</v>
      </c>
      <c r="D517" s="110">
        <f t="shared" si="390"/>
        <v>0</v>
      </c>
      <c r="E517" s="110" t="str">
        <f t="shared" ref="E517:F517" si="391">#REF!/#REF!</f>
        <v>#REF!</v>
      </c>
      <c r="F517" s="110" t="str">
        <f t="shared" si="391"/>
        <v>#REF!</v>
      </c>
      <c r="G517" s="110">
        <f>G511/G510</f>
        <v>0</v>
      </c>
      <c r="H517" s="110" t="str">
        <f t="shared" ref="H517:I517" si="392">E511/E510</f>
        <v>#DIV/0!</v>
      </c>
      <c r="I517" s="110" t="str">
        <f t="shared" si="392"/>
        <v>#DIV/0!</v>
      </c>
      <c r="J517" s="110">
        <f>J511/J510</f>
        <v>0</v>
      </c>
      <c r="K517" s="110" t="str">
        <f t="shared" ref="K517:L517" si="393">H511/H510</f>
        <v>#DIV/0!</v>
      </c>
      <c r="L517" s="110" t="str">
        <f t="shared" si="393"/>
        <v>#DIV/0!</v>
      </c>
      <c r="M517" s="110">
        <f>M511/M510</f>
        <v>0</v>
      </c>
      <c r="N517" s="110" t="str">
        <f t="shared" ref="N517:O517" si="394">K511/K510</f>
        <v>#DIV/0!</v>
      </c>
      <c r="O517" s="110" t="str">
        <f t="shared" si="394"/>
        <v>#DIV/0!</v>
      </c>
      <c r="P517" s="110">
        <f>P511/P510</f>
        <v>0</v>
      </c>
      <c r="Q517" s="110" t="str">
        <f t="shared" ref="Q517:R517" si="395">N511/N510</f>
        <v>#DIV/0!</v>
      </c>
      <c r="R517" s="110" t="str">
        <f t="shared" si="395"/>
        <v>#DIV/0!</v>
      </c>
      <c r="S517" s="110">
        <f t="shared" ref="S517:W517" si="396">S511/S510</f>
        <v>0</v>
      </c>
      <c r="T517" s="110" t="str">
        <f t="shared" si="396"/>
        <v>#DIV/0!</v>
      </c>
      <c r="U517" s="110" t="str">
        <f t="shared" si="396"/>
        <v>#DIV/0!</v>
      </c>
      <c r="V517" s="110" t="str">
        <f t="shared" si="396"/>
        <v>#DIV/0!</v>
      </c>
      <c r="W517" s="110" t="str">
        <f t="shared" si="396"/>
        <v>#DIV/0!</v>
      </c>
      <c r="X517" s="90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</row>
    <row r="519">
      <c r="A519" s="85">
        <v>43791.0</v>
      </c>
      <c r="B519" s="112" t="s">
        <v>134</v>
      </c>
      <c r="C519" s="113"/>
      <c r="D519" s="115"/>
      <c r="E519" s="113"/>
      <c r="F519" s="113"/>
      <c r="G519" s="115" t="s">
        <v>1976</v>
      </c>
      <c r="H519" s="113"/>
      <c r="I519" s="115"/>
      <c r="J519" s="115" t="s">
        <v>2078</v>
      </c>
      <c r="K519" s="115"/>
      <c r="L519" s="113"/>
      <c r="M519" s="115" t="s">
        <v>1294</v>
      </c>
      <c r="N519" s="113"/>
      <c r="O519" s="113"/>
      <c r="P519" s="115" t="s">
        <v>194</v>
      </c>
      <c r="S519" s="115" t="s">
        <v>51</v>
      </c>
      <c r="T519" s="23"/>
      <c r="U519" s="23"/>
      <c r="V519" s="23"/>
      <c r="W519" s="115" t="s">
        <v>1897</v>
      </c>
      <c r="X519" s="115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</row>
    <row r="520">
      <c r="A520" s="27"/>
      <c r="B520" s="88" t="s">
        <v>159</v>
      </c>
      <c r="C520" s="90"/>
      <c r="D520" s="92"/>
      <c r="E520" s="90"/>
      <c r="F520" s="90"/>
      <c r="G520" s="92">
        <v>170.0</v>
      </c>
      <c r="H520" s="90"/>
      <c r="I520" s="92"/>
      <c r="J520" s="92">
        <v>64.0</v>
      </c>
      <c r="K520" s="92"/>
      <c r="L520" s="90"/>
      <c r="M520" s="92">
        <v>4.0</v>
      </c>
      <c r="N520" s="90"/>
      <c r="O520" s="90"/>
      <c r="P520" s="92">
        <v>59.0</v>
      </c>
      <c r="S520" s="92">
        <v>192.0</v>
      </c>
      <c r="T520" s="23"/>
      <c r="U520" s="23"/>
      <c r="V520" s="23"/>
      <c r="W520" s="92">
        <v>104.0</v>
      </c>
      <c r="X520" s="92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</row>
    <row r="521">
      <c r="A521" s="27"/>
      <c r="B521" s="88" t="s">
        <v>178</v>
      </c>
      <c r="C521" s="90"/>
      <c r="D521" s="92"/>
      <c r="E521" s="90"/>
      <c r="F521" s="90"/>
      <c r="G521" s="92"/>
      <c r="H521" s="90"/>
      <c r="I521" s="92"/>
      <c r="J521" s="92"/>
      <c r="K521" s="92"/>
      <c r="L521" s="90"/>
      <c r="M521" s="92"/>
      <c r="N521" s="90"/>
      <c r="O521" s="90"/>
      <c r="P521" s="92"/>
      <c r="S521" s="92"/>
      <c r="T521" s="23"/>
      <c r="U521" s="23"/>
      <c r="V521" s="23"/>
      <c r="W521" s="92"/>
      <c r="X521" s="90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</row>
    <row r="522">
      <c r="A522" s="27"/>
      <c r="B522" s="88" t="s">
        <v>287</v>
      </c>
      <c r="C522" s="90"/>
      <c r="D522" s="92"/>
      <c r="E522" s="90"/>
      <c r="F522" s="90"/>
      <c r="G522" s="92"/>
      <c r="H522" s="90"/>
      <c r="I522" s="92"/>
      <c r="J522" s="92"/>
      <c r="K522" s="92"/>
      <c r="L522" s="90"/>
      <c r="M522" s="92"/>
      <c r="N522" s="90"/>
      <c r="O522" s="90"/>
      <c r="P522" s="92"/>
      <c r="S522" s="92"/>
      <c r="T522" s="23"/>
      <c r="U522" s="23"/>
      <c r="V522" s="23"/>
      <c r="W522" s="92"/>
      <c r="X522" s="90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</row>
    <row r="523">
      <c r="A523" s="27"/>
      <c r="B523" s="88" t="s">
        <v>301</v>
      </c>
      <c r="C523" s="90"/>
      <c r="D523" s="92"/>
      <c r="E523" s="90"/>
      <c r="F523" s="90"/>
      <c r="G523" s="92">
        <v>136.0</v>
      </c>
      <c r="H523" s="90"/>
      <c r="I523" s="90"/>
      <c r="J523" s="92">
        <v>44.0</v>
      </c>
      <c r="K523" s="90"/>
      <c r="L523" s="90"/>
      <c r="M523" s="92">
        <v>3.0</v>
      </c>
      <c r="N523" s="90"/>
      <c r="O523" s="90"/>
      <c r="P523" s="92">
        <v>47.0</v>
      </c>
      <c r="Q523" s="90"/>
      <c r="R523" s="90"/>
      <c r="S523" s="92">
        <v>138.0</v>
      </c>
      <c r="T523" s="23"/>
      <c r="U523" s="23"/>
      <c r="V523" s="23"/>
      <c r="W523" s="92">
        <v>50.0</v>
      </c>
      <c r="X523" s="92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</row>
    <row r="524">
      <c r="A524" s="27"/>
      <c r="B524" s="88" t="s">
        <v>214</v>
      </c>
      <c r="C524" s="90"/>
      <c r="D524" s="92">
        <f t="shared" ref="D524:F524" si="397">D520-D522-D523-D525-D526</f>
        <v>0</v>
      </c>
      <c r="E524" s="92">
        <f t="shared" si="397"/>
        <v>0</v>
      </c>
      <c r="F524" s="92">
        <f t="shared" si="397"/>
        <v>0</v>
      </c>
      <c r="G524" s="92">
        <v>21.0</v>
      </c>
      <c r="H524" s="92">
        <f t="shared" ref="H524:I524" si="398">H520-H522-H523-H525-H526</f>
        <v>0</v>
      </c>
      <c r="I524" s="92">
        <f t="shared" si="398"/>
        <v>0</v>
      </c>
      <c r="J524" s="92">
        <v>17.0</v>
      </c>
      <c r="K524" s="92">
        <f t="shared" ref="K524:L524" si="399">K520-K522-K523-K525-K526</f>
        <v>0</v>
      </c>
      <c r="L524" s="92">
        <f t="shared" si="399"/>
        <v>0</v>
      </c>
      <c r="M524" s="92">
        <v>1.0</v>
      </c>
      <c r="N524" s="92">
        <f t="shared" ref="N524:O524" si="400">N520-N522-N523-N525-N526</f>
        <v>0</v>
      </c>
      <c r="O524" s="92">
        <f t="shared" si="400"/>
        <v>0</v>
      </c>
      <c r="P524" s="92">
        <v>8.0</v>
      </c>
      <c r="Q524" s="92">
        <f t="shared" ref="Q524:R524" si="401">Q520-Q522-Q523-Q525-Q526</f>
        <v>0</v>
      </c>
      <c r="R524" s="92">
        <f t="shared" si="401"/>
        <v>0</v>
      </c>
      <c r="S524" s="92">
        <v>32.0</v>
      </c>
      <c r="T524" s="92">
        <f t="shared" ref="T524:V524" si="402">T520-T522-T523-T525-T526</f>
        <v>0</v>
      </c>
      <c r="U524" s="92">
        <f t="shared" si="402"/>
        <v>0</v>
      </c>
      <c r="V524" s="92">
        <f t="shared" si="402"/>
        <v>0</v>
      </c>
      <c r="W524" s="92">
        <v>36.0</v>
      </c>
      <c r="X524" s="92">
        <f>X520-X522-X523-X525-X526</f>
        <v>0</v>
      </c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</row>
    <row r="525">
      <c r="A525" s="27"/>
      <c r="B525" s="88" t="s">
        <v>221</v>
      </c>
      <c r="C525" s="90"/>
      <c r="D525" s="92"/>
      <c r="E525" s="90"/>
      <c r="F525" s="90"/>
      <c r="G525" s="92">
        <v>10.0</v>
      </c>
      <c r="H525" s="90"/>
      <c r="I525" s="90"/>
      <c r="J525" s="92">
        <v>3.0</v>
      </c>
      <c r="K525" s="90"/>
      <c r="L525" s="92"/>
      <c r="M525" s="92"/>
      <c r="N525" s="92"/>
      <c r="O525" s="90"/>
      <c r="P525" s="92"/>
      <c r="Q525" s="90"/>
      <c r="R525" s="90"/>
      <c r="S525" s="92">
        <v>4.0</v>
      </c>
      <c r="T525" s="23"/>
      <c r="U525" s="23"/>
      <c r="V525" s="23"/>
      <c r="W525" s="92"/>
      <c r="X525" s="92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</row>
    <row r="526">
      <c r="A526" s="27"/>
      <c r="B526" s="88" t="s">
        <v>233</v>
      </c>
      <c r="C526" s="90"/>
      <c r="D526" s="92"/>
      <c r="E526" s="92"/>
      <c r="F526" s="92"/>
      <c r="G526" s="92">
        <v>3.0</v>
      </c>
      <c r="H526" s="92"/>
      <c r="I526" s="92"/>
      <c r="J526" s="92"/>
      <c r="K526" s="92"/>
      <c r="L526" s="92"/>
      <c r="M526" s="92"/>
      <c r="N526" s="92"/>
      <c r="O526" s="92"/>
      <c r="P526" s="92">
        <v>4.0</v>
      </c>
      <c r="Q526" s="92"/>
      <c r="R526" s="92"/>
      <c r="S526" s="92">
        <v>18.0</v>
      </c>
      <c r="T526" s="23"/>
      <c r="U526" s="23"/>
      <c r="V526" s="23"/>
      <c r="W526" s="92">
        <v>18.0</v>
      </c>
      <c r="X526" s="92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</row>
    <row r="527">
      <c r="A527" s="35"/>
      <c r="B527" s="88" t="s">
        <v>338</v>
      </c>
      <c r="C527" s="110" t="str">
        <f t="shared" ref="C527:D527" si="403">C521/C520</f>
        <v>#DIV/0!</v>
      </c>
      <c r="D527" s="110" t="str">
        <f t="shared" si="403"/>
        <v>#DIV/0!</v>
      </c>
      <c r="E527" s="110" t="str">
        <f t="shared" ref="E527:F527" si="404">#REF!/#REF!</f>
        <v>#REF!</v>
      </c>
      <c r="F527" s="110" t="str">
        <f t="shared" si="404"/>
        <v>#REF!</v>
      </c>
      <c r="G527" s="110">
        <f>G521/G520</f>
        <v>0</v>
      </c>
      <c r="H527" s="110" t="str">
        <f t="shared" ref="H527:I527" si="405">E521/E520</f>
        <v>#DIV/0!</v>
      </c>
      <c r="I527" s="110" t="str">
        <f t="shared" si="405"/>
        <v>#DIV/0!</v>
      </c>
      <c r="J527" s="110">
        <f>J521/J520</f>
        <v>0</v>
      </c>
      <c r="K527" s="110" t="str">
        <f t="shared" ref="K527:L527" si="406">H521/H520</f>
        <v>#DIV/0!</v>
      </c>
      <c r="L527" s="110" t="str">
        <f t="shared" si="406"/>
        <v>#DIV/0!</v>
      </c>
      <c r="M527" s="110">
        <f>M521/M520</f>
        <v>0</v>
      </c>
      <c r="N527" s="110" t="str">
        <f t="shared" ref="N527:O527" si="407">K521/K520</f>
        <v>#DIV/0!</v>
      </c>
      <c r="O527" s="110" t="str">
        <f t="shared" si="407"/>
        <v>#DIV/0!</v>
      </c>
      <c r="P527" s="110">
        <f>P521/P520</f>
        <v>0</v>
      </c>
      <c r="Q527" s="110" t="str">
        <f t="shared" ref="Q527:R527" si="408">N521/N520</f>
        <v>#DIV/0!</v>
      </c>
      <c r="R527" s="110" t="str">
        <f t="shared" si="408"/>
        <v>#DIV/0!</v>
      </c>
      <c r="S527" s="110">
        <f t="shared" ref="S527:W527" si="409">S521/S520</f>
        <v>0</v>
      </c>
      <c r="T527" s="110" t="str">
        <f t="shared" si="409"/>
        <v>#DIV/0!</v>
      </c>
      <c r="U527" s="110" t="str">
        <f t="shared" si="409"/>
        <v>#DIV/0!</v>
      </c>
      <c r="V527" s="110" t="str">
        <f t="shared" si="409"/>
        <v>#DIV/0!</v>
      </c>
      <c r="W527" s="110">
        <f t="shared" si="409"/>
        <v>0</v>
      </c>
      <c r="X527" s="90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</row>
    <row r="100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</row>
  </sheetData>
  <mergeCells count="54">
    <mergeCell ref="A1:A3"/>
    <mergeCell ref="B2:B3"/>
    <mergeCell ref="A5:A12"/>
    <mergeCell ref="A13:A23"/>
    <mergeCell ref="A24:A34"/>
    <mergeCell ref="A35:A43"/>
    <mergeCell ref="A44:A52"/>
    <mergeCell ref="A53:A61"/>
    <mergeCell ref="A63:A71"/>
    <mergeCell ref="A73:A81"/>
    <mergeCell ref="A83:A91"/>
    <mergeCell ref="A93:A101"/>
    <mergeCell ref="A103:A111"/>
    <mergeCell ref="A113:A121"/>
    <mergeCell ref="A123:A131"/>
    <mergeCell ref="A133:A141"/>
    <mergeCell ref="A143:A151"/>
    <mergeCell ref="A154:A162"/>
    <mergeCell ref="A164:A172"/>
    <mergeCell ref="A173:A181"/>
    <mergeCell ref="A183:A191"/>
    <mergeCell ref="A193:A201"/>
    <mergeCell ref="A204:A212"/>
    <mergeCell ref="A215:A223"/>
    <mergeCell ref="A225:A233"/>
    <mergeCell ref="A235:A243"/>
    <mergeCell ref="A245:A253"/>
    <mergeCell ref="A255:A263"/>
    <mergeCell ref="A265:A273"/>
    <mergeCell ref="A275:A283"/>
    <mergeCell ref="A285:A293"/>
    <mergeCell ref="A295:A303"/>
    <mergeCell ref="A305:A313"/>
    <mergeCell ref="A315:A323"/>
    <mergeCell ref="A325:A333"/>
    <mergeCell ref="A335:A343"/>
    <mergeCell ref="A345:A353"/>
    <mergeCell ref="A355:A363"/>
    <mergeCell ref="A365:A373"/>
    <mergeCell ref="A375:A383"/>
    <mergeCell ref="A385:A393"/>
    <mergeCell ref="A395:A403"/>
    <mergeCell ref="A477:A485"/>
    <mergeCell ref="A488:A496"/>
    <mergeCell ref="A499:A507"/>
    <mergeCell ref="A509:A517"/>
    <mergeCell ref="A519:A527"/>
    <mergeCell ref="A405:A413"/>
    <mergeCell ref="A415:A423"/>
    <mergeCell ref="A425:A433"/>
    <mergeCell ref="A434:A442"/>
    <mergeCell ref="A444:A452"/>
    <mergeCell ref="A455:A463"/>
    <mergeCell ref="A466:A474"/>
  </mergeCells>
  <hyperlinks>
    <hyperlink r:id="rId2" ref="W36"/>
    <hyperlink r:id="rId3" ref="W37"/>
    <hyperlink r:id="rId4" ref="M62"/>
    <hyperlink r:id="rId5" ref="W62"/>
    <hyperlink r:id="rId6" ref="D72"/>
    <hyperlink r:id="rId7" ref="G72"/>
    <hyperlink r:id="rId8" ref="J72"/>
    <hyperlink r:id="rId9" ref="M72"/>
    <hyperlink r:id="rId10" ref="P72"/>
    <hyperlink r:id="rId11" ref="S72"/>
    <hyperlink r:id="rId12" ref="W72"/>
    <hyperlink r:id="rId13" ref="D82"/>
    <hyperlink r:id="rId14" ref="J82"/>
    <hyperlink r:id="rId15" ref="M82"/>
    <hyperlink r:id="rId16" ref="P82"/>
    <hyperlink r:id="rId17" ref="S82"/>
    <hyperlink r:id="rId18" ref="W82"/>
    <hyperlink r:id="rId19" ref="D92"/>
    <hyperlink r:id="rId20" ref="J92"/>
    <hyperlink r:id="rId21" ref="M92"/>
    <hyperlink r:id="rId22" ref="P92"/>
    <hyperlink r:id="rId23" ref="S92"/>
    <hyperlink r:id="rId24" ref="W92"/>
    <hyperlink r:id="rId25" ref="D102"/>
    <hyperlink r:id="rId26" ref="J102"/>
    <hyperlink r:id="rId27" ref="M102"/>
    <hyperlink r:id="rId28" ref="P102"/>
    <hyperlink r:id="rId29" ref="S102"/>
    <hyperlink r:id="rId30" ref="W102"/>
    <hyperlink r:id="rId31" ref="D112"/>
    <hyperlink r:id="rId32" ref="G112"/>
    <hyperlink r:id="rId33" ref="J112"/>
    <hyperlink r:id="rId34" ref="M112"/>
    <hyperlink r:id="rId35" ref="P112"/>
    <hyperlink r:id="rId36" ref="S112"/>
    <hyperlink r:id="rId37" ref="W112"/>
    <hyperlink r:id="rId38" ref="G122"/>
    <hyperlink r:id="rId39" ref="J122"/>
    <hyperlink r:id="rId40" ref="M122"/>
    <hyperlink r:id="rId41" ref="P122"/>
    <hyperlink r:id="rId42" ref="S122"/>
    <hyperlink r:id="rId43" ref="W122"/>
    <hyperlink r:id="rId44" ref="D132"/>
    <hyperlink r:id="rId45" ref="J132"/>
    <hyperlink r:id="rId46" ref="M132"/>
    <hyperlink r:id="rId47" ref="P132"/>
    <hyperlink r:id="rId48" ref="S132"/>
    <hyperlink r:id="rId49" ref="W132"/>
    <hyperlink r:id="rId50" ref="D142"/>
    <hyperlink r:id="rId51" ref="G142"/>
    <hyperlink r:id="rId52" ref="J142"/>
    <hyperlink r:id="rId53" ref="M142"/>
    <hyperlink r:id="rId54" ref="P142"/>
    <hyperlink r:id="rId55" ref="S142"/>
    <hyperlink r:id="rId56" ref="W142"/>
    <hyperlink r:id="rId57" ref="D152"/>
    <hyperlink r:id="rId58" ref="J152"/>
    <hyperlink r:id="rId59" ref="M152"/>
    <hyperlink r:id="rId60" ref="P152"/>
    <hyperlink r:id="rId61" ref="S152"/>
    <hyperlink r:id="rId62" ref="W152"/>
    <hyperlink r:id="rId63" ref="D163"/>
    <hyperlink r:id="rId64" ref="G163"/>
    <hyperlink r:id="rId65" ref="J163"/>
    <hyperlink r:id="rId66" ref="M163"/>
    <hyperlink r:id="rId67" ref="P163"/>
    <hyperlink r:id="rId68" ref="S163"/>
    <hyperlink r:id="rId69" ref="W163"/>
    <hyperlink r:id="rId70" ref="D182"/>
    <hyperlink r:id="rId71" ref="G182"/>
    <hyperlink r:id="rId72" ref="J182"/>
    <hyperlink r:id="rId73" ref="M182"/>
    <hyperlink r:id="rId74" ref="P182"/>
    <hyperlink r:id="rId75" ref="S182"/>
    <hyperlink r:id="rId76" ref="W182"/>
    <hyperlink r:id="rId77" ref="D192"/>
    <hyperlink r:id="rId78" ref="G192"/>
    <hyperlink r:id="rId79" ref="J192"/>
    <hyperlink r:id="rId80" ref="M192"/>
    <hyperlink r:id="rId81" ref="P192"/>
    <hyperlink r:id="rId82" ref="S192"/>
    <hyperlink r:id="rId83" ref="W192"/>
    <hyperlink r:id="rId84" ref="D202"/>
    <hyperlink r:id="rId85" ref="G202"/>
    <hyperlink r:id="rId86" ref="J202"/>
    <hyperlink r:id="rId87" ref="M202"/>
    <hyperlink r:id="rId88" ref="P202"/>
    <hyperlink r:id="rId89" ref="S202"/>
    <hyperlink r:id="rId90" ref="W202"/>
    <hyperlink r:id="rId91" ref="D213"/>
    <hyperlink r:id="rId92" ref="G213"/>
    <hyperlink r:id="rId93" ref="J213"/>
    <hyperlink r:id="rId94" ref="M213"/>
    <hyperlink r:id="rId95" ref="P213"/>
    <hyperlink r:id="rId96" ref="S213"/>
    <hyperlink r:id="rId97" ref="W213"/>
    <hyperlink r:id="rId98" ref="D224"/>
    <hyperlink r:id="rId99" ref="G224"/>
    <hyperlink r:id="rId100" ref="J224"/>
    <hyperlink r:id="rId101" ref="M224"/>
    <hyperlink r:id="rId102" ref="P224"/>
    <hyperlink r:id="rId103" ref="W224"/>
    <hyperlink r:id="rId104" ref="D234"/>
    <hyperlink r:id="rId105" ref="G234"/>
    <hyperlink r:id="rId106" ref="J234"/>
    <hyperlink r:id="rId107" ref="M234"/>
    <hyperlink r:id="rId108" ref="P234"/>
    <hyperlink r:id="rId109" ref="S234"/>
    <hyperlink r:id="rId110" ref="W234"/>
    <hyperlink r:id="rId111" ref="D274"/>
    <hyperlink r:id="rId112" ref="J274"/>
    <hyperlink r:id="rId113" ref="M274"/>
    <hyperlink r:id="rId114" ref="P274"/>
    <hyperlink r:id="rId115" ref="S274"/>
    <hyperlink r:id="rId116" ref="W274"/>
    <hyperlink r:id="rId117" ref="G284"/>
    <hyperlink r:id="rId118" ref="J284"/>
    <hyperlink r:id="rId119" ref="M284"/>
    <hyperlink r:id="rId120" ref="P284"/>
    <hyperlink r:id="rId121" ref="S284"/>
    <hyperlink r:id="rId122" ref="W284"/>
    <hyperlink r:id="rId123" ref="G294"/>
    <hyperlink r:id="rId124" ref="J294"/>
    <hyperlink r:id="rId125" ref="M294"/>
    <hyperlink r:id="rId126" ref="P294"/>
    <hyperlink r:id="rId127" ref="S294"/>
    <hyperlink r:id="rId128" ref="W294"/>
    <hyperlink r:id="rId129" ref="D304"/>
    <hyperlink r:id="rId130" ref="G304"/>
    <hyperlink r:id="rId131" ref="J304"/>
    <hyperlink r:id="rId132" ref="M304"/>
    <hyperlink r:id="rId133" ref="S304"/>
    <hyperlink r:id="rId134" ref="W304"/>
    <hyperlink r:id="rId135" ref="D314"/>
    <hyperlink r:id="rId136" ref="G314"/>
    <hyperlink r:id="rId137" ref="J314"/>
    <hyperlink r:id="rId138" ref="M314"/>
    <hyperlink r:id="rId139" ref="P314"/>
    <hyperlink r:id="rId140" ref="S314"/>
    <hyperlink r:id="rId141" ref="W314"/>
    <hyperlink r:id="rId142" ref="D324"/>
    <hyperlink r:id="rId143" ref="G324"/>
    <hyperlink r:id="rId144" ref="J324"/>
    <hyperlink r:id="rId145" ref="M324"/>
    <hyperlink r:id="rId146" ref="S324"/>
    <hyperlink r:id="rId147" ref="W324"/>
    <hyperlink r:id="rId148" ref="D334"/>
    <hyperlink r:id="rId149" ref="J334"/>
    <hyperlink r:id="rId150" ref="M334"/>
    <hyperlink r:id="rId151" ref="S334"/>
    <hyperlink r:id="rId152" ref="W334"/>
    <hyperlink r:id="rId153" ref="G344"/>
    <hyperlink r:id="rId154" ref="J344"/>
    <hyperlink r:id="rId155" ref="M344"/>
    <hyperlink r:id="rId156" ref="P344"/>
    <hyperlink r:id="rId157" ref="S344"/>
    <hyperlink r:id="rId158" ref="W344"/>
    <hyperlink r:id="rId159" ref="D354"/>
    <hyperlink r:id="rId160" ref="G354"/>
    <hyperlink r:id="rId161" ref="J354"/>
    <hyperlink r:id="rId162" ref="M354"/>
    <hyperlink r:id="rId163" ref="D364"/>
    <hyperlink r:id="rId164" ref="G364"/>
    <hyperlink r:id="rId165" ref="J364"/>
    <hyperlink r:id="rId166" ref="M364"/>
    <hyperlink r:id="rId167" ref="P364"/>
    <hyperlink r:id="rId168" ref="S364"/>
    <hyperlink r:id="rId169" ref="W364"/>
    <hyperlink r:id="rId170" ref="X364"/>
    <hyperlink r:id="rId171" ref="D374"/>
    <hyperlink r:id="rId172" ref="G374"/>
    <hyperlink r:id="rId173" ref="J374"/>
    <hyperlink r:id="rId174" ref="M374"/>
    <hyperlink r:id="rId175" ref="P374"/>
    <hyperlink r:id="rId176" ref="S374"/>
    <hyperlink r:id="rId177" ref="W374"/>
    <hyperlink r:id="rId178" ref="X374"/>
    <hyperlink r:id="rId179" ref="D384"/>
    <hyperlink r:id="rId180" ref="J384"/>
    <hyperlink r:id="rId181" ref="M384"/>
    <hyperlink r:id="rId182" ref="P384"/>
    <hyperlink r:id="rId183" ref="S384"/>
    <hyperlink r:id="rId184" ref="W384"/>
    <hyperlink r:id="rId185" ref="D394"/>
    <hyperlink r:id="rId186" ref="G394"/>
    <hyperlink r:id="rId187" ref="J394"/>
    <hyperlink r:id="rId188" ref="M394"/>
    <hyperlink r:id="rId189" ref="P394"/>
    <hyperlink r:id="rId190" ref="S394"/>
    <hyperlink r:id="rId191" ref="W394"/>
  </hyperlinks>
  <drawing r:id="rId192"/>
  <legacyDrawing r:id="rId19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14.57"/>
    <col customWidth="1" min="2" max="2" width="26.0"/>
    <col customWidth="1" hidden="1" min="3" max="3" width="7.86"/>
    <col customWidth="1" min="4" max="4" width="8.29"/>
    <col customWidth="1" hidden="1" min="5" max="5" width="12.0"/>
    <col customWidth="1" hidden="1" min="6" max="6" width="6.86"/>
    <col customWidth="1" min="7" max="7" width="7.86"/>
    <col customWidth="1" hidden="1" min="8" max="8" width="12.29"/>
    <col customWidth="1" hidden="1" min="9" max="9" width="8.29"/>
    <col customWidth="1" min="10" max="10" width="7.86"/>
    <col customWidth="1" hidden="1" min="11" max="11" width="7.86"/>
    <col customWidth="1" min="12" max="12" width="7.57"/>
    <col customWidth="1" hidden="1" min="13" max="13" width="7.71"/>
    <col customWidth="1" min="14" max="14" width="7.43"/>
    <col customWidth="1" hidden="1" min="15" max="15" width="8.71"/>
    <col customWidth="1" min="16" max="16" width="8.71"/>
    <col customWidth="1" hidden="1" min="17" max="17" width="7.29"/>
    <col customWidth="1" hidden="1" min="18" max="18" width="7.71"/>
    <col customWidth="1" min="19" max="19" width="9.0"/>
  </cols>
  <sheetData>
    <row r="1">
      <c r="A1" s="216" t="s">
        <v>7</v>
      </c>
      <c r="B1" s="16" t="s">
        <v>1937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</row>
    <row r="2" ht="30.75" customHeight="1">
      <c r="A2" s="27"/>
      <c r="B2" s="193" t="s">
        <v>1938</v>
      </c>
      <c r="C2" s="33" t="s">
        <v>54</v>
      </c>
      <c r="D2" s="38" t="s">
        <v>112</v>
      </c>
      <c r="E2" s="33" t="s">
        <v>1939</v>
      </c>
      <c r="F2" s="33" t="s">
        <v>54</v>
      </c>
      <c r="G2" s="38" t="s">
        <v>1940</v>
      </c>
      <c r="H2" s="33" t="s">
        <v>1939</v>
      </c>
      <c r="I2" s="33" t="s">
        <v>54</v>
      </c>
      <c r="J2" s="38" t="s">
        <v>112</v>
      </c>
      <c r="K2" s="33" t="s">
        <v>54</v>
      </c>
      <c r="L2" s="38" t="s">
        <v>112</v>
      </c>
      <c r="M2" s="33" t="s">
        <v>54</v>
      </c>
      <c r="N2" s="38" t="s">
        <v>112</v>
      </c>
      <c r="O2" s="33" t="s">
        <v>54</v>
      </c>
      <c r="P2" s="38" t="s">
        <v>112</v>
      </c>
      <c r="Q2" s="33" t="s">
        <v>157</v>
      </c>
      <c r="R2" s="33" t="s">
        <v>54</v>
      </c>
      <c r="S2" s="23"/>
      <c r="T2" s="82" t="s">
        <v>1941</v>
      </c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</row>
    <row r="3">
      <c r="A3" s="35"/>
      <c r="B3" s="77"/>
      <c r="C3" s="54" t="s">
        <v>28</v>
      </c>
      <c r="D3" s="60" t="s">
        <v>1943</v>
      </c>
      <c r="E3" s="68" t="s">
        <v>98</v>
      </c>
      <c r="F3" s="62" t="s">
        <v>115</v>
      </c>
      <c r="G3" s="60" t="s">
        <v>1896</v>
      </c>
      <c r="H3" s="68" t="s">
        <v>1803</v>
      </c>
      <c r="I3" s="62" t="s">
        <v>116</v>
      </c>
      <c r="J3" s="60" t="s">
        <v>172</v>
      </c>
      <c r="K3" s="62" t="s">
        <v>117</v>
      </c>
      <c r="L3" s="217">
        <v>0.5347222222222222</v>
      </c>
      <c r="M3" s="218" t="s">
        <v>118</v>
      </c>
      <c r="N3" s="60" t="s">
        <v>1944</v>
      </c>
      <c r="O3" s="218" t="s">
        <v>46</v>
      </c>
      <c r="P3" s="70" t="s">
        <v>111</v>
      </c>
      <c r="Q3" s="68" t="s">
        <v>176</v>
      </c>
      <c r="R3" s="218" t="s">
        <v>52</v>
      </c>
      <c r="S3" s="219" t="s">
        <v>114</v>
      </c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</row>
    <row r="4" hidden="1">
      <c r="A4" s="85">
        <v>43726.0</v>
      </c>
      <c r="B4" s="220" t="s">
        <v>134</v>
      </c>
      <c r="C4" s="221"/>
      <c r="D4" s="222" t="s">
        <v>290</v>
      </c>
      <c r="E4" s="221"/>
      <c r="F4" s="221"/>
      <c r="G4" s="222" t="s">
        <v>1803</v>
      </c>
      <c r="H4" s="221"/>
      <c r="I4" s="221"/>
      <c r="J4" s="222" t="s">
        <v>1546</v>
      </c>
      <c r="K4" s="221"/>
      <c r="L4" s="222" t="s">
        <v>1946</v>
      </c>
      <c r="M4" s="221"/>
      <c r="N4" s="222" t="s">
        <v>1233</v>
      </c>
      <c r="O4" s="221"/>
      <c r="P4" s="222" t="s">
        <v>919</v>
      </c>
      <c r="Q4" s="221"/>
      <c r="R4" s="221"/>
      <c r="S4" s="223" t="s">
        <v>1782</v>
      </c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</row>
    <row r="5" hidden="1">
      <c r="A5" s="27"/>
      <c r="B5" s="88" t="s">
        <v>159</v>
      </c>
      <c r="C5" s="90"/>
      <c r="D5" s="92">
        <v>61.0</v>
      </c>
      <c r="E5" s="90"/>
      <c r="F5" s="90"/>
      <c r="G5" s="92">
        <v>49.0</v>
      </c>
      <c r="H5" s="90"/>
      <c r="I5" s="90"/>
      <c r="J5" s="92">
        <v>27.0</v>
      </c>
      <c r="K5" s="90"/>
      <c r="L5" s="92">
        <v>35.0</v>
      </c>
      <c r="M5" s="90"/>
      <c r="N5" s="92">
        <v>142.0</v>
      </c>
      <c r="O5" s="90"/>
      <c r="P5" s="92">
        <v>100.0</v>
      </c>
      <c r="Q5" s="90"/>
      <c r="R5" s="90"/>
      <c r="S5" s="92">
        <v>111.0</v>
      </c>
      <c r="T5" s="224">
        <f>SUM(D5:S5)</f>
        <v>525</v>
      </c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</row>
    <row r="6" hidden="1">
      <c r="A6" s="27"/>
      <c r="B6" s="88" t="s">
        <v>178</v>
      </c>
      <c r="C6" s="90"/>
      <c r="D6" s="92">
        <v>57.0</v>
      </c>
      <c r="E6" s="90"/>
      <c r="F6" s="90"/>
      <c r="G6" s="92">
        <v>35.0</v>
      </c>
      <c r="H6" s="90"/>
      <c r="I6" s="90"/>
      <c r="J6" s="92">
        <v>18.0</v>
      </c>
      <c r="K6" s="90"/>
      <c r="L6" s="92">
        <v>34.0</v>
      </c>
      <c r="M6" s="90"/>
      <c r="N6" s="92">
        <v>140.0</v>
      </c>
      <c r="O6" s="90"/>
      <c r="P6" s="92">
        <v>99.0</v>
      </c>
      <c r="Q6" s="90"/>
      <c r="R6" s="90"/>
      <c r="S6" s="92">
        <v>111.0</v>
      </c>
      <c r="T6" s="90"/>
      <c r="U6" s="82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</row>
    <row r="7" hidden="1">
      <c r="A7" s="27"/>
      <c r="B7" s="88" t="s">
        <v>190</v>
      </c>
      <c r="C7" s="90"/>
      <c r="D7" s="92">
        <v>48.0</v>
      </c>
      <c r="E7" s="90"/>
      <c r="F7" s="90"/>
      <c r="G7" s="92">
        <v>43.0</v>
      </c>
      <c r="H7" s="90"/>
      <c r="I7" s="90"/>
      <c r="J7" s="92">
        <v>17.0</v>
      </c>
      <c r="K7" s="90"/>
      <c r="L7" s="92">
        <v>27.0</v>
      </c>
      <c r="M7" s="90"/>
      <c r="N7" s="92">
        <v>105.0</v>
      </c>
      <c r="O7" s="90"/>
      <c r="P7" s="92">
        <v>79.0</v>
      </c>
      <c r="Q7" s="90"/>
      <c r="R7" s="90"/>
      <c r="S7" s="92">
        <v>75.0</v>
      </c>
      <c r="T7" s="90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</row>
    <row r="8" hidden="1">
      <c r="A8" s="27"/>
      <c r="B8" s="88" t="s">
        <v>207</v>
      </c>
      <c r="C8" s="90"/>
      <c r="D8" s="92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2">
        <v>3.0</v>
      </c>
      <c r="Q8" s="90"/>
      <c r="R8" s="90"/>
      <c r="S8" s="92">
        <v>0.0</v>
      </c>
      <c r="T8" s="90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</row>
    <row r="9" hidden="1">
      <c r="A9" s="27"/>
      <c r="B9" s="88" t="s">
        <v>214</v>
      </c>
      <c r="C9" s="90"/>
      <c r="D9" s="92">
        <v>13.0</v>
      </c>
      <c r="E9" s="90"/>
      <c r="F9" s="90"/>
      <c r="G9" s="92">
        <v>3.0</v>
      </c>
      <c r="H9" s="90"/>
      <c r="I9" s="90"/>
      <c r="J9" s="92">
        <v>1.0</v>
      </c>
      <c r="K9" s="90"/>
      <c r="L9" s="92">
        <v>6.0</v>
      </c>
      <c r="M9" s="90"/>
      <c r="N9" s="92">
        <v>33.0</v>
      </c>
      <c r="O9" s="90"/>
      <c r="P9" s="92">
        <v>17.0</v>
      </c>
      <c r="Q9" s="90"/>
      <c r="R9" s="90"/>
      <c r="S9" s="92">
        <v>33.0</v>
      </c>
      <c r="T9" s="90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</row>
    <row r="10" hidden="1">
      <c r="A10" s="27"/>
      <c r="B10" s="88" t="s">
        <v>221</v>
      </c>
      <c r="C10" s="90"/>
      <c r="D10" s="92">
        <v>2.0</v>
      </c>
      <c r="E10" s="90"/>
      <c r="F10" s="90"/>
      <c r="G10" s="92">
        <v>3.0</v>
      </c>
      <c r="H10" s="90"/>
      <c r="I10" s="90"/>
      <c r="J10" s="90"/>
      <c r="K10" s="90"/>
      <c r="L10" s="92">
        <v>1.0</v>
      </c>
      <c r="M10" s="90"/>
      <c r="N10" s="92">
        <v>1.0</v>
      </c>
      <c r="O10" s="90"/>
      <c r="P10" s="90"/>
      <c r="Q10" s="90"/>
      <c r="R10" s="90"/>
      <c r="S10" s="92">
        <v>3.0</v>
      </c>
      <c r="T10" s="90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</row>
    <row r="11" hidden="1">
      <c r="A11" s="27"/>
      <c r="B11" s="88" t="s">
        <v>233</v>
      </c>
      <c r="C11" s="90"/>
      <c r="D11" s="90"/>
      <c r="E11" s="90"/>
      <c r="F11" s="90"/>
      <c r="G11" s="90"/>
      <c r="H11" s="90"/>
      <c r="I11" s="90"/>
      <c r="J11" s="90"/>
      <c r="K11" s="90"/>
      <c r="L11" s="92">
        <v>9.0</v>
      </c>
      <c r="M11" s="90"/>
      <c r="N11" s="90"/>
      <c r="O11" s="90"/>
      <c r="P11" s="92">
        <v>3.0</v>
      </c>
      <c r="Q11" s="90"/>
      <c r="R11" s="90"/>
      <c r="S11" s="90"/>
      <c r="T11" s="90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</row>
    <row r="12" hidden="1">
      <c r="A12" s="35"/>
      <c r="B12" s="88" t="s">
        <v>338</v>
      </c>
      <c r="C12" s="110" t="str">
        <f t="shared" ref="C12:T12" si="1">C6/C5</f>
        <v>#DIV/0!</v>
      </c>
      <c r="D12" s="110">
        <f t="shared" si="1"/>
        <v>0.9344262295</v>
      </c>
      <c r="E12" s="110" t="str">
        <f t="shared" si="1"/>
        <v>#DIV/0!</v>
      </c>
      <c r="F12" s="110" t="str">
        <f t="shared" si="1"/>
        <v>#DIV/0!</v>
      </c>
      <c r="G12" s="110">
        <f t="shared" si="1"/>
        <v>0.7142857143</v>
      </c>
      <c r="H12" s="110" t="str">
        <f t="shared" si="1"/>
        <v>#DIV/0!</v>
      </c>
      <c r="I12" s="110" t="str">
        <f t="shared" si="1"/>
        <v>#DIV/0!</v>
      </c>
      <c r="J12" s="110">
        <f t="shared" si="1"/>
        <v>0.6666666667</v>
      </c>
      <c r="K12" s="110" t="str">
        <f t="shared" si="1"/>
        <v>#DIV/0!</v>
      </c>
      <c r="L12" s="110">
        <f t="shared" si="1"/>
        <v>0.9714285714</v>
      </c>
      <c r="M12" s="110" t="str">
        <f t="shared" si="1"/>
        <v>#DIV/0!</v>
      </c>
      <c r="N12" s="110">
        <f t="shared" si="1"/>
        <v>0.985915493</v>
      </c>
      <c r="O12" s="110" t="str">
        <f t="shared" si="1"/>
        <v>#DIV/0!</v>
      </c>
      <c r="P12" s="110">
        <f t="shared" si="1"/>
        <v>0.99</v>
      </c>
      <c r="Q12" s="110" t="str">
        <f t="shared" si="1"/>
        <v>#DIV/0!</v>
      </c>
      <c r="R12" s="110" t="str">
        <f t="shared" si="1"/>
        <v>#DIV/0!</v>
      </c>
      <c r="S12" s="110">
        <f t="shared" si="1"/>
        <v>1</v>
      </c>
      <c r="T12" s="110">
        <f t="shared" si="1"/>
        <v>0</v>
      </c>
    </row>
    <row r="13" hidden="1">
      <c r="A13" s="23"/>
      <c r="B13" s="23"/>
      <c r="C13" s="23"/>
      <c r="D13" s="225">
        <f t="shared" ref="D13:P13" si="2">D7/D5</f>
        <v>0.7868852459</v>
      </c>
      <c r="E13" s="225" t="str">
        <f t="shared" si="2"/>
        <v>#DIV/0!</v>
      </c>
      <c r="F13" s="225" t="str">
        <f t="shared" si="2"/>
        <v>#DIV/0!</v>
      </c>
      <c r="G13" s="225">
        <f t="shared" si="2"/>
        <v>0.8775510204</v>
      </c>
      <c r="H13" s="225" t="str">
        <f t="shared" si="2"/>
        <v>#DIV/0!</v>
      </c>
      <c r="I13" s="225" t="str">
        <f t="shared" si="2"/>
        <v>#DIV/0!</v>
      </c>
      <c r="J13" s="225">
        <f t="shared" si="2"/>
        <v>0.6296296296</v>
      </c>
      <c r="K13" s="225" t="str">
        <f t="shared" si="2"/>
        <v>#DIV/0!</v>
      </c>
      <c r="L13" s="225">
        <f t="shared" si="2"/>
        <v>0.7714285714</v>
      </c>
      <c r="M13" s="225" t="str">
        <f t="shared" si="2"/>
        <v>#DIV/0!</v>
      </c>
      <c r="N13" s="225">
        <f t="shared" si="2"/>
        <v>0.7394366197</v>
      </c>
      <c r="O13" s="225" t="str">
        <f t="shared" si="2"/>
        <v>#DIV/0!</v>
      </c>
      <c r="P13" s="225">
        <f t="shared" si="2"/>
        <v>0.79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</row>
    <row r="14" hidden="1">
      <c r="A14" s="85">
        <v>43727.0</v>
      </c>
      <c r="B14" s="112" t="s">
        <v>134</v>
      </c>
      <c r="C14" s="113"/>
      <c r="D14" s="115" t="s">
        <v>589</v>
      </c>
      <c r="E14" s="113"/>
      <c r="F14" s="113"/>
      <c r="G14" s="115" t="s">
        <v>1758</v>
      </c>
      <c r="H14" s="113"/>
      <c r="I14" s="113"/>
      <c r="J14" s="115" t="s">
        <v>1288</v>
      </c>
      <c r="K14" s="113"/>
      <c r="L14" s="115" t="s">
        <v>137</v>
      </c>
      <c r="M14" s="113"/>
      <c r="N14" s="115" t="s">
        <v>109</v>
      </c>
      <c r="O14" s="113"/>
      <c r="P14" s="115" t="s">
        <v>1649</v>
      </c>
      <c r="Q14" s="113"/>
      <c r="R14" s="113"/>
      <c r="S14" s="115" t="s">
        <v>1951</v>
      </c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</row>
    <row r="15" hidden="1">
      <c r="A15" s="27"/>
      <c r="B15" s="88" t="s">
        <v>159</v>
      </c>
      <c r="C15" s="90"/>
      <c r="D15" s="92">
        <v>198.0</v>
      </c>
      <c r="E15" s="90"/>
      <c r="F15" s="90"/>
      <c r="G15" s="92">
        <v>37.0</v>
      </c>
      <c r="H15" s="90"/>
      <c r="I15" s="90"/>
      <c r="J15" s="92">
        <v>27.0</v>
      </c>
      <c r="K15" s="90"/>
      <c r="L15" s="92">
        <v>19.0</v>
      </c>
      <c r="M15" s="90"/>
      <c r="N15" s="92">
        <v>179.0</v>
      </c>
      <c r="O15" s="90"/>
      <c r="P15" s="92">
        <v>79.0</v>
      </c>
      <c r="Q15" s="90"/>
      <c r="R15" s="90"/>
      <c r="S15" s="92">
        <v>143.0</v>
      </c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</row>
    <row r="16" hidden="1">
      <c r="A16" s="27"/>
      <c r="B16" s="88" t="s">
        <v>178</v>
      </c>
      <c r="C16" s="90"/>
      <c r="D16" s="92">
        <v>190.0</v>
      </c>
      <c r="E16" s="90"/>
      <c r="F16" s="90"/>
      <c r="G16" s="92">
        <v>33.0</v>
      </c>
      <c r="H16" s="90"/>
      <c r="I16" s="90"/>
      <c r="J16" s="92">
        <v>27.0</v>
      </c>
      <c r="K16" s="90"/>
      <c r="L16" s="92">
        <v>19.0</v>
      </c>
      <c r="M16" s="90"/>
      <c r="N16" s="92">
        <v>179.0</v>
      </c>
      <c r="O16" s="90"/>
      <c r="P16" s="92">
        <v>78.0</v>
      </c>
      <c r="Q16" s="90"/>
      <c r="R16" s="90"/>
      <c r="S16" s="92">
        <v>138.0</v>
      </c>
      <c r="T16" s="82">
        <v>9.0</v>
      </c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</row>
    <row r="17" hidden="1">
      <c r="A17" s="27"/>
      <c r="B17" s="88" t="s">
        <v>287</v>
      </c>
      <c r="C17" s="90"/>
      <c r="D17" s="92">
        <v>125.0</v>
      </c>
      <c r="E17" s="90"/>
      <c r="F17" s="90"/>
      <c r="G17" s="92">
        <v>25.0</v>
      </c>
      <c r="H17" s="90"/>
      <c r="I17" s="90"/>
      <c r="J17" s="92">
        <v>16.0</v>
      </c>
      <c r="K17" s="90"/>
      <c r="L17" s="92">
        <v>0.0</v>
      </c>
      <c r="M17" s="90"/>
      <c r="N17" s="92">
        <v>0.0</v>
      </c>
      <c r="O17" s="90"/>
      <c r="P17" s="92">
        <v>0.0</v>
      </c>
      <c r="Q17" s="90"/>
      <c r="R17" s="90"/>
      <c r="S17" s="92">
        <v>0.0</v>
      </c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</row>
    <row r="18" hidden="1">
      <c r="A18" s="27"/>
      <c r="B18" s="88" t="s">
        <v>295</v>
      </c>
      <c r="C18" s="90"/>
      <c r="D18" s="92"/>
      <c r="E18" s="90"/>
      <c r="F18" s="90"/>
      <c r="G18" s="90"/>
      <c r="H18" s="90"/>
      <c r="I18" s="90"/>
      <c r="J18" s="90"/>
      <c r="K18" s="90"/>
      <c r="L18" s="92">
        <v>18.0</v>
      </c>
      <c r="M18" s="90"/>
      <c r="N18" s="92">
        <v>150.0</v>
      </c>
      <c r="O18" s="90"/>
      <c r="P18" s="92">
        <v>61.0</v>
      </c>
      <c r="Q18" s="90"/>
      <c r="R18" s="90"/>
      <c r="S18" s="92">
        <v>90.0</v>
      </c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</row>
    <row r="19" hidden="1">
      <c r="A19" s="27"/>
      <c r="B19" s="88" t="s">
        <v>301</v>
      </c>
      <c r="C19" s="90"/>
      <c r="D19" s="92"/>
      <c r="E19" s="90"/>
      <c r="F19" s="90"/>
      <c r="G19" s="92"/>
      <c r="H19" s="90"/>
      <c r="I19" s="90"/>
      <c r="J19" s="92"/>
      <c r="K19" s="90"/>
      <c r="L19" s="92"/>
      <c r="M19" s="90"/>
      <c r="N19" s="92"/>
      <c r="O19" s="90"/>
      <c r="P19" s="92"/>
      <c r="Q19" s="90"/>
      <c r="R19" s="90"/>
      <c r="S19" s="92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</row>
    <row r="20" hidden="1">
      <c r="A20" s="27"/>
      <c r="B20" s="88" t="s">
        <v>207</v>
      </c>
      <c r="C20" s="90"/>
      <c r="D20" s="92">
        <v>190.0</v>
      </c>
      <c r="E20" s="90"/>
      <c r="F20" s="90"/>
      <c r="G20" s="92">
        <v>28.0</v>
      </c>
      <c r="H20" s="90"/>
      <c r="I20" s="90"/>
      <c r="J20" s="92">
        <v>27.0</v>
      </c>
      <c r="K20" s="90"/>
      <c r="L20" s="92">
        <v>19.0</v>
      </c>
      <c r="M20" s="90"/>
      <c r="N20" s="92">
        <v>179.0</v>
      </c>
      <c r="O20" s="90"/>
      <c r="P20" s="92">
        <v>78.0</v>
      </c>
      <c r="Q20" s="90"/>
      <c r="R20" s="90"/>
      <c r="S20" s="92">
        <v>138.0</v>
      </c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</row>
    <row r="21" hidden="1">
      <c r="A21" s="27"/>
      <c r="B21" s="88" t="s">
        <v>214</v>
      </c>
      <c r="C21" s="90"/>
      <c r="D21" s="92">
        <v>12.0</v>
      </c>
      <c r="E21" s="90"/>
      <c r="F21" s="90"/>
      <c r="G21" s="92">
        <v>3.0</v>
      </c>
      <c r="H21" s="90"/>
      <c r="I21" s="90"/>
      <c r="J21" s="92">
        <v>2.0</v>
      </c>
      <c r="K21" s="90"/>
      <c r="L21" s="92">
        <v>1.0</v>
      </c>
      <c r="M21" s="90"/>
      <c r="N21" s="92">
        <v>29.0</v>
      </c>
      <c r="O21" s="90"/>
      <c r="P21" s="92">
        <v>17.0</v>
      </c>
      <c r="Q21" s="90"/>
      <c r="R21" s="90"/>
      <c r="S21" s="92">
        <v>48.0</v>
      </c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</row>
    <row r="22" hidden="1">
      <c r="A22" s="27"/>
      <c r="B22" s="88" t="s">
        <v>221</v>
      </c>
      <c r="C22" s="90"/>
      <c r="D22" s="92">
        <v>5.0</v>
      </c>
      <c r="E22" s="90"/>
      <c r="F22" s="90"/>
      <c r="G22" s="92">
        <v>0.0</v>
      </c>
      <c r="H22" s="90"/>
      <c r="I22" s="90"/>
      <c r="J22" s="92">
        <v>1.0</v>
      </c>
      <c r="K22" s="90"/>
      <c r="L22" s="92">
        <v>0.0</v>
      </c>
      <c r="M22" s="90"/>
      <c r="N22" s="92">
        <v>0.0</v>
      </c>
      <c r="O22" s="90"/>
      <c r="P22" s="92">
        <v>0.0</v>
      </c>
      <c r="Q22" s="90"/>
      <c r="R22" s="90"/>
      <c r="S22" s="92">
        <v>1.0</v>
      </c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</row>
    <row r="23" hidden="1">
      <c r="A23" s="27"/>
      <c r="B23" s="88" t="s">
        <v>233</v>
      </c>
      <c r="C23" s="90"/>
      <c r="D23" s="92">
        <v>6.0</v>
      </c>
      <c r="E23" s="90"/>
      <c r="F23" s="90"/>
      <c r="G23" s="90"/>
      <c r="H23" s="90"/>
      <c r="I23" s="90"/>
      <c r="J23" s="92">
        <v>5.0</v>
      </c>
      <c r="K23" s="90"/>
      <c r="L23" s="92">
        <v>4.0</v>
      </c>
      <c r="M23" s="90"/>
      <c r="N23" s="90"/>
      <c r="O23" s="90"/>
      <c r="P23" s="92"/>
      <c r="Q23" s="90"/>
      <c r="R23" s="90"/>
      <c r="S23" s="90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</row>
    <row r="24" hidden="1">
      <c r="A24" s="35"/>
      <c r="B24" s="88" t="s">
        <v>338</v>
      </c>
      <c r="C24" s="110" t="str">
        <f t="shared" ref="C24:S24" si="3">C16/C15</f>
        <v>#DIV/0!</v>
      </c>
      <c r="D24" s="110">
        <f t="shared" si="3"/>
        <v>0.9595959596</v>
      </c>
      <c r="E24" s="110" t="str">
        <f t="shared" si="3"/>
        <v>#DIV/0!</v>
      </c>
      <c r="F24" s="110" t="str">
        <f t="shared" si="3"/>
        <v>#DIV/0!</v>
      </c>
      <c r="G24" s="110">
        <f t="shared" si="3"/>
        <v>0.8918918919</v>
      </c>
      <c r="H24" s="110" t="str">
        <f t="shared" si="3"/>
        <v>#DIV/0!</v>
      </c>
      <c r="I24" s="110" t="str">
        <f t="shared" si="3"/>
        <v>#DIV/0!</v>
      </c>
      <c r="J24" s="110">
        <f t="shared" si="3"/>
        <v>1</v>
      </c>
      <c r="K24" s="110" t="str">
        <f t="shared" si="3"/>
        <v>#DIV/0!</v>
      </c>
      <c r="L24" s="110">
        <f t="shared" si="3"/>
        <v>1</v>
      </c>
      <c r="M24" s="110" t="str">
        <f t="shared" si="3"/>
        <v>#DIV/0!</v>
      </c>
      <c r="N24" s="110">
        <f t="shared" si="3"/>
        <v>1</v>
      </c>
      <c r="O24" s="110" t="str">
        <f t="shared" si="3"/>
        <v>#DIV/0!</v>
      </c>
      <c r="P24" s="110">
        <f t="shared" si="3"/>
        <v>0.9873417722</v>
      </c>
      <c r="Q24" s="110" t="str">
        <f t="shared" si="3"/>
        <v>#DIV/0!</v>
      </c>
      <c r="R24" s="110" t="str">
        <f t="shared" si="3"/>
        <v>#DIV/0!</v>
      </c>
      <c r="S24" s="110">
        <f t="shared" si="3"/>
        <v>0.965034965</v>
      </c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</row>
    <row r="25" hidden="1">
      <c r="A25" s="85">
        <v>43729.0</v>
      </c>
      <c r="B25" s="112" t="s">
        <v>134</v>
      </c>
      <c r="C25" s="113"/>
      <c r="D25" s="115"/>
      <c r="E25" s="113"/>
      <c r="F25" s="113"/>
      <c r="G25" s="115"/>
      <c r="H25" s="113"/>
      <c r="I25" s="113"/>
      <c r="J25" s="115"/>
      <c r="K25" s="113"/>
      <c r="L25" s="115"/>
      <c r="M25" s="115"/>
      <c r="N25" s="115"/>
      <c r="O25" s="113"/>
      <c r="P25" s="115"/>
      <c r="Q25" s="113"/>
      <c r="R25" s="113"/>
      <c r="S25" s="115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</row>
    <row r="26" hidden="1">
      <c r="A26" s="27"/>
      <c r="B26" s="88" t="s">
        <v>159</v>
      </c>
      <c r="C26" s="90"/>
      <c r="D26" s="92">
        <v>56.0</v>
      </c>
      <c r="E26" s="90"/>
      <c r="F26" s="90"/>
      <c r="G26" s="92">
        <v>45.0</v>
      </c>
      <c r="H26" s="90"/>
      <c r="I26" s="90"/>
      <c r="J26" s="92"/>
      <c r="K26" s="90"/>
      <c r="L26" s="92"/>
      <c r="M26" s="92"/>
      <c r="N26" s="92"/>
      <c r="O26" s="90"/>
      <c r="P26" s="92"/>
      <c r="Q26" s="90"/>
      <c r="R26" s="90"/>
      <c r="S26" s="92"/>
      <c r="T26" s="7" t="s">
        <v>1955</v>
      </c>
      <c r="U26" s="82" t="s">
        <v>7</v>
      </c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</row>
    <row r="27" hidden="1">
      <c r="A27" s="27"/>
      <c r="B27" s="88" t="s">
        <v>178</v>
      </c>
      <c r="C27" s="90"/>
      <c r="D27" s="92">
        <v>7.0</v>
      </c>
      <c r="E27" s="90"/>
      <c r="F27" s="90"/>
      <c r="G27" s="92">
        <v>36.0</v>
      </c>
      <c r="H27" s="90"/>
      <c r="I27" s="90"/>
      <c r="J27" s="92"/>
      <c r="K27" s="90"/>
      <c r="L27" s="92"/>
      <c r="M27" s="92"/>
      <c r="N27" s="92"/>
      <c r="O27" s="90"/>
      <c r="P27" s="92"/>
      <c r="Q27" s="90"/>
      <c r="R27" s="90"/>
      <c r="S27" s="92"/>
      <c r="T27" s="7" t="s">
        <v>1957</v>
      </c>
      <c r="U27" s="82" t="s">
        <v>7</v>
      </c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</row>
    <row r="28" hidden="1">
      <c r="A28" s="27"/>
      <c r="B28" s="88" t="s">
        <v>287</v>
      </c>
      <c r="C28" s="90"/>
      <c r="D28" s="92"/>
      <c r="E28" s="90"/>
      <c r="F28" s="90"/>
      <c r="G28" s="92"/>
      <c r="H28" s="90"/>
      <c r="I28" s="90"/>
      <c r="J28" s="92"/>
      <c r="K28" s="90"/>
      <c r="L28" s="92"/>
      <c r="M28" s="90"/>
      <c r="N28" s="92"/>
      <c r="O28" s="90"/>
      <c r="P28" s="92"/>
      <c r="Q28" s="90"/>
      <c r="R28" s="90"/>
      <c r="S28" s="92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</row>
    <row r="29" hidden="1">
      <c r="A29" s="27"/>
      <c r="B29" s="88" t="s">
        <v>301</v>
      </c>
      <c r="C29" s="90"/>
      <c r="D29" s="92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2"/>
      <c r="Q29" s="90"/>
      <c r="R29" s="90"/>
      <c r="S29" s="92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</row>
    <row r="30" hidden="1">
      <c r="A30" s="27"/>
      <c r="B30" s="88" t="s">
        <v>214</v>
      </c>
      <c r="C30" s="90"/>
      <c r="D30" s="92"/>
      <c r="E30" s="90"/>
      <c r="F30" s="90"/>
      <c r="G30" s="92"/>
      <c r="H30" s="90"/>
      <c r="I30" s="90"/>
      <c r="J30" s="92"/>
      <c r="K30" s="90"/>
      <c r="L30" s="92"/>
      <c r="M30" s="90"/>
      <c r="N30" s="92"/>
      <c r="O30" s="90"/>
      <c r="P30" s="92"/>
      <c r="Q30" s="90"/>
      <c r="R30" s="90"/>
      <c r="S30" s="92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</row>
    <row r="31" hidden="1">
      <c r="A31" s="27"/>
      <c r="B31" s="88" t="s">
        <v>221</v>
      </c>
      <c r="C31" s="90"/>
      <c r="D31" s="92"/>
      <c r="E31" s="90"/>
      <c r="F31" s="90"/>
      <c r="G31" s="92"/>
      <c r="H31" s="90"/>
      <c r="I31" s="90"/>
      <c r="J31" s="90"/>
      <c r="K31" s="90"/>
      <c r="L31" s="92"/>
      <c r="M31" s="90"/>
      <c r="N31" s="92"/>
      <c r="O31" s="90"/>
      <c r="P31" s="90"/>
      <c r="Q31" s="90"/>
      <c r="R31" s="90"/>
      <c r="S31" s="92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</row>
    <row r="32" hidden="1">
      <c r="A32" s="27"/>
      <c r="B32" s="88" t="s">
        <v>233</v>
      </c>
      <c r="C32" s="90"/>
      <c r="D32" s="92"/>
      <c r="E32" s="90"/>
      <c r="F32" s="90"/>
      <c r="G32" s="92"/>
      <c r="H32" s="90"/>
      <c r="I32" s="90"/>
      <c r="J32" s="90"/>
      <c r="K32" s="90"/>
      <c r="L32" s="92"/>
      <c r="M32" s="90"/>
      <c r="N32" s="90"/>
      <c r="O32" s="90"/>
      <c r="P32" s="92"/>
      <c r="Q32" s="90"/>
      <c r="R32" s="90"/>
      <c r="S32" s="90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</row>
    <row r="33" hidden="1">
      <c r="A33" s="35"/>
      <c r="B33" s="88" t="s">
        <v>338</v>
      </c>
      <c r="C33" s="110" t="str">
        <f t="shared" ref="C33:S33" si="4">C27/C26</f>
        <v>#DIV/0!</v>
      </c>
      <c r="D33" s="110">
        <f t="shared" si="4"/>
        <v>0.125</v>
      </c>
      <c r="E33" s="110" t="str">
        <f t="shared" si="4"/>
        <v>#DIV/0!</v>
      </c>
      <c r="F33" s="110" t="str">
        <f t="shared" si="4"/>
        <v>#DIV/0!</v>
      </c>
      <c r="G33" s="110">
        <f t="shared" si="4"/>
        <v>0.8</v>
      </c>
      <c r="H33" s="110" t="str">
        <f t="shared" si="4"/>
        <v>#DIV/0!</v>
      </c>
      <c r="I33" s="110" t="str">
        <f t="shared" si="4"/>
        <v>#DIV/0!</v>
      </c>
      <c r="J33" s="110" t="str">
        <f t="shared" si="4"/>
        <v>#DIV/0!</v>
      </c>
      <c r="K33" s="110" t="str">
        <f t="shared" si="4"/>
        <v>#DIV/0!</v>
      </c>
      <c r="L33" s="110" t="str">
        <f t="shared" si="4"/>
        <v>#DIV/0!</v>
      </c>
      <c r="M33" s="110" t="str">
        <f t="shared" si="4"/>
        <v>#DIV/0!</v>
      </c>
      <c r="N33" s="110" t="str">
        <f t="shared" si="4"/>
        <v>#DIV/0!</v>
      </c>
      <c r="O33" s="110" t="str">
        <f t="shared" si="4"/>
        <v>#DIV/0!</v>
      </c>
      <c r="P33" s="110" t="str">
        <f t="shared" si="4"/>
        <v>#DIV/0!</v>
      </c>
      <c r="Q33" s="110" t="str">
        <f t="shared" si="4"/>
        <v>#DIV/0!</v>
      </c>
      <c r="R33" s="110" t="str">
        <f t="shared" si="4"/>
        <v>#DIV/0!</v>
      </c>
      <c r="S33" s="110" t="str">
        <f t="shared" si="4"/>
        <v>#DIV/0!</v>
      </c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</row>
    <row r="34" hidden="1">
      <c r="A34" s="85">
        <v>43731.0</v>
      </c>
      <c r="B34" s="112" t="s">
        <v>134</v>
      </c>
      <c r="C34" s="113"/>
      <c r="D34" s="115" t="s">
        <v>1961</v>
      </c>
      <c r="E34" s="113"/>
      <c r="F34" s="113"/>
      <c r="G34" s="115"/>
      <c r="H34" s="113"/>
      <c r="I34" s="113"/>
      <c r="J34" s="115"/>
      <c r="K34" s="113"/>
      <c r="L34" s="115"/>
      <c r="M34" s="115"/>
      <c r="N34" s="115" t="s">
        <v>1201</v>
      </c>
      <c r="O34" s="113"/>
      <c r="P34" s="115" t="s">
        <v>194</v>
      </c>
      <c r="Q34" s="113"/>
      <c r="R34" s="113"/>
      <c r="S34" s="115" t="s">
        <v>1751</v>
      </c>
      <c r="T34" s="82" t="s">
        <v>1593</v>
      </c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</row>
    <row r="35" hidden="1">
      <c r="A35" s="27"/>
      <c r="B35" s="88" t="s">
        <v>159</v>
      </c>
      <c r="C35" s="90"/>
      <c r="D35" s="92">
        <v>41.0</v>
      </c>
      <c r="E35" s="90"/>
      <c r="F35" s="90"/>
      <c r="G35" s="92"/>
      <c r="H35" s="90"/>
      <c r="I35" s="90"/>
      <c r="J35" s="92"/>
      <c r="K35" s="90"/>
      <c r="L35" s="92"/>
      <c r="M35" s="92"/>
      <c r="N35" s="92">
        <v>219.0</v>
      </c>
      <c r="O35" s="90"/>
      <c r="P35" s="92">
        <v>98.0</v>
      </c>
      <c r="Q35" s="90"/>
      <c r="R35" s="90"/>
      <c r="S35" s="92">
        <v>64.0</v>
      </c>
      <c r="T35" s="82">
        <v>59.0</v>
      </c>
      <c r="U35" s="147">
        <f>SUM(D35:T35)</f>
        <v>481</v>
      </c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</row>
    <row r="36" hidden="1">
      <c r="A36" s="27"/>
      <c r="B36" s="88" t="s">
        <v>178</v>
      </c>
      <c r="C36" s="90"/>
      <c r="D36" s="92">
        <v>2.0</v>
      </c>
      <c r="E36" s="90"/>
      <c r="F36" s="90"/>
      <c r="G36" s="92"/>
      <c r="H36" s="90"/>
      <c r="I36" s="90"/>
      <c r="J36" s="92"/>
      <c r="K36" s="90"/>
      <c r="L36" s="92"/>
      <c r="M36" s="92"/>
      <c r="N36" s="92">
        <v>86.0</v>
      </c>
      <c r="O36" s="90"/>
      <c r="P36" s="92">
        <v>41.0</v>
      </c>
      <c r="Q36" s="90"/>
      <c r="R36" s="90"/>
      <c r="S36" s="92">
        <v>32.0</v>
      </c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</row>
    <row r="37" hidden="1">
      <c r="A37" s="27"/>
      <c r="B37" s="88" t="s">
        <v>287</v>
      </c>
      <c r="C37" s="90"/>
      <c r="D37" s="92">
        <v>2.0</v>
      </c>
      <c r="E37" s="90"/>
      <c r="F37" s="90"/>
      <c r="G37" s="92"/>
      <c r="H37" s="90"/>
      <c r="I37" s="90"/>
      <c r="J37" s="92"/>
      <c r="K37" s="90"/>
      <c r="L37" s="92"/>
      <c r="M37" s="90"/>
      <c r="N37" s="92"/>
      <c r="O37" s="90"/>
      <c r="P37" s="92"/>
      <c r="Q37" s="90"/>
      <c r="R37" s="90"/>
      <c r="S37" s="92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</row>
    <row r="38" hidden="1">
      <c r="A38" s="27"/>
      <c r="B38" s="88" t="s">
        <v>301</v>
      </c>
      <c r="C38" s="90"/>
      <c r="D38" s="92">
        <v>20.0</v>
      </c>
      <c r="E38" s="90"/>
      <c r="F38" s="90"/>
      <c r="G38" s="90"/>
      <c r="H38" s="90"/>
      <c r="I38" s="90"/>
      <c r="J38" s="90"/>
      <c r="K38" s="90"/>
      <c r="L38" s="90"/>
      <c r="M38" s="90"/>
      <c r="N38" s="92">
        <f>15 +58+ 56+ 4 +1</f>
        <v>134</v>
      </c>
      <c r="O38" s="90"/>
      <c r="P38" s="92">
        <v>58.0</v>
      </c>
      <c r="Q38" s="90"/>
      <c r="R38" s="90"/>
      <c r="S38" s="92">
        <v>34.0</v>
      </c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</row>
    <row r="39" hidden="1">
      <c r="A39" s="27"/>
      <c r="B39" s="88" t="s">
        <v>214</v>
      </c>
      <c r="C39" s="90"/>
      <c r="D39" s="92">
        <v>18.0</v>
      </c>
      <c r="E39" s="90"/>
      <c r="F39" s="90"/>
      <c r="G39" s="92"/>
      <c r="H39" s="90"/>
      <c r="I39" s="90"/>
      <c r="J39" s="92"/>
      <c r="K39" s="90"/>
      <c r="L39" s="92"/>
      <c r="M39" s="90"/>
      <c r="N39" s="92">
        <v>67.0</v>
      </c>
      <c r="O39" s="90"/>
      <c r="P39" s="92">
        <v>35.0</v>
      </c>
      <c r="Q39" s="90"/>
      <c r="R39" s="90"/>
      <c r="S39" s="92">
        <v>30.0</v>
      </c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</row>
    <row r="40" hidden="1">
      <c r="A40" s="27"/>
      <c r="B40" s="88" t="s">
        <v>221</v>
      </c>
      <c r="C40" s="90"/>
      <c r="D40" s="92"/>
      <c r="E40" s="90"/>
      <c r="F40" s="90"/>
      <c r="G40" s="92"/>
      <c r="H40" s="90"/>
      <c r="I40" s="90"/>
      <c r="J40" s="90"/>
      <c r="K40" s="90"/>
      <c r="L40" s="92"/>
      <c r="M40" s="90"/>
      <c r="N40" s="92"/>
      <c r="O40" s="90"/>
      <c r="P40" s="90"/>
      <c r="Q40" s="90"/>
      <c r="R40" s="90"/>
      <c r="S40" s="92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</row>
    <row r="41" hidden="1">
      <c r="A41" s="27"/>
      <c r="B41" s="88" t="s">
        <v>233</v>
      </c>
      <c r="C41" s="90"/>
      <c r="D41" s="92">
        <v>1.0</v>
      </c>
      <c r="E41" s="90"/>
      <c r="F41" s="90"/>
      <c r="G41" s="92"/>
      <c r="H41" s="90"/>
      <c r="I41" s="90"/>
      <c r="J41" s="90"/>
      <c r="K41" s="90"/>
      <c r="L41" s="92"/>
      <c r="M41" s="90"/>
      <c r="N41" s="92">
        <v>18.0</v>
      </c>
      <c r="O41" s="90"/>
      <c r="P41" s="92">
        <v>5.0</v>
      </c>
      <c r="Q41" s="90"/>
      <c r="R41" s="90"/>
      <c r="S41" s="90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</row>
    <row r="42" hidden="1">
      <c r="A42" s="35"/>
      <c r="B42" s="88" t="s">
        <v>338</v>
      </c>
      <c r="C42" s="110" t="str">
        <f t="shared" ref="C42:S42" si="5">C36/C35</f>
        <v>#DIV/0!</v>
      </c>
      <c r="D42" s="110">
        <f t="shared" si="5"/>
        <v>0.0487804878</v>
      </c>
      <c r="E42" s="110" t="str">
        <f t="shared" si="5"/>
        <v>#DIV/0!</v>
      </c>
      <c r="F42" s="110" t="str">
        <f t="shared" si="5"/>
        <v>#DIV/0!</v>
      </c>
      <c r="G42" s="110" t="str">
        <f t="shared" si="5"/>
        <v>#DIV/0!</v>
      </c>
      <c r="H42" s="110" t="str">
        <f t="shared" si="5"/>
        <v>#DIV/0!</v>
      </c>
      <c r="I42" s="110" t="str">
        <f t="shared" si="5"/>
        <v>#DIV/0!</v>
      </c>
      <c r="J42" s="110" t="str">
        <f t="shared" si="5"/>
        <v>#DIV/0!</v>
      </c>
      <c r="K42" s="110" t="str">
        <f t="shared" si="5"/>
        <v>#DIV/0!</v>
      </c>
      <c r="L42" s="110" t="str">
        <f t="shared" si="5"/>
        <v>#DIV/0!</v>
      </c>
      <c r="M42" s="110" t="str">
        <f t="shared" si="5"/>
        <v>#DIV/0!</v>
      </c>
      <c r="N42" s="110">
        <f t="shared" si="5"/>
        <v>0.3926940639</v>
      </c>
      <c r="O42" s="110" t="str">
        <f t="shared" si="5"/>
        <v>#DIV/0!</v>
      </c>
      <c r="P42" s="110">
        <f t="shared" si="5"/>
        <v>0.4183673469</v>
      </c>
      <c r="Q42" s="110" t="str">
        <f t="shared" si="5"/>
        <v>#DIV/0!</v>
      </c>
      <c r="R42" s="110" t="str">
        <f t="shared" si="5"/>
        <v>#DIV/0!</v>
      </c>
      <c r="S42" s="110">
        <f t="shared" si="5"/>
        <v>0.5</v>
      </c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</row>
    <row r="43" hidden="1">
      <c r="A43" s="85">
        <v>43732.0</v>
      </c>
      <c r="B43" s="112" t="s">
        <v>134</v>
      </c>
      <c r="C43" s="113"/>
      <c r="D43" s="115" t="s">
        <v>1961</v>
      </c>
      <c r="E43" s="113"/>
      <c r="F43" s="113"/>
      <c r="G43" s="115" t="s">
        <v>1963</v>
      </c>
      <c r="H43" s="113"/>
      <c r="I43" s="113"/>
      <c r="J43" s="115" t="s">
        <v>1964</v>
      </c>
      <c r="K43" s="113"/>
      <c r="L43" s="115" t="s">
        <v>1396</v>
      </c>
      <c r="M43" s="115"/>
      <c r="N43" s="115" t="s">
        <v>971</v>
      </c>
      <c r="O43" s="113"/>
      <c r="P43" s="115" t="s">
        <v>1256</v>
      </c>
      <c r="Q43" s="113"/>
      <c r="R43" s="113"/>
      <c r="S43" s="115" t="s">
        <v>1782</v>
      </c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</row>
    <row r="44" hidden="1">
      <c r="A44" s="27"/>
      <c r="B44" s="88" t="s">
        <v>159</v>
      </c>
      <c r="C44" s="90"/>
      <c r="D44" s="92">
        <v>37.0</v>
      </c>
      <c r="E44" s="90"/>
      <c r="F44" s="90"/>
      <c r="G44" s="92">
        <v>108.0</v>
      </c>
      <c r="H44" s="90"/>
      <c r="I44" s="90"/>
      <c r="J44" s="92">
        <v>68.0</v>
      </c>
      <c r="K44" s="90"/>
      <c r="L44" s="92">
        <v>107.0</v>
      </c>
      <c r="M44" s="92"/>
      <c r="N44" s="92">
        <v>78.0</v>
      </c>
      <c r="O44" s="90"/>
      <c r="P44" s="92">
        <v>143.0</v>
      </c>
      <c r="Q44" s="90"/>
      <c r="R44" s="90"/>
      <c r="S44" s="92">
        <v>105.0</v>
      </c>
      <c r="T44" s="23"/>
      <c r="U44" s="147">
        <f>SUM(D44:T44)</f>
        <v>646</v>
      </c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</row>
    <row r="45" hidden="1">
      <c r="A45" s="27"/>
      <c r="B45" s="88" t="s">
        <v>178</v>
      </c>
      <c r="C45" s="90"/>
      <c r="D45" s="92">
        <v>35.0</v>
      </c>
      <c r="E45" s="90"/>
      <c r="F45" s="90"/>
      <c r="G45" s="92">
        <f>G44-34</f>
        <v>74</v>
      </c>
      <c r="H45" s="90"/>
      <c r="I45" s="90"/>
      <c r="J45" s="92">
        <v>66.0</v>
      </c>
      <c r="K45" s="90"/>
      <c r="L45" s="92">
        <v>0.0</v>
      </c>
      <c r="M45" s="92"/>
      <c r="N45" s="92">
        <v>56.0</v>
      </c>
      <c r="O45" s="90"/>
      <c r="P45" s="92">
        <f>P44-56</f>
        <v>87</v>
      </c>
      <c r="Q45" s="90"/>
      <c r="R45" s="90"/>
      <c r="S45" s="92">
        <v>103.0</v>
      </c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</row>
    <row r="46" hidden="1">
      <c r="A46" s="27"/>
      <c r="B46" s="88" t="s">
        <v>287</v>
      </c>
      <c r="C46" s="90"/>
      <c r="D46" s="92">
        <v>21.0</v>
      </c>
      <c r="E46" s="90"/>
      <c r="F46" s="90"/>
      <c r="G46" s="92"/>
      <c r="H46" s="90"/>
      <c r="I46" s="90"/>
      <c r="J46" s="92"/>
      <c r="K46" s="90"/>
      <c r="L46" s="92"/>
      <c r="M46" s="90"/>
      <c r="N46" s="92"/>
      <c r="O46" s="90"/>
      <c r="P46" s="92"/>
      <c r="Q46" s="90"/>
      <c r="R46" s="90"/>
      <c r="S46" s="92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</row>
    <row r="47" hidden="1">
      <c r="A47" s="27"/>
      <c r="B47" s="88" t="s">
        <v>301</v>
      </c>
      <c r="C47" s="90"/>
      <c r="D47" s="92">
        <v>15.0</v>
      </c>
      <c r="E47" s="90"/>
      <c r="F47" s="90"/>
      <c r="G47" s="90"/>
      <c r="H47" s="90"/>
      <c r="I47" s="90"/>
      <c r="J47" s="90"/>
      <c r="K47" s="90"/>
      <c r="L47" s="90"/>
      <c r="M47" s="90"/>
      <c r="N47" s="92"/>
      <c r="O47" s="90"/>
      <c r="P47" s="92"/>
      <c r="Q47" s="90"/>
      <c r="R47" s="90"/>
      <c r="S47" s="92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</row>
    <row r="48" hidden="1">
      <c r="A48" s="27"/>
      <c r="B48" s="88" t="s">
        <v>214</v>
      </c>
      <c r="C48" s="90"/>
      <c r="D48" s="92">
        <v>1.0</v>
      </c>
      <c r="E48" s="90"/>
      <c r="F48" s="90"/>
      <c r="G48" s="92"/>
      <c r="H48" s="90"/>
      <c r="I48" s="90"/>
      <c r="J48" s="92"/>
      <c r="K48" s="90"/>
      <c r="L48" s="92"/>
      <c r="M48" s="90"/>
      <c r="N48" s="92"/>
      <c r="O48" s="90"/>
      <c r="P48" s="92"/>
      <c r="Q48" s="90"/>
      <c r="R48" s="90"/>
      <c r="S48" s="92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</row>
    <row r="49" hidden="1">
      <c r="A49" s="27"/>
      <c r="B49" s="88" t="s">
        <v>221</v>
      </c>
      <c r="C49" s="90"/>
      <c r="D49" s="92"/>
      <c r="E49" s="90"/>
      <c r="F49" s="90"/>
      <c r="G49" s="92"/>
      <c r="H49" s="90"/>
      <c r="I49" s="90"/>
      <c r="J49" s="90"/>
      <c r="K49" s="90"/>
      <c r="L49" s="92"/>
      <c r="M49" s="90"/>
      <c r="N49" s="92"/>
      <c r="O49" s="90"/>
      <c r="P49" s="90"/>
      <c r="Q49" s="90"/>
      <c r="R49" s="90"/>
      <c r="S49" s="92">
        <v>2.0</v>
      </c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</row>
    <row r="50" hidden="1">
      <c r="A50" s="27"/>
      <c r="B50" s="88" t="s">
        <v>233</v>
      </c>
      <c r="C50" s="90"/>
      <c r="D50" s="92"/>
      <c r="E50" s="90"/>
      <c r="F50" s="90"/>
      <c r="G50" s="92"/>
      <c r="H50" s="90"/>
      <c r="I50" s="90"/>
      <c r="J50" s="90"/>
      <c r="K50" s="90"/>
      <c r="L50" s="92"/>
      <c r="M50" s="90"/>
      <c r="N50" s="90"/>
      <c r="O50" s="90"/>
      <c r="P50" s="92"/>
      <c r="Q50" s="90"/>
      <c r="R50" s="90"/>
      <c r="S50" s="92">
        <v>1.0</v>
      </c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</row>
    <row r="51" hidden="1">
      <c r="A51" s="35"/>
      <c r="B51" s="88" t="s">
        <v>338</v>
      </c>
      <c r="C51" s="110" t="str">
        <f t="shared" ref="C51:S51" si="6">C45/C44</f>
        <v>#DIV/0!</v>
      </c>
      <c r="D51" s="110">
        <f t="shared" si="6"/>
        <v>0.9459459459</v>
      </c>
      <c r="E51" s="110" t="str">
        <f t="shared" si="6"/>
        <v>#DIV/0!</v>
      </c>
      <c r="F51" s="110" t="str">
        <f t="shared" si="6"/>
        <v>#DIV/0!</v>
      </c>
      <c r="G51" s="110">
        <f t="shared" si="6"/>
        <v>0.6851851852</v>
      </c>
      <c r="H51" s="110" t="str">
        <f t="shared" si="6"/>
        <v>#DIV/0!</v>
      </c>
      <c r="I51" s="110" t="str">
        <f t="shared" si="6"/>
        <v>#DIV/0!</v>
      </c>
      <c r="J51" s="110">
        <f t="shared" si="6"/>
        <v>0.9705882353</v>
      </c>
      <c r="K51" s="110" t="str">
        <f t="shared" si="6"/>
        <v>#DIV/0!</v>
      </c>
      <c r="L51" s="110">
        <f t="shared" si="6"/>
        <v>0</v>
      </c>
      <c r="M51" s="110" t="str">
        <f t="shared" si="6"/>
        <v>#DIV/0!</v>
      </c>
      <c r="N51" s="110">
        <f t="shared" si="6"/>
        <v>0.7179487179</v>
      </c>
      <c r="O51" s="110" t="str">
        <f t="shared" si="6"/>
        <v>#DIV/0!</v>
      </c>
      <c r="P51" s="110">
        <f t="shared" si="6"/>
        <v>0.6083916084</v>
      </c>
      <c r="Q51" s="110" t="str">
        <f t="shared" si="6"/>
        <v>#DIV/0!</v>
      </c>
      <c r="R51" s="110" t="str">
        <f t="shared" si="6"/>
        <v>#DIV/0!</v>
      </c>
      <c r="S51" s="110">
        <f t="shared" si="6"/>
        <v>0.980952381</v>
      </c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</row>
    <row r="52" hidden="1">
      <c r="A52" s="23"/>
      <c r="B52" s="23"/>
      <c r="C52" s="23"/>
      <c r="E52" s="23"/>
      <c r="F52" s="23"/>
      <c r="G52" s="7" t="s">
        <v>1965</v>
      </c>
      <c r="H52" s="23"/>
      <c r="I52" s="23"/>
      <c r="J52" s="7" t="s">
        <v>1967</v>
      </c>
      <c r="K52" s="23"/>
      <c r="L52" s="7" t="s">
        <v>1969</v>
      </c>
      <c r="M52" s="23"/>
      <c r="N52" s="7" t="s">
        <v>1971</v>
      </c>
      <c r="O52" s="23"/>
      <c r="P52" s="7" t="s">
        <v>1973</v>
      </c>
      <c r="Q52" s="23"/>
      <c r="R52" s="23"/>
      <c r="S52" s="7" t="s">
        <v>1974</v>
      </c>
      <c r="T52" s="82" t="s">
        <v>7</v>
      </c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</row>
    <row r="53" hidden="1">
      <c r="A53" s="85">
        <v>43733.0</v>
      </c>
      <c r="B53" s="112" t="s">
        <v>134</v>
      </c>
      <c r="C53" s="113"/>
      <c r="D53" s="115" t="s">
        <v>165</v>
      </c>
      <c r="E53" s="113"/>
      <c r="F53" s="113"/>
      <c r="G53" s="115" t="s">
        <v>1976</v>
      </c>
      <c r="H53" s="113"/>
      <c r="I53" s="113"/>
      <c r="J53" s="115" t="s">
        <v>141</v>
      </c>
      <c r="K53" s="113"/>
      <c r="L53" s="115" t="s">
        <v>1396</v>
      </c>
      <c r="M53" s="115"/>
      <c r="N53" s="115" t="s">
        <v>1201</v>
      </c>
      <c r="O53" s="113"/>
      <c r="P53" s="115" t="s">
        <v>1902</v>
      </c>
      <c r="Q53" s="113"/>
      <c r="R53" s="113"/>
      <c r="S53" s="115" t="s">
        <v>1829</v>
      </c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</row>
    <row r="54" hidden="1">
      <c r="A54" s="27"/>
      <c r="B54" s="88" t="s">
        <v>159</v>
      </c>
      <c r="C54" s="90"/>
      <c r="D54" s="92">
        <v>49.0</v>
      </c>
      <c r="E54" s="90"/>
      <c r="F54" s="90"/>
      <c r="G54" s="92">
        <v>28.0</v>
      </c>
      <c r="H54" s="90"/>
      <c r="I54" s="90"/>
      <c r="J54" s="92">
        <v>50.0</v>
      </c>
      <c r="K54" s="90"/>
      <c r="L54" s="92">
        <v>34.0</v>
      </c>
      <c r="M54" s="92"/>
      <c r="N54" s="92">
        <v>120.0</v>
      </c>
      <c r="O54" s="90"/>
      <c r="P54" s="92">
        <v>147.0</v>
      </c>
      <c r="Q54" s="90"/>
      <c r="R54" s="90"/>
      <c r="S54" s="92">
        <v>64.0</v>
      </c>
      <c r="T54" s="23"/>
      <c r="U54" s="147">
        <f>SUM(D54:T54)</f>
        <v>492</v>
      </c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</row>
    <row r="55" hidden="1">
      <c r="A55" s="27"/>
      <c r="B55" s="88" t="s">
        <v>178</v>
      </c>
      <c r="C55" s="90"/>
      <c r="D55" s="92">
        <v>47.0</v>
      </c>
      <c r="E55" s="90"/>
      <c r="F55" s="90"/>
      <c r="G55" s="92">
        <v>28.0</v>
      </c>
      <c r="H55" s="90"/>
      <c r="I55" s="90"/>
      <c r="J55" s="92">
        <v>46.0</v>
      </c>
      <c r="K55" s="90"/>
      <c r="L55" s="92">
        <v>23.0</v>
      </c>
      <c r="M55" s="92"/>
      <c r="N55" s="92">
        <v>116.0</v>
      </c>
      <c r="O55" s="90"/>
      <c r="P55" s="92">
        <v>69.0</v>
      </c>
      <c r="Q55" s="90"/>
      <c r="R55" s="90"/>
      <c r="S55" s="92">
        <v>64.0</v>
      </c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</row>
    <row r="56" hidden="1">
      <c r="A56" s="27"/>
      <c r="B56" s="88" t="s">
        <v>287</v>
      </c>
      <c r="C56" s="90"/>
      <c r="D56" s="92">
        <v>38.0</v>
      </c>
      <c r="E56" s="90"/>
      <c r="F56" s="90"/>
      <c r="G56" s="92">
        <v>24.0</v>
      </c>
      <c r="H56" s="90"/>
      <c r="I56" s="90"/>
      <c r="J56" s="92">
        <v>34.0</v>
      </c>
      <c r="K56" s="90"/>
      <c r="L56" s="92"/>
      <c r="M56" s="90"/>
      <c r="N56" s="92"/>
      <c r="O56" s="90"/>
      <c r="P56" s="92"/>
      <c r="Q56" s="90"/>
      <c r="R56" s="90"/>
      <c r="S56" s="92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</row>
    <row r="57" hidden="1">
      <c r="A57" s="27"/>
      <c r="B57" s="88" t="s">
        <v>301</v>
      </c>
      <c r="C57" s="90"/>
      <c r="D57" s="92">
        <v>7.0</v>
      </c>
      <c r="E57" s="90"/>
      <c r="F57" s="90"/>
      <c r="G57" s="92">
        <v>2.0</v>
      </c>
      <c r="H57" s="90"/>
      <c r="I57" s="90"/>
      <c r="J57" s="92">
        <v>11.0</v>
      </c>
      <c r="K57" s="90"/>
      <c r="L57" s="92">
        <v>32.0</v>
      </c>
      <c r="M57" s="90"/>
      <c r="N57" s="92">
        <v>99.0</v>
      </c>
      <c r="O57" s="90"/>
      <c r="P57" s="92">
        <f>147-19</f>
        <v>128</v>
      </c>
      <c r="Q57" s="90"/>
      <c r="R57" s="90"/>
      <c r="S57" s="92">
        <v>52.0</v>
      </c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</row>
    <row r="58" hidden="1">
      <c r="A58" s="27"/>
      <c r="B58" s="88" t="s">
        <v>214</v>
      </c>
      <c r="C58" s="90"/>
      <c r="D58" s="92">
        <v>3.0</v>
      </c>
      <c r="E58" s="90"/>
      <c r="F58" s="90"/>
      <c r="G58" s="92">
        <v>2.0</v>
      </c>
      <c r="H58" s="90"/>
      <c r="I58" s="90"/>
      <c r="J58" s="92">
        <v>4.0</v>
      </c>
      <c r="K58" s="90"/>
      <c r="L58" s="92">
        <v>2.0</v>
      </c>
      <c r="M58" s="90"/>
      <c r="N58" s="92">
        <v>21.0</v>
      </c>
      <c r="O58" s="90"/>
      <c r="P58" s="92">
        <v>17.0</v>
      </c>
      <c r="Q58" s="90"/>
      <c r="R58" s="90"/>
      <c r="S58" s="92">
        <v>10.0</v>
      </c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</row>
    <row r="59" hidden="1">
      <c r="A59" s="27"/>
      <c r="B59" s="88" t="s">
        <v>221</v>
      </c>
      <c r="C59" s="90"/>
      <c r="D59" s="92">
        <v>1.0</v>
      </c>
      <c r="E59" s="90"/>
      <c r="F59" s="90"/>
      <c r="G59" s="92"/>
      <c r="H59" s="90"/>
      <c r="I59" s="90"/>
      <c r="J59" s="92">
        <v>1.0</v>
      </c>
      <c r="K59" s="90"/>
      <c r="L59" s="92"/>
      <c r="M59" s="90"/>
      <c r="N59" s="92"/>
      <c r="O59" s="90"/>
      <c r="P59" s="92">
        <v>2.0</v>
      </c>
      <c r="Q59" s="90"/>
      <c r="R59" s="90"/>
      <c r="S59" s="92">
        <v>2.0</v>
      </c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</row>
    <row r="60" hidden="1">
      <c r="A60" s="27"/>
      <c r="B60" s="88" t="s">
        <v>233</v>
      </c>
      <c r="C60" s="90"/>
      <c r="D60" s="92"/>
      <c r="E60" s="90"/>
      <c r="F60" s="90"/>
      <c r="G60" s="92"/>
      <c r="H60" s="90"/>
      <c r="I60" s="90"/>
      <c r="J60" s="90"/>
      <c r="K60" s="90"/>
      <c r="L60" s="92"/>
      <c r="M60" s="90"/>
      <c r="N60" s="90"/>
      <c r="O60" s="90"/>
      <c r="P60" s="92"/>
      <c r="Q60" s="90"/>
      <c r="R60" s="90"/>
      <c r="S60" s="92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</row>
    <row r="61" hidden="1">
      <c r="A61" s="35"/>
      <c r="B61" s="88" t="s">
        <v>338</v>
      </c>
      <c r="C61" s="110" t="str">
        <f t="shared" ref="C61:S61" si="7">C55/C54</f>
        <v>#DIV/0!</v>
      </c>
      <c r="D61" s="110">
        <f t="shared" si="7"/>
        <v>0.9591836735</v>
      </c>
      <c r="E61" s="110" t="str">
        <f t="shared" si="7"/>
        <v>#DIV/0!</v>
      </c>
      <c r="F61" s="110" t="str">
        <f t="shared" si="7"/>
        <v>#DIV/0!</v>
      </c>
      <c r="G61" s="110">
        <f t="shared" si="7"/>
        <v>1</v>
      </c>
      <c r="H61" s="110" t="str">
        <f t="shared" si="7"/>
        <v>#DIV/0!</v>
      </c>
      <c r="I61" s="110" t="str">
        <f t="shared" si="7"/>
        <v>#DIV/0!</v>
      </c>
      <c r="J61" s="110">
        <f t="shared" si="7"/>
        <v>0.92</v>
      </c>
      <c r="K61" s="110" t="str">
        <f t="shared" si="7"/>
        <v>#DIV/0!</v>
      </c>
      <c r="L61" s="110">
        <f t="shared" si="7"/>
        <v>0.6764705882</v>
      </c>
      <c r="M61" s="110" t="str">
        <f t="shared" si="7"/>
        <v>#DIV/0!</v>
      </c>
      <c r="N61" s="110">
        <f t="shared" si="7"/>
        <v>0.9666666667</v>
      </c>
      <c r="O61" s="110" t="str">
        <f t="shared" si="7"/>
        <v>#DIV/0!</v>
      </c>
      <c r="P61" s="110">
        <f t="shared" si="7"/>
        <v>0.4693877551</v>
      </c>
      <c r="Q61" s="110" t="str">
        <f t="shared" si="7"/>
        <v>#DIV/0!</v>
      </c>
      <c r="R61" s="110" t="str">
        <f t="shared" si="7"/>
        <v>#DIV/0!</v>
      </c>
      <c r="S61" s="110">
        <f t="shared" si="7"/>
        <v>1</v>
      </c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</row>
    <row r="62" hidden="1">
      <c r="A62" s="23"/>
      <c r="B62" s="23"/>
      <c r="C62" s="23"/>
      <c r="D62" s="7" t="s">
        <v>1980</v>
      </c>
      <c r="E62" s="23"/>
      <c r="F62" s="23"/>
      <c r="G62" s="7" t="s">
        <v>1981</v>
      </c>
      <c r="H62" s="23"/>
      <c r="I62" s="23"/>
      <c r="J62" s="7" t="s">
        <v>1982</v>
      </c>
      <c r="K62" s="23"/>
      <c r="L62" s="7" t="s">
        <v>1983</v>
      </c>
      <c r="M62" s="23"/>
      <c r="N62" s="7" t="s">
        <v>1984</v>
      </c>
      <c r="O62" s="23"/>
      <c r="P62" s="7" t="s">
        <v>1985</v>
      </c>
      <c r="Q62" s="23"/>
      <c r="R62" s="23"/>
      <c r="S62" s="7" t="s">
        <v>1986</v>
      </c>
      <c r="T62" s="82" t="s">
        <v>7</v>
      </c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</row>
    <row r="63" hidden="1">
      <c r="A63" s="85">
        <v>43734.0</v>
      </c>
      <c r="B63" s="112" t="s">
        <v>134</v>
      </c>
      <c r="C63" s="113"/>
      <c r="D63" s="115"/>
      <c r="E63" s="113"/>
      <c r="F63" s="113"/>
      <c r="G63" s="115" t="s">
        <v>1245</v>
      </c>
      <c r="H63" s="113"/>
      <c r="I63" s="113"/>
      <c r="J63" s="115"/>
      <c r="K63" s="113"/>
      <c r="L63" s="115" t="s">
        <v>1284</v>
      </c>
      <c r="M63" s="115"/>
      <c r="N63" s="115" t="s">
        <v>1255</v>
      </c>
      <c r="O63" s="113"/>
      <c r="P63" s="115" t="s">
        <v>1746</v>
      </c>
      <c r="Q63" s="113"/>
      <c r="R63" s="113"/>
      <c r="S63" s="115" t="s">
        <v>1692</v>
      </c>
      <c r="T63" s="82" t="s">
        <v>296</v>
      </c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</row>
    <row r="64" hidden="1">
      <c r="A64" s="27"/>
      <c r="B64" s="88" t="s">
        <v>159</v>
      </c>
      <c r="C64" s="90"/>
      <c r="D64" s="92"/>
      <c r="E64" s="90"/>
      <c r="F64" s="90"/>
      <c r="G64" s="92">
        <v>59.0</v>
      </c>
      <c r="H64" s="90"/>
      <c r="I64" s="90"/>
      <c r="J64" s="92"/>
      <c r="K64" s="90"/>
      <c r="L64" s="92">
        <v>37.0</v>
      </c>
      <c r="M64" s="92"/>
      <c r="N64" s="92">
        <v>121.0</v>
      </c>
      <c r="O64" s="90"/>
      <c r="P64" s="92">
        <v>102.0</v>
      </c>
      <c r="Q64" s="90"/>
      <c r="R64" s="90"/>
      <c r="S64" s="92">
        <v>59.0</v>
      </c>
      <c r="T64" s="82">
        <v>92.0</v>
      </c>
      <c r="U64" s="147">
        <f>SUM(D64:T64)</f>
        <v>470</v>
      </c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</row>
    <row r="65" hidden="1">
      <c r="A65" s="27"/>
      <c r="B65" s="88" t="s">
        <v>178</v>
      </c>
      <c r="C65" s="90"/>
      <c r="D65" s="92"/>
      <c r="E65" s="90"/>
      <c r="F65" s="90"/>
      <c r="G65" s="92">
        <v>59.0</v>
      </c>
      <c r="H65" s="90"/>
      <c r="I65" s="90"/>
      <c r="J65" s="92"/>
      <c r="K65" s="90"/>
      <c r="L65" s="92">
        <v>14.0</v>
      </c>
      <c r="M65" s="92"/>
      <c r="N65" s="92">
        <v>117.0</v>
      </c>
      <c r="O65" s="90"/>
      <c r="P65" s="92">
        <v>60.0</v>
      </c>
      <c r="Q65" s="90"/>
      <c r="R65" s="90"/>
      <c r="S65" s="92">
        <v>28.0</v>
      </c>
      <c r="T65" s="82">
        <v>92.0</v>
      </c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</row>
    <row r="66" hidden="1">
      <c r="A66" s="27"/>
      <c r="B66" s="88" t="s">
        <v>287</v>
      </c>
      <c r="C66" s="90"/>
      <c r="D66" s="92"/>
      <c r="E66" s="90"/>
      <c r="F66" s="90"/>
      <c r="G66" s="92">
        <v>38.0</v>
      </c>
      <c r="H66" s="90"/>
      <c r="I66" s="90"/>
      <c r="J66" s="92"/>
      <c r="K66" s="90"/>
      <c r="L66" s="92">
        <v>2.0</v>
      </c>
      <c r="M66" s="90"/>
      <c r="N66" s="92"/>
      <c r="O66" s="90"/>
      <c r="P66" s="92"/>
      <c r="Q66" s="90"/>
      <c r="R66" s="90"/>
      <c r="S66" s="92"/>
      <c r="T66" s="23"/>
      <c r="U66" s="23"/>
      <c r="V66" s="23"/>
      <c r="W66" s="82" t="s">
        <v>1989</v>
      </c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</row>
    <row r="67" hidden="1">
      <c r="A67" s="27"/>
      <c r="B67" s="88" t="s">
        <v>301</v>
      </c>
      <c r="C67" s="90"/>
      <c r="D67" s="92"/>
      <c r="E67" s="90"/>
      <c r="F67" s="90"/>
      <c r="G67" s="90">
        <f>59-38-9</f>
        <v>12</v>
      </c>
      <c r="H67" s="90"/>
      <c r="I67" s="90"/>
      <c r="J67" s="90"/>
      <c r="K67" s="90"/>
      <c r="L67" s="92">
        <v>31.0</v>
      </c>
      <c r="M67" s="90"/>
      <c r="N67" s="92">
        <f>121-17</f>
        <v>104</v>
      </c>
      <c r="O67" s="90"/>
      <c r="P67" s="92"/>
      <c r="Q67" s="90"/>
      <c r="R67" s="90"/>
      <c r="S67" s="92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</row>
    <row r="68" hidden="1">
      <c r="A68" s="27"/>
      <c r="B68" s="88" t="s">
        <v>214</v>
      </c>
      <c r="C68" s="90"/>
      <c r="D68" s="92"/>
      <c r="E68" s="90"/>
      <c r="F68" s="90"/>
      <c r="G68" s="92">
        <v>7.0</v>
      </c>
      <c r="H68" s="90"/>
      <c r="I68" s="90"/>
      <c r="J68" s="92"/>
      <c r="K68" s="90"/>
      <c r="L68" s="92">
        <v>2.0</v>
      </c>
      <c r="M68" s="90"/>
      <c r="N68" s="92">
        <v>16.0</v>
      </c>
      <c r="O68" s="90"/>
      <c r="P68" s="92"/>
      <c r="Q68" s="90"/>
      <c r="R68" s="90"/>
      <c r="S68" s="92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</row>
    <row r="69" hidden="1">
      <c r="A69" s="27"/>
      <c r="B69" s="88" t="s">
        <v>221</v>
      </c>
      <c r="C69" s="90"/>
      <c r="D69" s="92"/>
      <c r="E69" s="90"/>
      <c r="F69" s="90"/>
      <c r="G69" s="92">
        <v>2.0</v>
      </c>
      <c r="H69" s="90"/>
      <c r="I69" s="90"/>
      <c r="J69" s="90"/>
      <c r="K69" s="90"/>
      <c r="L69" s="92">
        <v>2.0</v>
      </c>
      <c r="M69" s="90"/>
      <c r="N69" s="92">
        <v>1.0</v>
      </c>
      <c r="O69" s="90"/>
      <c r="P69" s="90"/>
      <c r="Q69" s="90"/>
      <c r="R69" s="90"/>
      <c r="S69" s="92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</row>
    <row r="70" hidden="1">
      <c r="A70" s="27"/>
      <c r="B70" s="88" t="s">
        <v>233</v>
      </c>
      <c r="C70" s="90"/>
      <c r="D70" s="92"/>
      <c r="E70" s="90"/>
      <c r="F70" s="90"/>
      <c r="G70" s="92"/>
      <c r="H70" s="90"/>
      <c r="I70" s="90"/>
      <c r="J70" s="90"/>
      <c r="K70" s="90"/>
      <c r="L70" s="92"/>
      <c r="M70" s="90"/>
      <c r="N70" s="90"/>
      <c r="O70" s="90"/>
      <c r="P70" s="92"/>
      <c r="Q70" s="90"/>
      <c r="R70" s="90"/>
      <c r="S70" s="92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</row>
    <row r="71" hidden="1">
      <c r="A71" s="35"/>
      <c r="B71" s="88" t="s">
        <v>338</v>
      </c>
      <c r="C71" s="110" t="str">
        <f t="shared" ref="C71:S71" si="8">C65/C64</f>
        <v>#DIV/0!</v>
      </c>
      <c r="D71" s="110" t="str">
        <f t="shared" si="8"/>
        <v>#DIV/0!</v>
      </c>
      <c r="E71" s="110" t="str">
        <f t="shared" si="8"/>
        <v>#DIV/0!</v>
      </c>
      <c r="F71" s="110" t="str">
        <f t="shared" si="8"/>
        <v>#DIV/0!</v>
      </c>
      <c r="G71" s="110">
        <f t="shared" si="8"/>
        <v>1</v>
      </c>
      <c r="H71" s="110" t="str">
        <f t="shared" si="8"/>
        <v>#DIV/0!</v>
      </c>
      <c r="I71" s="110" t="str">
        <f t="shared" si="8"/>
        <v>#DIV/0!</v>
      </c>
      <c r="J71" s="110" t="str">
        <f t="shared" si="8"/>
        <v>#DIV/0!</v>
      </c>
      <c r="K71" s="110" t="str">
        <f t="shared" si="8"/>
        <v>#DIV/0!</v>
      </c>
      <c r="L71" s="110">
        <f t="shared" si="8"/>
        <v>0.3783783784</v>
      </c>
      <c r="M71" s="110" t="str">
        <f t="shared" si="8"/>
        <v>#DIV/0!</v>
      </c>
      <c r="N71" s="110">
        <f t="shared" si="8"/>
        <v>0.9669421488</v>
      </c>
      <c r="O71" s="110" t="str">
        <f t="shared" si="8"/>
        <v>#DIV/0!</v>
      </c>
      <c r="P71" s="110">
        <f t="shared" si="8"/>
        <v>0.5882352941</v>
      </c>
      <c r="Q71" s="110" t="str">
        <f t="shared" si="8"/>
        <v>#DIV/0!</v>
      </c>
      <c r="R71" s="110" t="str">
        <f t="shared" si="8"/>
        <v>#DIV/0!</v>
      </c>
      <c r="S71" s="110">
        <f t="shared" si="8"/>
        <v>0.4745762712</v>
      </c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</row>
    <row r="72" hidden="1">
      <c r="A72" s="23"/>
      <c r="B72" s="23"/>
      <c r="C72" s="23"/>
      <c r="D72" s="23"/>
      <c r="E72" s="23"/>
      <c r="F72" s="23"/>
      <c r="G72" s="7" t="s">
        <v>1992</v>
      </c>
      <c r="H72" s="23"/>
      <c r="I72" s="23"/>
      <c r="J72" s="82" t="s">
        <v>7</v>
      </c>
      <c r="K72" s="23"/>
      <c r="L72" s="7" t="s">
        <v>1995</v>
      </c>
      <c r="M72" s="23"/>
      <c r="N72" s="7" t="s">
        <v>1997</v>
      </c>
      <c r="O72" s="23"/>
      <c r="P72" s="7" t="s">
        <v>1998</v>
      </c>
      <c r="Q72" s="23"/>
      <c r="R72" s="23"/>
      <c r="S72" s="7" t="s">
        <v>1999</v>
      </c>
      <c r="T72" s="7" t="s">
        <v>2000</v>
      </c>
      <c r="U72" s="82" t="s">
        <v>7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</row>
    <row r="73" hidden="1">
      <c r="A73" s="85">
        <v>43735.0</v>
      </c>
      <c r="B73" s="112" t="s">
        <v>134</v>
      </c>
      <c r="C73" s="113"/>
      <c r="D73" s="115" t="s">
        <v>1927</v>
      </c>
      <c r="E73" s="113"/>
      <c r="F73" s="113"/>
      <c r="G73" s="115" t="s">
        <v>1803</v>
      </c>
      <c r="H73" s="113"/>
      <c r="I73" s="113"/>
      <c r="J73" s="115" t="s">
        <v>1155</v>
      </c>
      <c r="K73" s="113"/>
      <c r="L73" s="115" t="s">
        <v>1811</v>
      </c>
      <c r="M73" s="115"/>
      <c r="N73" s="115" t="s">
        <v>456</v>
      </c>
      <c r="O73" s="113"/>
      <c r="P73" s="115" t="s">
        <v>1256</v>
      </c>
      <c r="Q73" s="113"/>
      <c r="R73" s="113"/>
      <c r="S73" s="115" t="s">
        <v>1782</v>
      </c>
      <c r="T73" s="82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</row>
    <row r="74" hidden="1">
      <c r="A74" s="27"/>
      <c r="B74" s="88" t="s">
        <v>159</v>
      </c>
      <c r="C74" s="90"/>
      <c r="D74" s="92">
        <v>38.0</v>
      </c>
      <c r="E74" s="90"/>
      <c r="F74" s="90"/>
      <c r="G74" s="92">
        <v>36.0</v>
      </c>
      <c r="H74" s="90"/>
      <c r="I74" s="90"/>
      <c r="J74" s="92">
        <v>28.0</v>
      </c>
      <c r="K74" s="90"/>
      <c r="L74" s="92">
        <v>18.0</v>
      </c>
      <c r="M74" s="92"/>
      <c r="N74" s="92">
        <v>60.0</v>
      </c>
      <c r="O74" s="90"/>
      <c r="P74" s="92">
        <v>180.0</v>
      </c>
      <c r="Q74" s="90"/>
      <c r="R74" s="90"/>
      <c r="S74" s="92">
        <v>98.0</v>
      </c>
      <c r="T74" s="82"/>
      <c r="U74" s="147">
        <f>SUM(D74:T74)</f>
        <v>458</v>
      </c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</row>
    <row r="75" hidden="1">
      <c r="A75" s="27"/>
      <c r="B75" s="88" t="s">
        <v>178</v>
      </c>
      <c r="C75" s="90"/>
      <c r="D75" s="92">
        <v>38.0</v>
      </c>
      <c r="E75" s="90"/>
      <c r="F75" s="90"/>
      <c r="G75" s="92">
        <v>36.0</v>
      </c>
      <c r="H75" s="90"/>
      <c r="I75" s="90"/>
      <c r="J75" s="92">
        <v>28.0</v>
      </c>
      <c r="K75" s="90"/>
      <c r="L75" s="92">
        <v>12.0</v>
      </c>
      <c r="M75" s="92"/>
      <c r="N75" s="92">
        <v>60.0</v>
      </c>
      <c r="O75" s="90"/>
      <c r="P75" s="92">
        <v>179.0</v>
      </c>
      <c r="Q75" s="90"/>
      <c r="R75" s="90"/>
      <c r="S75" s="92">
        <v>97.0</v>
      </c>
      <c r="T75" s="82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</row>
    <row r="76" hidden="1">
      <c r="A76" s="27"/>
      <c r="B76" s="88" t="s">
        <v>287</v>
      </c>
      <c r="C76" s="90"/>
      <c r="D76" s="92">
        <v>28.0</v>
      </c>
      <c r="E76" s="90"/>
      <c r="F76" s="90"/>
      <c r="G76" s="92">
        <v>24.0</v>
      </c>
      <c r="H76" s="90"/>
      <c r="I76" s="90"/>
      <c r="J76" s="92">
        <v>18.0</v>
      </c>
      <c r="K76" s="90"/>
      <c r="L76" s="92"/>
      <c r="M76" s="90"/>
      <c r="N76" s="92"/>
      <c r="O76" s="90"/>
      <c r="P76" s="92"/>
      <c r="Q76" s="90"/>
      <c r="R76" s="90"/>
      <c r="S76" s="92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</row>
    <row r="77" hidden="1">
      <c r="A77" s="27"/>
      <c r="B77" s="88" t="s">
        <v>301</v>
      </c>
      <c r="C77" s="90"/>
      <c r="D77" s="92"/>
      <c r="E77" s="90"/>
      <c r="F77" s="90"/>
      <c r="G77" s="90"/>
      <c r="H77" s="90"/>
      <c r="I77" s="90"/>
      <c r="J77" s="90"/>
      <c r="K77" s="90"/>
      <c r="L77" s="90"/>
      <c r="M77" s="90"/>
      <c r="N77" s="92"/>
      <c r="O77" s="90"/>
      <c r="P77" s="92"/>
      <c r="Q77" s="90"/>
      <c r="R77" s="90"/>
      <c r="S77" s="92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</row>
    <row r="78" hidden="1">
      <c r="A78" s="27"/>
      <c r="B78" s="88" t="s">
        <v>214</v>
      </c>
      <c r="C78" s="90"/>
      <c r="D78" s="92"/>
      <c r="E78" s="90"/>
      <c r="F78" s="90"/>
      <c r="G78" s="92"/>
      <c r="H78" s="90"/>
      <c r="I78" s="90"/>
      <c r="J78" s="92"/>
      <c r="K78" s="90"/>
      <c r="L78" s="92"/>
      <c r="M78" s="90"/>
      <c r="N78" s="92"/>
      <c r="O78" s="90"/>
      <c r="P78" s="92"/>
      <c r="Q78" s="90"/>
      <c r="R78" s="90"/>
      <c r="S78" s="92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</row>
    <row r="79" hidden="1">
      <c r="A79" s="27"/>
      <c r="B79" s="88" t="s">
        <v>221</v>
      </c>
      <c r="C79" s="90"/>
      <c r="D79" s="92"/>
      <c r="E79" s="90"/>
      <c r="F79" s="90"/>
      <c r="G79" s="92"/>
      <c r="H79" s="90"/>
      <c r="I79" s="90"/>
      <c r="J79" s="90"/>
      <c r="K79" s="90"/>
      <c r="L79" s="92"/>
      <c r="M79" s="90"/>
      <c r="N79" s="92"/>
      <c r="O79" s="90"/>
      <c r="P79" s="90"/>
      <c r="Q79" s="90"/>
      <c r="R79" s="90"/>
      <c r="S79" s="92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</row>
    <row r="80" hidden="1">
      <c r="A80" s="27"/>
      <c r="B80" s="88" t="s">
        <v>233</v>
      </c>
      <c r="C80" s="90"/>
      <c r="D80" s="92"/>
      <c r="E80" s="90"/>
      <c r="F80" s="90"/>
      <c r="G80" s="92"/>
      <c r="H80" s="90"/>
      <c r="I80" s="90"/>
      <c r="J80" s="90"/>
      <c r="K80" s="90"/>
      <c r="L80" s="92"/>
      <c r="M80" s="90"/>
      <c r="N80" s="90"/>
      <c r="O80" s="90"/>
      <c r="P80" s="92"/>
      <c r="Q80" s="90"/>
      <c r="R80" s="90"/>
      <c r="S80" s="92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</row>
    <row r="81" hidden="1">
      <c r="A81" s="35"/>
      <c r="B81" s="88" t="s">
        <v>338</v>
      </c>
      <c r="C81" s="110" t="str">
        <f t="shared" ref="C81:S81" si="9">C75/C74</f>
        <v>#DIV/0!</v>
      </c>
      <c r="D81" s="110">
        <f t="shared" si="9"/>
        <v>1</v>
      </c>
      <c r="E81" s="110" t="str">
        <f t="shared" si="9"/>
        <v>#DIV/0!</v>
      </c>
      <c r="F81" s="110" t="str">
        <f t="shared" si="9"/>
        <v>#DIV/0!</v>
      </c>
      <c r="G81" s="110">
        <f t="shared" si="9"/>
        <v>1</v>
      </c>
      <c r="H81" s="110" t="str">
        <f t="shared" si="9"/>
        <v>#DIV/0!</v>
      </c>
      <c r="I81" s="110" t="str">
        <f t="shared" si="9"/>
        <v>#DIV/0!</v>
      </c>
      <c r="J81" s="110">
        <f t="shared" si="9"/>
        <v>1</v>
      </c>
      <c r="K81" s="110" t="str">
        <f t="shared" si="9"/>
        <v>#DIV/0!</v>
      </c>
      <c r="L81" s="110">
        <f t="shared" si="9"/>
        <v>0.6666666667</v>
      </c>
      <c r="M81" s="110" t="str">
        <f t="shared" si="9"/>
        <v>#DIV/0!</v>
      </c>
      <c r="N81" s="110">
        <f t="shared" si="9"/>
        <v>1</v>
      </c>
      <c r="O81" s="110" t="str">
        <f t="shared" si="9"/>
        <v>#DIV/0!</v>
      </c>
      <c r="P81" s="110">
        <f t="shared" si="9"/>
        <v>0.9944444444</v>
      </c>
      <c r="Q81" s="110" t="str">
        <f t="shared" si="9"/>
        <v>#DIV/0!</v>
      </c>
      <c r="R81" s="110" t="str">
        <f t="shared" si="9"/>
        <v>#DIV/0!</v>
      </c>
      <c r="S81" s="110">
        <f t="shared" si="9"/>
        <v>0.9897959184</v>
      </c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</row>
    <row r="82" hidden="1">
      <c r="A82" s="23"/>
      <c r="B82" s="23"/>
      <c r="C82" s="23"/>
      <c r="D82" s="7" t="s">
        <v>2003</v>
      </c>
      <c r="E82" s="23"/>
      <c r="F82" s="23"/>
      <c r="G82" s="7" t="s">
        <v>2005</v>
      </c>
      <c r="H82" s="23"/>
      <c r="I82" s="23"/>
      <c r="J82" s="7" t="s">
        <v>2007</v>
      </c>
      <c r="K82" s="23"/>
      <c r="L82" s="7" t="s">
        <v>2008</v>
      </c>
      <c r="M82" s="23"/>
      <c r="N82" s="7" t="s">
        <v>2010</v>
      </c>
      <c r="O82" s="23"/>
      <c r="P82" s="7" t="s">
        <v>2011</v>
      </c>
      <c r="Q82" s="23"/>
      <c r="R82" s="23"/>
      <c r="S82" s="7" t="s">
        <v>2013</v>
      </c>
      <c r="T82" s="82" t="s">
        <v>7</v>
      </c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</row>
    <row r="83" hidden="1">
      <c r="A83" s="85">
        <v>43738.0</v>
      </c>
      <c r="B83" s="112" t="s">
        <v>134</v>
      </c>
      <c r="C83" s="113"/>
      <c r="D83" s="115" t="s">
        <v>1907</v>
      </c>
      <c r="E83" s="113"/>
      <c r="F83" s="113"/>
      <c r="G83" s="115" t="s">
        <v>1857</v>
      </c>
      <c r="H83" s="113"/>
      <c r="I83" s="113"/>
      <c r="J83" s="115" t="s">
        <v>1810</v>
      </c>
      <c r="K83" s="113"/>
      <c r="L83" s="115" t="s">
        <v>604</v>
      </c>
      <c r="M83" s="115"/>
      <c r="N83" s="115" t="s">
        <v>1900</v>
      </c>
      <c r="O83" s="113"/>
      <c r="P83" s="115" t="s">
        <v>2015</v>
      </c>
      <c r="Q83" s="113"/>
      <c r="R83" s="113"/>
      <c r="S83" s="115" t="s">
        <v>1892</v>
      </c>
      <c r="T83" s="82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</row>
    <row r="84" hidden="1">
      <c r="A84" s="27"/>
      <c r="B84" s="88" t="s">
        <v>159</v>
      </c>
      <c r="C84" s="90"/>
      <c r="D84" s="92">
        <v>53.0</v>
      </c>
      <c r="E84" s="90"/>
      <c r="F84" s="90"/>
      <c r="G84" s="92">
        <v>1.0</v>
      </c>
      <c r="H84" s="90"/>
      <c r="I84" s="90"/>
      <c r="J84" s="92">
        <v>84.0</v>
      </c>
      <c r="K84" s="90"/>
      <c r="L84" s="92">
        <v>46.0</v>
      </c>
      <c r="M84" s="92"/>
      <c r="N84" s="92">
        <v>97.0</v>
      </c>
      <c r="O84" s="90"/>
      <c r="P84" s="92">
        <v>45.0</v>
      </c>
      <c r="Q84" s="90"/>
      <c r="R84" s="90"/>
      <c r="S84" s="92">
        <v>352.0</v>
      </c>
      <c r="T84" s="82"/>
      <c r="U84" s="147">
        <f>SUM(D84:T84)</f>
        <v>678</v>
      </c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</row>
    <row r="85" hidden="1">
      <c r="A85" s="27"/>
      <c r="B85" s="88" t="s">
        <v>178</v>
      </c>
      <c r="C85" s="90"/>
      <c r="D85" s="92">
        <v>50.0</v>
      </c>
      <c r="E85" s="90"/>
      <c r="F85" s="90"/>
      <c r="G85" s="92">
        <v>1.0</v>
      </c>
      <c r="H85" s="90"/>
      <c r="I85" s="90"/>
      <c r="J85" s="92">
        <v>83.0</v>
      </c>
      <c r="K85" s="90"/>
      <c r="L85" s="92">
        <v>28.0</v>
      </c>
      <c r="M85" s="92"/>
      <c r="N85" s="92">
        <v>77.0</v>
      </c>
      <c r="O85" s="90"/>
      <c r="P85" s="92">
        <v>44.0</v>
      </c>
      <c r="Q85" s="90"/>
      <c r="R85" s="90"/>
      <c r="S85" s="92">
        <v>296.0</v>
      </c>
      <c r="T85" s="82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</row>
    <row r="86" hidden="1">
      <c r="A86" s="27"/>
      <c r="B86" s="88" t="s">
        <v>287</v>
      </c>
      <c r="C86" s="90"/>
      <c r="D86" s="92">
        <v>34.0</v>
      </c>
      <c r="E86" s="90"/>
      <c r="F86" s="90"/>
      <c r="G86" s="92"/>
      <c r="H86" s="90"/>
      <c r="I86" s="90"/>
      <c r="J86" s="92">
        <v>29.0</v>
      </c>
      <c r="K86" s="90"/>
      <c r="L86" s="92"/>
      <c r="M86" s="90"/>
      <c r="N86" s="92"/>
      <c r="O86" s="90"/>
      <c r="P86" s="92"/>
      <c r="Q86" s="90"/>
      <c r="R86" s="90"/>
      <c r="S86" s="92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</row>
    <row r="87" hidden="1">
      <c r="A87" s="27"/>
      <c r="B87" s="88" t="s">
        <v>301</v>
      </c>
      <c r="C87" s="90"/>
      <c r="D87" s="92">
        <f>53-34-13</f>
        <v>6</v>
      </c>
      <c r="E87" s="90"/>
      <c r="F87" s="90"/>
      <c r="G87" s="92">
        <v>1.0</v>
      </c>
      <c r="H87" s="90"/>
      <c r="I87" s="90"/>
      <c r="J87" s="90">
        <f>84-29-11</f>
        <v>44</v>
      </c>
      <c r="K87" s="90"/>
      <c r="L87" s="92">
        <v>40.0</v>
      </c>
      <c r="M87" s="90"/>
      <c r="N87" s="92">
        <v>76.0</v>
      </c>
      <c r="O87" s="90"/>
      <c r="P87" s="92">
        <v>28.0</v>
      </c>
      <c r="Q87" s="90"/>
      <c r="R87" s="90"/>
      <c r="S87" s="92">
        <v>213.0</v>
      </c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</row>
    <row r="88" hidden="1">
      <c r="A88" s="27"/>
      <c r="B88" s="88" t="s">
        <v>214</v>
      </c>
      <c r="C88" s="90"/>
      <c r="D88" s="92">
        <v>13.0</v>
      </c>
      <c r="E88" s="90"/>
      <c r="F88" s="90"/>
      <c r="G88" s="92"/>
      <c r="H88" s="90"/>
      <c r="I88" s="90"/>
      <c r="J88" s="92">
        <v>11.0</v>
      </c>
      <c r="K88" s="90"/>
      <c r="L88" s="92">
        <v>6.0</v>
      </c>
      <c r="M88" s="90"/>
      <c r="N88" s="92">
        <f>97-76-3-2</f>
        <v>16</v>
      </c>
      <c r="O88" s="90"/>
      <c r="P88" s="92">
        <f>45-30</f>
        <v>15</v>
      </c>
      <c r="Q88" s="90"/>
      <c r="R88" s="90"/>
      <c r="S88" s="92">
        <f>352-213-8</f>
        <v>131</v>
      </c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</row>
    <row r="89" hidden="1">
      <c r="A89" s="27"/>
      <c r="B89" s="88" t="s">
        <v>221</v>
      </c>
      <c r="C89" s="90"/>
      <c r="D89" s="92"/>
      <c r="E89" s="90"/>
      <c r="F89" s="90"/>
      <c r="G89" s="92"/>
      <c r="H89" s="90"/>
      <c r="I89" s="90"/>
      <c r="J89" s="90"/>
      <c r="K89" s="90"/>
      <c r="L89" s="92"/>
      <c r="M89" s="90"/>
      <c r="N89" s="92">
        <v>3.0</v>
      </c>
      <c r="O89" s="90"/>
      <c r="P89" s="92">
        <v>1.0</v>
      </c>
      <c r="Q89" s="90"/>
      <c r="R89" s="90"/>
      <c r="S89" s="92">
        <v>1.0</v>
      </c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</row>
    <row r="90" hidden="1">
      <c r="A90" s="27"/>
      <c r="B90" s="88" t="s">
        <v>233</v>
      </c>
      <c r="C90" s="90"/>
      <c r="D90" s="92"/>
      <c r="E90" s="90"/>
      <c r="F90" s="90"/>
      <c r="G90" s="92"/>
      <c r="H90" s="90"/>
      <c r="I90" s="90"/>
      <c r="J90" s="90"/>
      <c r="K90" s="90"/>
      <c r="L90" s="92"/>
      <c r="M90" s="90"/>
      <c r="N90" s="92">
        <v>2.0</v>
      </c>
      <c r="O90" s="90"/>
      <c r="P90" s="92">
        <v>1.0</v>
      </c>
      <c r="Q90" s="90"/>
      <c r="R90" s="90"/>
      <c r="S90" s="92">
        <v>7.0</v>
      </c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</row>
    <row r="91" hidden="1">
      <c r="A91" s="35"/>
      <c r="B91" s="88" t="s">
        <v>338</v>
      </c>
      <c r="C91" s="110" t="str">
        <f t="shared" ref="C91:S91" si="10">C85/C84</f>
        <v>#DIV/0!</v>
      </c>
      <c r="D91" s="110">
        <f t="shared" si="10"/>
        <v>0.9433962264</v>
      </c>
      <c r="E91" s="110" t="str">
        <f t="shared" si="10"/>
        <v>#DIV/0!</v>
      </c>
      <c r="F91" s="110" t="str">
        <f t="shared" si="10"/>
        <v>#DIV/0!</v>
      </c>
      <c r="G91" s="110">
        <f t="shared" si="10"/>
        <v>1</v>
      </c>
      <c r="H91" s="110" t="str">
        <f t="shared" si="10"/>
        <v>#DIV/0!</v>
      </c>
      <c r="I91" s="110" t="str">
        <f t="shared" si="10"/>
        <v>#DIV/0!</v>
      </c>
      <c r="J91" s="110">
        <f t="shared" si="10"/>
        <v>0.9880952381</v>
      </c>
      <c r="K91" s="110" t="str">
        <f t="shared" si="10"/>
        <v>#DIV/0!</v>
      </c>
      <c r="L91" s="110">
        <f t="shared" si="10"/>
        <v>0.6086956522</v>
      </c>
      <c r="M91" s="110" t="str">
        <f t="shared" si="10"/>
        <v>#DIV/0!</v>
      </c>
      <c r="N91" s="110">
        <f t="shared" si="10"/>
        <v>0.793814433</v>
      </c>
      <c r="O91" s="110" t="str">
        <f t="shared" si="10"/>
        <v>#DIV/0!</v>
      </c>
      <c r="P91" s="110">
        <f t="shared" si="10"/>
        <v>0.9777777778</v>
      </c>
      <c r="Q91" s="110" t="str">
        <f t="shared" si="10"/>
        <v>#DIV/0!</v>
      </c>
      <c r="R91" s="110" t="str">
        <f t="shared" si="10"/>
        <v>#DIV/0!</v>
      </c>
      <c r="S91" s="110">
        <f t="shared" si="10"/>
        <v>0.8409090909</v>
      </c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</row>
    <row r="92" hidden="1">
      <c r="A92" s="23"/>
      <c r="B92" s="23"/>
      <c r="C92" s="23"/>
      <c r="D92" s="7" t="s">
        <v>2016</v>
      </c>
      <c r="E92" s="23"/>
      <c r="F92" s="23"/>
      <c r="G92" s="7" t="s">
        <v>2017</v>
      </c>
      <c r="H92" s="23"/>
      <c r="I92" s="23"/>
      <c r="J92" s="7" t="s">
        <v>2018</v>
      </c>
      <c r="K92" s="23"/>
      <c r="L92" s="7" t="s">
        <v>2021</v>
      </c>
      <c r="M92" s="23"/>
      <c r="N92" s="7" t="s">
        <v>2022</v>
      </c>
      <c r="O92" s="23"/>
      <c r="P92" s="7" t="s">
        <v>2023</v>
      </c>
      <c r="Q92" s="23"/>
      <c r="R92" s="23"/>
      <c r="S92" s="7" t="s">
        <v>2024</v>
      </c>
      <c r="T92" s="82" t="s">
        <v>7</v>
      </c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</row>
    <row r="93" hidden="1">
      <c r="A93" s="85">
        <v>43739.0</v>
      </c>
      <c r="B93" s="112" t="s">
        <v>134</v>
      </c>
      <c r="C93" s="113"/>
      <c r="D93" s="115" t="s">
        <v>1419</v>
      </c>
      <c r="E93" s="113"/>
      <c r="F93" s="113"/>
      <c r="G93" s="115" t="s">
        <v>1871</v>
      </c>
      <c r="H93" s="113"/>
      <c r="I93" s="113"/>
      <c r="J93" s="115" t="s">
        <v>2026</v>
      </c>
      <c r="K93" s="113"/>
      <c r="L93" s="115" t="s">
        <v>1944</v>
      </c>
      <c r="M93" s="115"/>
      <c r="N93" s="115" t="s">
        <v>1440</v>
      </c>
      <c r="O93" s="113"/>
      <c r="P93" s="115" t="s">
        <v>1914</v>
      </c>
      <c r="Q93" s="113"/>
      <c r="R93" s="113"/>
      <c r="S93" s="115" t="s">
        <v>1888</v>
      </c>
      <c r="T93" s="82" t="s">
        <v>1921</v>
      </c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</row>
    <row r="94" hidden="1">
      <c r="A94" s="27"/>
      <c r="B94" s="88" t="s">
        <v>159</v>
      </c>
      <c r="C94" s="90"/>
      <c r="D94" s="92">
        <v>27.0</v>
      </c>
      <c r="E94" s="90"/>
      <c r="F94" s="90"/>
      <c r="G94" s="92">
        <v>73.0</v>
      </c>
      <c r="H94" s="90"/>
      <c r="I94" s="90"/>
      <c r="J94" s="92">
        <v>51.0</v>
      </c>
      <c r="K94" s="90"/>
      <c r="L94" s="92">
        <v>177.0</v>
      </c>
      <c r="M94" s="92"/>
      <c r="N94" s="92">
        <v>61.0</v>
      </c>
      <c r="O94" s="90"/>
      <c r="P94" s="92">
        <v>60.0</v>
      </c>
      <c r="Q94" s="90"/>
      <c r="R94" s="90"/>
      <c r="S94" s="92">
        <v>84.0</v>
      </c>
      <c r="T94" s="82">
        <v>112.0</v>
      </c>
      <c r="U94" s="147">
        <f>SUM(D94:T94)</f>
        <v>645</v>
      </c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</row>
    <row r="95" hidden="1">
      <c r="A95" s="27"/>
      <c r="B95" s="88" t="s">
        <v>178</v>
      </c>
      <c r="C95" s="90"/>
      <c r="D95" s="92">
        <v>27.0</v>
      </c>
      <c r="E95" s="90"/>
      <c r="F95" s="90"/>
      <c r="G95" s="92">
        <v>65.0</v>
      </c>
      <c r="H95" s="90"/>
      <c r="I95" s="90"/>
      <c r="J95" s="92">
        <v>40.0</v>
      </c>
      <c r="K95" s="90"/>
      <c r="L95" s="92">
        <v>175.0</v>
      </c>
      <c r="M95" s="92"/>
      <c r="N95" s="92">
        <v>61.0</v>
      </c>
      <c r="O95" s="90"/>
      <c r="P95" s="92">
        <v>59.0</v>
      </c>
      <c r="Q95" s="90"/>
      <c r="R95" s="90"/>
      <c r="S95" s="92">
        <v>84.0</v>
      </c>
      <c r="T95" s="82">
        <v>107.0</v>
      </c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</row>
    <row r="96" hidden="1">
      <c r="A96" s="27"/>
      <c r="B96" s="88" t="s">
        <v>287</v>
      </c>
      <c r="C96" s="90"/>
      <c r="D96" s="92">
        <v>22.0</v>
      </c>
      <c r="E96" s="90"/>
      <c r="F96" s="90"/>
      <c r="G96" s="92">
        <v>57.0</v>
      </c>
      <c r="H96" s="90"/>
      <c r="I96" s="90"/>
      <c r="J96" s="92"/>
      <c r="K96" s="90"/>
      <c r="L96" s="92"/>
      <c r="M96" s="90"/>
      <c r="N96" s="92"/>
      <c r="O96" s="90"/>
      <c r="P96" s="92"/>
      <c r="Q96" s="90"/>
      <c r="R96" s="90"/>
      <c r="S96" s="92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</row>
    <row r="97" hidden="1">
      <c r="A97" s="27"/>
      <c r="B97" s="88" t="s">
        <v>301</v>
      </c>
      <c r="C97" s="90"/>
      <c r="D97" s="92">
        <v>2.0</v>
      </c>
      <c r="E97" s="90"/>
      <c r="F97" s="90"/>
      <c r="G97" s="92">
        <v>9.0</v>
      </c>
      <c r="H97" s="90"/>
      <c r="I97" s="90"/>
      <c r="J97" s="92">
        <v>46.0</v>
      </c>
      <c r="K97" s="90"/>
      <c r="L97" s="92">
        <v>152.0</v>
      </c>
      <c r="M97" s="90"/>
      <c r="N97" s="92">
        <v>52.0</v>
      </c>
      <c r="O97" s="90"/>
      <c r="P97" s="92">
        <f>29+19</f>
        <v>48</v>
      </c>
      <c r="Q97" s="90"/>
      <c r="R97" s="90"/>
      <c r="S97" s="92">
        <v>65.0</v>
      </c>
      <c r="T97" s="82">
        <v>65.0</v>
      </c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</row>
    <row r="98" hidden="1">
      <c r="A98" s="27"/>
      <c r="B98" s="88" t="s">
        <v>214</v>
      </c>
      <c r="C98" s="90"/>
      <c r="D98" s="92">
        <f t="shared" ref="D98:T98" si="11">D94-D96-D97-D99-D100</f>
        <v>2</v>
      </c>
      <c r="E98" s="92">
        <f t="shared" si="11"/>
        <v>0</v>
      </c>
      <c r="F98" s="92">
        <f t="shared" si="11"/>
        <v>0</v>
      </c>
      <c r="G98" s="92">
        <f t="shared" si="11"/>
        <v>7</v>
      </c>
      <c r="H98" s="92">
        <f t="shared" si="11"/>
        <v>0</v>
      </c>
      <c r="I98" s="92">
        <f t="shared" si="11"/>
        <v>0</v>
      </c>
      <c r="J98" s="92">
        <f t="shared" si="11"/>
        <v>5</v>
      </c>
      <c r="K98" s="92">
        <f t="shared" si="11"/>
        <v>0</v>
      </c>
      <c r="L98" s="92">
        <f t="shared" si="11"/>
        <v>24</v>
      </c>
      <c r="M98" s="92">
        <f t="shared" si="11"/>
        <v>0</v>
      </c>
      <c r="N98" s="92">
        <f t="shared" si="11"/>
        <v>8</v>
      </c>
      <c r="O98" s="92">
        <f t="shared" si="11"/>
        <v>0</v>
      </c>
      <c r="P98" s="92">
        <f t="shared" si="11"/>
        <v>11</v>
      </c>
      <c r="Q98" s="92">
        <f t="shared" si="11"/>
        <v>0</v>
      </c>
      <c r="R98" s="92">
        <f t="shared" si="11"/>
        <v>0</v>
      </c>
      <c r="S98" s="92">
        <f t="shared" si="11"/>
        <v>19</v>
      </c>
      <c r="T98" s="82">
        <f t="shared" si="11"/>
        <v>45</v>
      </c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</row>
    <row r="99" hidden="1">
      <c r="A99" s="27"/>
      <c r="B99" s="88" t="s">
        <v>221</v>
      </c>
      <c r="C99" s="90"/>
      <c r="D99" s="92">
        <v>1.0</v>
      </c>
      <c r="E99" s="90"/>
      <c r="F99" s="90"/>
      <c r="G99" s="92"/>
      <c r="H99" s="90"/>
      <c r="I99" s="90"/>
      <c r="J99" s="90"/>
      <c r="K99" s="90"/>
      <c r="L99" s="92">
        <v>1.0</v>
      </c>
      <c r="M99" s="90"/>
      <c r="N99" s="92">
        <v>1.0</v>
      </c>
      <c r="O99" s="90"/>
      <c r="P99" s="92"/>
      <c r="Q99" s="90"/>
      <c r="R99" s="90"/>
      <c r="S99" s="92"/>
      <c r="T99" s="82">
        <v>2.0</v>
      </c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</row>
    <row r="100" hidden="1">
      <c r="A100" s="27"/>
      <c r="B100" s="88" t="s">
        <v>233</v>
      </c>
      <c r="C100" s="90"/>
      <c r="D100" s="92"/>
      <c r="E100" s="90"/>
      <c r="F100" s="90"/>
      <c r="G100" s="92"/>
      <c r="H100" s="90"/>
      <c r="I100" s="90"/>
      <c r="J100" s="90"/>
      <c r="K100" s="90"/>
      <c r="L100" s="92"/>
      <c r="M100" s="90"/>
      <c r="N100" s="92"/>
      <c r="O100" s="90"/>
      <c r="P100" s="92">
        <v>1.0</v>
      </c>
      <c r="Q100" s="90"/>
      <c r="R100" s="90"/>
      <c r="S100" s="92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</row>
    <row r="101" hidden="1">
      <c r="A101" s="35"/>
      <c r="B101" s="88" t="s">
        <v>338</v>
      </c>
      <c r="C101" s="110" t="str">
        <f t="shared" ref="C101:T101" si="12">C95/C94</f>
        <v>#DIV/0!</v>
      </c>
      <c r="D101" s="110">
        <f t="shared" si="12"/>
        <v>1</v>
      </c>
      <c r="E101" s="110" t="str">
        <f t="shared" si="12"/>
        <v>#DIV/0!</v>
      </c>
      <c r="F101" s="110" t="str">
        <f t="shared" si="12"/>
        <v>#DIV/0!</v>
      </c>
      <c r="G101" s="110">
        <f t="shared" si="12"/>
        <v>0.8904109589</v>
      </c>
      <c r="H101" s="110" t="str">
        <f t="shared" si="12"/>
        <v>#DIV/0!</v>
      </c>
      <c r="I101" s="110" t="str">
        <f t="shared" si="12"/>
        <v>#DIV/0!</v>
      </c>
      <c r="J101" s="110">
        <f t="shared" si="12"/>
        <v>0.7843137255</v>
      </c>
      <c r="K101" s="110" t="str">
        <f t="shared" si="12"/>
        <v>#DIV/0!</v>
      </c>
      <c r="L101" s="110">
        <f t="shared" si="12"/>
        <v>0.988700565</v>
      </c>
      <c r="M101" s="110" t="str">
        <f t="shared" si="12"/>
        <v>#DIV/0!</v>
      </c>
      <c r="N101" s="110">
        <f t="shared" si="12"/>
        <v>1</v>
      </c>
      <c r="O101" s="110" t="str">
        <f t="shared" si="12"/>
        <v>#DIV/0!</v>
      </c>
      <c r="P101" s="110">
        <f t="shared" si="12"/>
        <v>0.9833333333</v>
      </c>
      <c r="Q101" s="110" t="str">
        <f t="shared" si="12"/>
        <v>#DIV/0!</v>
      </c>
      <c r="R101" s="110" t="str">
        <f t="shared" si="12"/>
        <v>#DIV/0!</v>
      </c>
      <c r="S101" s="110">
        <f t="shared" si="12"/>
        <v>1</v>
      </c>
      <c r="T101" s="110">
        <f t="shared" si="12"/>
        <v>0.9553571429</v>
      </c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</row>
    <row r="102" hidden="1">
      <c r="A102" s="23"/>
      <c r="B102" s="23"/>
      <c r="C102" s="23"/>
      <c r="D102" s="7" t="s">
        <v>2030</v>
      </c>
      <c r="E102" s="23"/>
      <c r="F102" s="23"/>
      <c r="G102" s="7" t="s">
        <v>2031</v>
      </c>
      <c r="H102" s="23"/>
      <c r="I102" s="23"/>
      <c r="J102" s="7" t="s">
        <v>2032</v>
      </c>
      <c r="K102" s="23"/>
      <c r="L102" s="7" t="s">
        <v>2033</v>
      </c>
      <c r="M102" s="23"/>
      <c r="N102" s="7" t="s">
        <v>2034</v>
      </c>
      <c r="O102" s="23"/>
      <c r="P102" s="7" t="s">
        <v>2036</v>
      </c>
      <c r="Q102" s="23"/>
      <c r="R102" s="23"/>
      <c r="S102" s="7" t="s">
        <v>2038</v>
      </c>
      <c r="T102" s="7" t="s">
        <v>2039</v>
      </c>
      <c r="U102" s="82" t="s">
        <v>7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</row>
    <row r="103" hidden="1">
      <c r="A103" s="85">
        <v>43740.0</v>
      </c>
      <c r="B103" s="112" t="s">
        <v>134</v>
      </c>
      <c r="C103" s="113"/>
      <c r="D103" s="115" t="s">
        <v>960</v>
      </c>
      <c r="E103" s="113"/>
      <c r="F103" s="113"/>
      <c r="G103" s="115"/>
      <c r="H103" s="113"/>
      <c r="I103" s="113"/>
      <c r="J103" s="115" t="s">
        <v>1871</v>
      </c>
      <c r="K103" s="113"/>
      <c r="L103" s="115" t="s">
        <v>1894</v>
      </c>
      <c r="M103" s="115"/>
      <c r="N103" s="115" t="s">
        <v>1944</v>
      </c>
      <c r="O103" s="113"/>
      <c r="P103" s="115" t="s">
        <v>843</v>
      </c>
      <c r="Q103" s="113"/>
      <c r="R103" s="113"/>
      <c r="S103" s="115" t="s">
        <v>973</v>
      </c>
      <c r="T103" s="82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</row>
    <row r="104" hidden="1">
      <c r="A104" s="27"/>
      <c r="B104" s="88" t="s">
        <v>159</v>
      </c>
      <c r="C104" s="90"/>
      <c r="D104" s="92">
        <v>44.0</v>
      </c>
      <c r="E104" s="90"/>
      <c r="F104" s="90"/>
      <c r="G104" s="92"/>
      <c r="H104" s="90"/>
      <c r="I104" s="90"/>
      <c r="J104" s="92">
        <v>49.0</v>
      </c>
      <c r="K104" s="90"/>
      <c r="L104" s="92">
        <v>39.0</v>
      </c>
      <c r="M104" s="92"/>
      <c r="N104" s="92">
        <v>116.0</v>
      </c>
      <c r="O104" s="90"/>
      <c r="P104" s="92">
        <v>105.0</v>
      </c>
      <c r="Q104" s="90"/>
      <c r="R104" s="90"/>
      <c r="S104" s="92">
        <v>135.0</v>
      </c>
      <c r="T104" s="82"/>
      <c r="U104" s="147">
        <f>SUM(D104:T104)</f>
        <v>488</v>
      </c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</row>
    <row r="105" hidden="1">
      <c r="A105" s="27"/>
      <c r="B105" s="88" t="s">
        <v>178</v>
      </c>
      <c r="C105" s="90"/>
      <c r="D105" s="92">
        <v>44.0</v>
      </c>
      <c r="E105" s="90"/>
      <c r="F105" s="90"/>
      <c r="G105" s="92"/>
      <c r="H105" s="90"/>
      <c r="I105" s="90"/>
      <c r="J105" s="92">
        <v>47.0</v>
      </c>
      <c r="K105" s="90"/>
      <c r="L105" s="92">
        <v>36.0</v>
      </c>
      <c r="M105" s="92"/>
      <c r="N105" s="92">
        <v>114.0</v>
      </c>
      <c r="O105" s="90"/>
      <c r="P105" s="92">
        <v>96.0</v>
      </c>
      <c r="Q105" s="90"/>
      <c r="R105" s="90"/>
      <c r="S105" s="92">
        <v>131.0</v>
      </c>
      <c r="T105" s="82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</row>
    <row r="106" hidden="1">
      <c r="A106" s="27"/>
      <c r="B106" s="88" t="s">
        <v>287</v>
      </c>
      <c r="C106" s="90"/>
      <c r="D106" s="92">
        <v>35.0</v>
      </c>
      <c r="E106" s="90"/>
      <c r="F106" s="90"/>
      <c r="G106" s="92"/>
      <c r="H106" s="90"/>
      <c r="I106" s="90"/>
      <c r="J106" s="92">
        <v>41.0</v>
      </c>
      <c r="K106" s="90"/>
      <c r="L106" s="92">
        <v>17.0</v>
      </c>
      <c r="M106" s="90"/>
      <c r="N106" s="92"/>
      <c r="O106" s="90"/>
      <c r="P106" s="92"/>
      <c r="Q106" s="90"/>
      <c r="R106" s="90"/>
      <c r="S106" s="92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</row>
    <row r="107" hidden="1">
      <c r="A107" s="27"/>
      <c r="B107" s="88" t="s">
        <v>301</v>
      </c>
      <c r="C107" s="90"/>
      <c r="D107" s="92">
        <v>1.0</v>
      </c>
      <c r="E107" s="90"/>
      <c r="F107" s="90"/>
      <c r="G107" s="92"/>
      <c r="H107" s="90"/>
      <c r="I107" s="90"/>
      <c r="J107" s="92">
        <v>4.0</v>
      </c>
      <c r="K107" s="90"/>
      <c r="L107" s="92">
        <v>13.0</v>
      </c>
      <c r="M107" s="90"/>
      <c r="N107" s="92">
        <v>101.0</v>
      </c>
      <c r="O107" s="90"/>
      <c r="P107" s="92">
        <v>9.0</v>
      </c>
      <c r="Q107" s="90"/>
      <c r="R107" s="90"/>
      <c r="S107" s="92">
        <v>43.0</v>
      </c>
      <c r="T107" s="82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</row>
    <row r="108" hidden="1">
      <c r="A108" s="27"/>
      <c r="B108" s="88" t="s">
        <v>214</v>
      </c>
      <c r="C108" s="90"/>
      <c r="D108" s="92">
        <f t="shared" ref="D108:S108" si="13">D104-D106-D107-D109-D110</f>
        <v>7</v>
      </c>
      <c r="E108" s="92">
        <f t="shared" si="13"/>
        <v>0</v>
      </c>
      <c r="F108" s="92">
        <f t="shared" si="13"/>
        <v>0</v>
      </c>
      <c r="G108" s="92">
        <f t="shared" si="13"/>
        <v>0</v>
      </c>
      <c r="H108" s="92">
        <f t="shared" si="13"/>
        <v>0</v>
      </c>
      <c r="I108" s="92">
        <f t="shared" si="13"/>
        <v>0</v>
      </c>
      <c r="J108" s="92">
        <f t="shared" si="13"/>
        <v>4</v>
      </c>
      <c r="K108" s="92">
        <f t="shared" si="13"/>
        <v>0</v>
      </c>
      <c r="L108" s="92">
        <f t="shared" si="13"/>
        <v>8</v>
      </c>
      <c r="M108" s="92">
        <f t="shared" si="13"/>
        <v>0</v>
      </c>
      <c r="N108" s="92">
        <f t="shared" si="13"/>
        <v>15</v>
      </c>
      <c r="O108" s="92">
        <f t="shared" si="13"/>
        <v>0</v>
      </c>
      <c r="P108" s="92">
        <f t="shared" si="13"/>
        <v>94</v>
      </c>
      <c r="Q108" s="92">
        <f t="shared" si="13"/>
        <v>0</v>
      </c>
      <c r="R108" s="92">
        <f t="shared" si="13"/>
        <v>0</v>
      </c>
      <c r="S108" s="92">
        <f t="shared" si="13"/>
        <v>91</v>
      </c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</row>
    <row r="109" hidden="1">
      <c r="A109" s="27"/>
      <c r="B109" s="88" t="s">
        <v>221</v>
      </c>
      <c r="C109" s="90"/>
      <c r="D109" s="92"/>
      <c r="E109" s="90"/>
      <c r="F109" s="90"/>
      <c r="G109" s="92"/>
      <c r="H109" s="90"/>
      <c r="I109" s="90"/>
      <c r="J109" s="90"/>
      <c r="K109" s="90"/>
      <c r="L109" s="92">
        <v>1.0</v>
      </c>
      <c r="M109" s="90"/>
      <c r="N109" s="92"/>
      <c r="O109" s="90"/>
      <c r="P109" s="92"/>
      <c r="Q109" s="90"/>
      <c r="R109" s="90"/>
      <c r="S109" s="92"/>
      <c r="T109" s="82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</row>
    <row r="110" hidden="1">
      <c r="A110" s="27"/>
      <c r="B110" s="88" t="s">
        <v>233</v>
      </c>
      <c r="C110" s="90"/>
      <c r="D110" s="92">
        <v>1.0</v>
      </c>
      <c r="E110" s="90"/>
      <c r="F110" s="90"/>
      <c r="G110" s="92"/>
      <c r="H110" s="90"/>
      <c r="I110" s="90"/>
      <c r="J110" s="90"/>
      <c r="K110" s="90"/>
      <c r="L110" s="92"/>
      <c r="M110" s="90"/>
      <c r="N110" s="92"/>
      <c r="O110" s="90"/>
      <c r="P110" s="92">
        <v>2.0</v>
      </c>
      <c r="Q110" s="90"/>
      <c r="R110" s="90"/>
      <c r="S110" s="92">
        <v>1.0</v>
      </c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</row>
    <row r="111" hidden="1">
      <c r="A111" s="35"/>
      <c r="B111" s="88" t="s">
        <v>338</v>
      </c>
      <c r="C111" s="110" t="str">
        <f t="shared" ref="C111:S111" si="14">C105/C104</f>
        <v>#DIV/0!</v>
      </c>
      <c r="D111" s="110">
        <f t="shared" si="14"/>
        <v>1</v>
      </c>
      <c r="E111" s="110" t="str">
        <f t="shared" si="14"/>
        <v>#DIV/0!</v>
      </c>
      <c r="F111" s="110" t="str">
        <f t="shared" si="14"/>
        <v>#DIV/0!</v>
      </c>
      <c r="G111" s="110" t="str">
        <f t="shared" si="14"/>
        <v>#DIV/0!</v>
      </c>
      <c r="H111" s="110" t="str">
        <f t="shared" si="14"/>
        <v>#DIV/0!</v>
      </c>
      <c r="I111" s="110" t="str">
        <f t="shared" si="14"/>
        <v>#DIV/0!</v>
      </c>
      <c r="J111" s="110">
        <f t="shared" si="14"/>
        <v>0.9591836735</v>
      </c>
      <c r="K111" s="110" t="str">
        <f t="shared" si="14"/>
        <v>#DIV/0!</v>
      </c>
      <c r="L111" s="110">
        <f t="shared" si="14"/>
        <v>0.9230769231</v>
      </c>
      <c r="M111" s="110" t="str">
        <f t="shared" si="14"/>
        <v>#DIV/0!</v>
      </c>
      <c r="N111" s="110">
        <f t="shared" si="14"/>
        <v>0.9827586207</v>
      </c>
      <c r="O111" s="110" t="str">
        <f t="shared" si="14"/>
        <v>#DIV/0!</v>
      </c>
      <c r="P111" s="110">
        <f t="shared" si="14"/>
        <v>0.9142857143</v>
      </c>
      <c r="Q111" s="110" t="str">
        <f t="shared" si="14"/>
        <v>#DIV/0!</v>
      </c>
      <c r="R111" s="110" t="str">
        <f t="shared" si="14"/>
        <v>#DIV/0!</v>
      </c>
      <c r="S111" s="110">
        <f t="shared" si="14"/>
        <v>0.9703703704</v>
      </c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</row>
    <row r="112" hidden="1">
      <c r="A112" s="23"/>
      <c r="B112" s="23"/>
      <c r="C112" s="23"/>
      <c r="D112" s="7" t="s">
        <v>2043</v>
      </c>
      <c r="E112" s="23"/>
      <c r="F112" s="23"/>
      <c r="G112" s="82" t="s">
        <v>7</v>
      </c>
      <c r="H112" s="23"/>
      <c r="I112" s="23"/>
      <c r="J112" s="7" t="s">
        <v>2045</v>
      </c>
      <c r="K112" s="23"/>
      <c r="L112" s="7" t="s">
        <v>2046</v>
      </c>
      <c r="M112" s="23"/>
      <c r="N112" s="7" t="s">
        <v>2048</v>
      </c>
      <c r="O112" s="23"/>
      <c r="P112" s="7" t="s">
        <v>2049</v>
      </c>
      <c r="Q112" s="23"/>
      <c r="R112" s="23"/>
      <c r="S112" s="7" t="s">
        <v>2050</v>
      </c>
      <c r="T112" s="82" t="s">
        <v>7</v>
      </c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</row>
    <row r="113" hidden="1">
      <c r="A113" s="85">
        <v>43741.0</v>
      </c>
      <c r="B113" s="112" t="s">
        <v>134</v>
      </c>
      <c r="C113" s="113"/>
      <c r="D113" s="115" t="s">
        <v>1870</v>
      </c>
      <c r="E113" s="113"/>
      <c r="F113" s="113"/>
      <c r="G113" s="115" t="s">
        <v>100</v>
      </c>
      <c r="H113" s="113"/>
      <c r="I113" s="113"/>
      <c r="J113" s="115" t="s">
        <v>42</v>
      </c>
      <c r="K113" s="113"/>
      <c r="L113" s="115" t="s">
        <v>1798</v>
      </c>
      <c r="M113" s="115"/>
      <c r="N113" s="115" t="s">
        <v>522</v>
      </c>
      <c r="O113" s="113"/>
      <c r="P113" s="115" t="s">
        <v>175</v>
      </c>
      <c r="Q113" s="113"/>
      <c r="R113" s="113"/>
      <c r="S113" s="115" t="s">
        <v>973</v>
      </c>
      <c r="T113" s="82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</row>
    <row r="114" hidden="1">
      <c r="A114" s="27"/>
      <c r="B114" s="88" t="s">
        <v>159</v>
      </c>
      <c r="C114" s="90"/>
      <c r="D114" s="92">
        <v>13.0</v>
      </c>
      <c r="E114" s="90"/>
      <c r="F114" s="90"/>
      <c r="G114" s="92">
        <v>14.0</v>
      </c>
      <c r="H114" s="90"/>
      <c r="I114" s="90"/>
      <c r="J114" s="92">
        <v>29.0</v>
      </c>
      <c r="K114" s="90"/>
      <c r="L114" s="92">
        <v>29.0</v>
      </c>
      <c r="M114" s="92"/>
      <c r="N114" s="92">
        <v>56.0</v>
      </c>
      <c r="O114" s="90"/>
      <c r="P114" s="92">
        <v>110.0</v>
      </c>
      <c r="Q114" s="90"/>
      <c r="R114" s="90"/>
      <c r="S114" s="92">
        <v>189.0</v>
      </c>
      <c r="T114" s="82"/>
      <c r="U114" s="147">
        <f>SUM(D114:T114)</f>
        <v>440</v>
      </c>
      <c r="V114" s="82" t="s">
        <v>2051</v>
      </c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</row>
    <row r="115" hidden="1">
      <c r="A115" s="27"/>
      <c r="B115" s="88" t="s">
        <v>178</v>
      </c>
      <c r="C115" s="90"/>
      <c r="D115" s="92">
        <v>11.0</v>
      </c>
      <c r="E115" s="90"/>
      <c r="F115" s="90"/>
      <c r="G115" s="92">
        <v>14.0</v>
      </c>
      <c r="H115" s="90"/>
      <c r="I115" s="90"/>
      <c r="J115" s="92">
        <v>28.0</v>
      </c>
      <c r="K115" s="90"/>
      <c r="L115" s="92">
        <v>25.0</v>
      </c>
      <c r="M115" s="92"/>
      <c r="N115" s="92">
        <v>51.0</v>
      </c>
      <c r="O115" s="90"/>
      <c r="P115" s="92">
        <v>106.0</v>
      </c>
      <c r="Q115" s="90"/>
      <c r="R115" s="90"/>
      <c r="S115" s="92">
        <v>186.0</v>
      </c>
      <c r="T115" s="82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</row>
    <row r="116" hidden="1">
      <c r="A116" s="27"/>
      <c r="B116" s="88" t="s">
        <v>287</v>
      </c>
      <c r="C116" s="90"/>
      <c r="D116" s="92">
        <v>11.0</v>
      </c>
      <c r="E116" s="90"/>
      <c r="F116" s="90"/>
      <c r="G116" s="92">
        <v>14.0</v>
      </c>
      <c r="H116" s="90"/>
      <c r="I116" s="90"/>
      <c r="J116" s="92">
        <v>23.0</v>
      </c>
      <c r="K116" s="90"/>
      <c r="L116" s="92">
        <v>16.0</v>
      </c>
      <c r="M116" s="90"/>
      <c r="N116" s="92"/>
      <c r="O116" s="90"/>
      <c r="P116" s="92"/>
      <c r="Q116" s="90"/>
      <c r="R116" s="90"/>
      <c r="S116" s="92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</row>
    <row r="117" hidden="1">
      <c r="A117" s="27"/>
      <c r="B117" s="88" t="s">
        <v>301</v>
      </c>
      <c r="C117" s="90"/>
      <c r="D117" s="92"/>
      <c r="E117" s="90"/>
      <c r="F117" s="90"/>
      <c r="G117" s="92"/>
      <c r="H117" s="90"/>
      <c r="I117" s="90"/>
      <c r="J117" s="92"/>
      <c r="K117" s="90"/>
      <c r="L117" s="92"/>
      <c r="M117" s="90"/>
      <c r="N117" s="92"/>
      <c r="O117" s="90"/>
      <c r="P117" s="92"/>
      <c r="Q117" s="90"/>
      <c r="R117" s="90"/>
      <c r="S117" s="92"/>
      <c r="T117" s="82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</row>
    <row r="118" hidden="1">
      <c r="A118" s="27"/>
      <c r="B118" s="88" t="s">
        <v>214</v>
      </c>
      <c r="C118" s="90"/>
      <c r="D118" s="92">
        <f t="shared" ref="D118:S118" si="15">D114-D116-D117-D119-D120</f>
        <v>2</v>
      </c>
      <c r="E118" s="92">
        <f t="shared" si="15"/>
        <v>0</v>
      </c>
      <c r="F118" s="92">
        <f t="shared" si="15"/>
        <v>0</v>
      </c>
      <c r="G118" s="92">
        <f t="shared" si="15"/>
        <v>0</v>
      </c>
      <c r="H118" s="92">
        <f t="shared" si="15"/>
        <v>0</v>
      </c>
      <c r="I118" s="92">
        <f t="shared" si="15"/>
        <v>0</v>
      </c>
      <c r="J118" s="92">
        <f t="shared" si="15"/>
        <v>6</v>
      </c>
      <c r="K118" s="92">
        <f t="shared" si="15"/>
        <v>0</v>
      </c>
      <c r="L118" s="92">
        <f t="shared" si="15"/>
        <v>13</v>
      </c>
      <c r="M118" s="92">
        <f t="shared" si="15"/>
        <v>0</v>
      </c>
      <c r="N118" s="92">
        <f t="shared" si="15"/>
        <v>56</v>
      </c>
      <c r="O118" s="92">
        <f t="shared" si="15"/>
        <v>0</v>
      </c>
      <c r="P118" s="92">
        <f t="shared" si="15"/>
        <v>110</v>
      </c>
      <c r="Q118" s="92">
        <f t="shared" si="15"/>
        <v>0</v>
      </c>
      <c r="R118" s="92">
        <f t="shared" si="15"/>
        <v>0</v>
      </c>
      <c r="S118" s="92">
        <f t="shared" si="15"/>
        <v>189</v>
      </c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</row>
    <row r="119" hidden="1">
      <c r="A119" s="27"/>
      <c r="B119" s="88" t="s">
        <v>221</v>
      </c>
      <c r="C119" s="90"/>
      <c r="D119" s="92"/>
      <c r="E119" s="90"/>
      <c r="F119" s="90"/>
      <c r="G119" s="92"/>
      <c r="H119" s="90"/>
      <c r="I119" s="90"/>
      <c r="J119" s="90"/>
      <c r="K119" s="90"/>
      <c r="L119" s="92"/>
      <c r="M119" s="90"/>
      <c r="N119" s="92"/>
      <c r="O119" s="90"/>
      <c r="P119" s="92"/>
      <c r="Q119" s="90"/>
      <c r="R119" s="90"/>
      <c r="S119" s="92"/>
      <c r="T119" s="82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</row>
    <row r="120" hidden="1">
      <c r="A120" s="27"/>
      <c r="B120" s="88" t="s">
        <v>233</v>
      </c>
      <c r="C120" s="90"/>
      <c r="D120" s="92"/>
      <c r="E120" s="90"/>
      <c r="F120" s="90"/>
      <c r="G120" s="92"/>
      <c r="H120" s="90"/>
      <c r="I120" s="90"/>
      <c r="J120" s="90"/>
      <c r="K120" s="90"/>
      <c r="L120" s="92"/>
      <c r="M120" s="90"/>
      <c r="N120" s="92"/>
      <c r="O120" s="90"/>
      <c r="P120" s="92"/>
      <c r="Q120" s="90"/>
      <c r="R120" s="90"/>
      <c r="S120" s="92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</row>
    <row r="121" hidden="1">
      <c r="A121" s="35"/>
      <c r="B121" s="88" t="s">
        <v>338</v>
      </c>
      <c r="C121" s="110" t="str">
        <f t="shared" ref="C121:S121" si="16">C115/C114</f>
        <v>#DIV/0!</v>
      </c>
      <c r="D121" s="110">
        <f t="shared" si="16"/>
        <v>0.8461538462</v>
      </c>
      <c r="E121" s="110" t="str">
        <f t="shared" si="16"/>
        <v>#DIV/0!</v>
      </c>
      <c r="F121" s="110" t="str">
        <f t="shared" si="16"/>
        <v>#DIV/0!</v>
      </c>
      <c r="G121" s="110">
        <f t="shared" si="16"/>
        <v>1</v>
      </c>
      <c r="H121" s="110" t="str">
        <f t="shared" si="16"/>
        <v>#DIV/0!</v>
      </c>
      <c r="I121" s="110" t="str">
        <f t="shared" si="16"/>
        <v>#DIV/0!</v>
      </c>
      <c r="J121" s="110">
        <f t="shared" si="16"/>
        <v>0.9655172414</v>
      </c>
      <c r="K121" s="110" t="str">
        <f t="shared" si="16"/>
        <v>#DIV/0!</v>
      </c>
      <c r="L121" s="110">
        <f t="shared" si="16"/>
        <v>0.8620689655</v>
      </c>
      <c r="M121" s="110" t="str">
        <f t="shared" si="16"/>
        <v>#DIV/0!</v>
      </c>
      <c r="N121" s="110">
        <f t="shared" si="16"/>
        <v>0.9107142857</v>
      </c>
      <c r="O121" s="110" t="str">
        <f t="shared" si="16"/>
        <v>#DIV/0!</v>
      </c>
      <c r="P121" s="110">
        <f t="shared" si="16"/>
        <v>0.9636363636</v>
      </c>
      <c r="Q121" s="110" t="str">
        <f t="shared" si="16"/>
        <v>#DIV/0!</v>
      </c>
      <c r="R121" s="110" t="str">
        <f t="shared" si="16"/>
        <v>#DIV/0!</v>
      </c>
      <c r="S121" s="110">
        <f t="shared" si="16"/>
        <v>0.9841269841</v>
      </c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</row>
    <row r="122" hidden="1">
      <c r="A122" s="23"/>
      <c r="B122" s="23"/>
      <c r="C122" s="23"/>
      <c r="D122" s="7" t="s">
        <v>2053</v>
      </c>
      <c r="E122" s="23"/>
      <c r="F122" s="23"/>
      <c r="G122" s="7" t="s">
        <v>2054</v>
      </c>
      <c r="H122" s="23"/>
      <c r="I122" s="23"/>
      <c r="J122" s="7" t="s">
        <v>2057</v>
      </c>
      <c r="K122" s="23"/>
      <c r="L122" s="7" t="s">
        <v>2058</v>
      </c>
      <c r="M122" s="23"/>
      <c r="N122" s="7" t="s">
        <v>2059</v>
      </c>
      <c r="O122" s="23"/>
      <c r="P122" s="7" t="s">
        <v>2060</v>
      </c>
      <c r="Q122" s="23"/>
      <c r="R122" s="23"/>
      <c r="S122" s="7" t="s">
        <v>2061</v>
      </c>
      <c r="T122" s="82" t="s">
        <v>7</v>
      </c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</row>
    <row r="123" hidden="1">
      <c r="A123" s="85">
        <v>43742.0</v>
      </c>
      <c r="B123" s="112" t="s">
        <v>134</v>
      </c>
      <c r="C123" s="113"/>
      <c r="D123" s="115" t="s">
        <v>1208</v>
      </c>
      <c r="E123" s="113"/>
      <c r="F123" s="113"/>
      <c r="G123" s="115" t="s">
        <v>1758</v>
      </c>
      <c r="H123" s="113"/>
      <c r="I123" s="113"/>
      <c r="J123" s="115" t="s">
        <v>1912</v>
      </c>
      <c r="K123" s="113"/>
      <c r="L123" s="115" t="s">
        <v>2028</v>
      </c>
      <c r="M123" s="115"/>
      <c r="N123" s="115" t="s">
        <v>1913</v>
      </c>
      <c r="O123" s="113"/>
      <c r="P123" s="115" t="s">
        <v>523</v>
      </c>
      <c r="Q123" s="113"/>
      <c r="R123" s="113"/>
      <c r="S123" s="115" t="s">
        <v>1751</v>
      </c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</row>
    <row r="124" hidden="1">
      <c r="A124" s="27"/>
      <c r="B124" s="88" t="s">
        <v>159</v>
      </c>
      <c r="C124" s="90"/>
      <c r="D124" s="92">
        <v>86.0</v>
      </c>
      <c r="E124" s="90"/>
      <c r="F124" s="90"/>
      <c r="G124" s="92">
        <v>8.0</v>
      </c>
      <c r="H124" s="90"/>
      <c r="I124" s="90"/>
      <c r="J124" s="92">
        <v>37.0</v>
      </c>
      <c r="K124" s="90"/>
      <c r="L124" s="92">
        <v>47.0</v>
      </c>
      <c r="M124" s="92"/>
      <c r="N124" s="92">
        <v>107.0</v>
      </c>
      <c r="O124" s="90"/>
      <c r="P124" s="92">
        <v>97.0</v>
      </c>
      <c r="Q124" s="90"/>
      <c r="R124" s="90"/>
      <c r="S124" s="92">
        <v>58.0</v>
      </c>
      <c r="T124" s="23"/>
      <c r="U124" s="147">
        <f>SUM(D124:T124)</f>
        <v>440</v>
      </c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</row>
    <row r="125" hidden="1">
      <c r="A125" s="27"/>
      <c r="B125" s="88" t="s">
        <v>178</v>
      </c>
      <c r="C125" s="90"/>
      <c r="D125" s="92">
        <f t="shared" ref="D125:F125" si="17">D124-D130</f>
        <v>85</v>
      </c>
      <c r="E125" s="92">
        <f t="shared" si="17"/>
        <v>0</v>
      </c>
      <c r="F125" s="92">
        <f t="shared" si="17"/>
        <v>0</v>
      </c>
      <c r="G125" s="92">
        <v>8.0</v>
      </c>
      <c r="H125" s="92">
        <f t="shared" ref="H125:S125" si="18">H124-H130</f>
        <v>0</v>
      </c>
      <c r="I125" s="92">
        <f t="shared" si="18"/>
        <v>0</v>
      </c>
      <c r="J125" s="92">
        <f t="shared" si="18"/>
        <v>35</v>
      </c>
      <c r="K125" s="92">
        <f t="shared" si="18"/>
        <v>0</v>
      </c>
      <c r="L125" s="92">
        <f t="shared" si="18"/>
        <v>45</v>
      </c>
      <c r="M125" s="92">
        <f t="shared" si="18"/>
        <v>0</v>
      </c>
      <c r="N125" s="92">
        <f t="shared" si="18"/>
        <v>106</v>
      </c>
      <c r="O125" s="92">
        <f t="shared" si="18"/>
        <v>0</v>
      </c>
      <c r="P125" s="92">
        <f t="shared" si="18"/>
        <v>91</v>
      </c>
      <c r="Q125" s="92">
        <f t="shared" si="18"/>
        <v>0</v>
      </c>
      <c r="R125" s="92">
        <f t="shared" si="18"/>
        <v>0</v>
      </c>
      <c r="S125" s="92">
        <f t="shared" si="18"/>
        <v>51</v>
      </c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</row>
    <row r="126" hidden="1">
      <c r="A126" s="27"/>
      <c r="B126" s="88" t="s">
        <v>287</v>
      </c>
      <c r="C126" s="90"/>
      <c r="D126" s="92">
        <v>75.0</v>
      </c>
      <c r="E126" s="90"/>
      <c r="F126" s="90"/>
      <c r="G126" s="92">
        <v>8.0</v>
      </c>
      <c r="H126" s="90"/>
      <c r="I126" s="90"/>
      <c r="J126" s="92">
        <v>22.0</v>
      </c>
      <c r="K126" s="90"/>
      <c r="L126" s="92">
        <v>37.0</v>
      </c>
      <c r="M126" s="90"/>
      <c r="N126" s="92">
        <v>0.0</v>
      </c>
      <c r="O126" s="90"/>
      <c r="P126" s="92">
        <v>0.0</v>
      </c>
      <c r="Q126" s="90"/>
      <c r="R126" s="90"/>
      <c r="S126" s="92">
        <v>0.0</v>
      </c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</row>
    <row r="127" hidden="1">
      <c r="A127" s="27"/>
      <c r="B127" s="88" t="s">
        <v>301</v>
      </c>
      <c r="C127" s="90"/>
      <c r="D127" s="92"/>
      <c r="E127" s="90"/>
      <c r="F127" s="90"/>
      <c r="G127" s="92"/>
      <c r="H127" s="90"/>
      <c r="I127" s="90"/>
      <c r="J127" s="92"/>
      <c r="K127" s="90"/>
      <c r="L127" s="92"/>
      <c r="M127" s="90"/>
      <c r="N127" s="92">
        <v>92.0</v>
      </c>
      <c r="O127" s="90"/>
      <c r="P127" s="92">
        <v>77.0</v>
      </c>
      <c r="Q127" s="90"/>
      <c r="R127" s="90"/>
      <c r="S127" s="92">
        <v>45.0</v>
      </c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</row>
    <row r="128" hidden="1">
      <c r="A128" s="27"/>
      <c r="B128" s="88" t="s">
        <v>214</v>
      </c>
      <c r="C128" s="90"/>
      <c r="D128" s="92">
        <f t="shared" ref="D128:S128" si="19">D124-D126-D127-D129-D130</f>
        <v>9</v>
      </c>
      <c r="E128" s="92">
        <f t="shared" si="19"/>
        <v>0</v>
      </c>
      <c r="F128" s="92">
        <f t="shared" si="19"/>
        <v>0</v>
      </c>
      <c r="G128" s="92">
        <f t="shared" si="19"/>
        <v>0</v>
      </c>
      <c r="H128" s="92">
        <f t="shared" si="19"/>
        <v>0</v>
      </c>
      <c r="I128" s="92">
        <f t="shared" si="19"/>
        <v>0</v>
      </c>
      <c r="J128" s="92">
        <f t="shared" si="19"/>
        <v>13</v>
      </c>
      <c r="K128" s="92">
        <f t="shared" si="19"/>
        <v>0</v>
      </c>
      <c r="L128" s="92">
        <f t="shared" si="19"/>
        <v>8</v>
      </c>
      <c r="M128" s="92">
        <f t="shared" si="19"/>
        <v>0</v>
      </c>
      <c r="N128" s="92">
        <f t="shared" si="19"/>
        <v>13</v>
      </c>
      <c r="O128" s="92">
        <f t="shared" si="19"/>
        <v>0</v>
      </c>
      <c r="P128" s="92">
        <f t="shared" si="19"/>
        <v>14</v>
      </c>
      <c r="Q128" s="92">
        <f t="shared" si="19"/>
        <v>0</v>
      </c>
      <c r="R128" s="92">
        <f t="shared" si="19"/>
        <v>0</v>
      </c>
      <c r="S128" s="92">
        <f t="shared" si="19"/>
        <v>6</v>
      </c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</row>
    <row r="129" hidden="1">
      <c r="A129" s="27"/>
      <c r="B129" s="88" t="s">
        <v>221</v>
      </c>
      <c r="C129" s="90"/>
      <c r="D129" s="92">
        <v>1.0</v>
      </c>
      <c r="E129" s="90"/>
      <c r="F129" s="90"/>
      <c r="G129" s="92"/>
      <c r="H129" s="90"/>
      <c r="I129" s="90"/>
      <c r="J129" s="90"/>
      <c r="K129" s="90"/>
      <c r="L129" s="92"/>
      <c r="M129" s="90"/>
      <c r="N129" s="92">
        <v>1.0</v>
      </c>
      <c r="O129" s="90"/>
      <c r="P129" s="92">
        <v>0.0</v>
      </c>
      <c r="Q129" s="90"/>
      <c r="R129" s="90"/>
      <c r="S129" s="92">
        <v>0.0</v>
      </c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</row>
    <row r="130" hidden="1">
      <c r="A130" s="27"/>
      <c r="B130" s="88" t="s">
        <v>233</v>
      </c>
      <c r="C130" s="90"/>
      <c r="D130" s="92">
        <v>1.0</v>
      </c>
      <c r="E130" s="90"/>
      <c r="F130" s="90"/>
      <c r="G130" s="92">
        <v>0.0</v>
      </c>
      <c r="H130" s="90"/>
      <c r="I130" s="90"/>
      <c r="J130" s="92">
        <v>2.0</v>
      </c>
      <c r="K130" s="90"/>
      <c r="L130" s="92">
        <v>2.0</v>
      </c>
      <c r="M130" s="90"/>
      <c r="N130" s="92">
        <v>1.0</v>
      </c>
      <c r="O130" s="90"/>
      <c r="P130" s="92">
        <v>6.0</v>
      </c>
      <c r="Q130" s="90"/>
      <c r="R130" s="90"/>
      <c r="S130" s="92">
        <v>7.0</v>
      </c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</row>
    <row r="131" hidden="1">
      <c r="A131" s="35"/>
      <c r="B131" s="88" t="s">
        <v>338</v>
      </c>
      <c r="C131" s="110" t="str">
        <f t="shared" ref="C131:S131" si="20">C125/C124</f>
        <v>#DIV/0!</v>
      </c>
      <c r="D131" s="110">
        <f t="shared" si="20"/>
        <v>0.988372093</v>
      </c>
      <c r="E131" s="110" t="str">
        <f t="shared" si="20"/>
        <v>#DIV/0!</v>
      </c>
      <c r="F131" s="110" t="str">
        <f t="shared" si="20"/>
        <v>#DIV/0!</v>
      </c>
      <c r="G131" s="110">
        <f t="shared" si="20"/>
        <v>1</v>
      </c>
      <c r="H131" s="110" t="str">
        <f t="shared" si="20"/>
        <v>#DIV/0!</v>
      </c>
      <c r="I131" s="110" t="str">
        <f t="shared" si="20"/>
        <v>#DIV/0!</v>
      </c>
      <c r="J131" s="110">
        <f t="shared" si="20"/>
        <v>0.9459459459</v>
      </c>
      <c r="K131" s="110" t="str">
        <f t="shared" si="20"/>
        <v>#DIV/0!</v>
      </c>
      <c r="L131" s="110">
        <f t="shared" si="20"/>
        <v>0.9574468085</v>
      </c>
      <c r="M131" s="110" t="str">
        <f t="shared" si="20"/>
        <v>#DIV/0!</v>
      </c>
      <c r="N131" s="110">
        <f t="shared" si="20"/>
        <v>0.9906542056</v>
      </c>
      <c r="O131" s="110" t="str">
        <f t="shared" si="20"/>
        <v>#DIV/0!</v>
      </c>
      <c r="P131" s="110">
        <f t="shared" si="20"/>
        <v>0.9381443299</v>
      </c>
      <c r="Q131" s="110" t="str">
        <f t="shared" si="20"/>
        <v>#DIV/0!</v>
      </c>
      <c r="R131" s="110" t="str">
        <f t="shared" si="20"/>
        <v>#DIV/0!</v>
      </c>
      <c r="S131" s="110">
        <f t="shared" si="20"/>
        <v>0.8793103448</v>
      </c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</row>
    <row r="132" hidden="1">
      <c r="A132" s="23"/>
      <c r="B132" s="23"/>
      <c r="C132" s="23"/>
      <c r="D132" s="7" t="s">
        <v>2068</v>
      </c>
      <c r="E132" s="23"/>
      <c r="F132" s="23"/>
      <c r="G132" s="7" t="s">
        <v>2072</v>
      </c>
      <c r="H132" s="23"/>
      <c r="I132" s="23"/>
      <c r="J132" s="7" t="s">
        <v>2073</v>
      </c>
      <c r="K132" s="23"/>
      <c r="L132" s="7" t="s">
        <v>2076</v>
      </c>
      <c r="M132" s="23"/>
      <c r="N132" s="7" t="s">
        <v>2077</v>
      </c>
      <c r="O132" s="23"/>
      <c r="P132" s="7" t="s">
        <v>2079</v>
      </c>
      <c r="Q132" s="23"/>
      <c r="R132" s="23"/>
      <c r="S132" s="7" t="s">
        <v>2081</v>
      </c>
      <c r="T132" s="82" t="s">
        <v>7</v>
      </c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</row>
    <row r="133" hidden="1">
      <c r="A133" s="85">
        <v>43743.0</v>
      </c>
      <c r="B133" s="112" t="s">
        <v>134</v>
      </c>
      <c r="C133" s="113"/>
      <c r="D133" s="115" t="s">
        <v>2082</v>
      </c>
      <c r="E133" s="113"/>
      <c r="F133" s="113"/>
      <c r="G133" s="115" t="s">
        <v>2027</v>
      </c>
      <c r="H133" s="113"/>
      <c r="I133" s="113"/>
      <c r="J133" s="115" t="s">
        <v>1789</v>
      </c>
      <c r="K133" s="113"/>
      <c r="L133" s="115" t="s">
        <v>2028</v>
      </c>
      <c r="M133" s="115"/>
      <c r="N133" s="115" t="s">
        <v>2083</v>
      </c>
      <c r="O133" s="113"/>
      <c r="P133" s="115" t="s">
        <v>919</v>
      </c>
      <c r="Q133" s="113"/>
      <c r="R133" s="113"/>
      <c r="S133" s="115" t="s">
        <v>1302</v>
      </c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</row>
    <row r="134" hidden="1">
      <c r="A134" s="27"/>
      <c r="B134" s="88" t="s">
        <v>159</v>
      </c>
      <c r="C134" s="90"/>
      <c r="D134" s="92">
        <v>19.0</v>
      </c>
      <c r="E134" s="90"/>
      <c r="F134" s="90"/>
      <c r="G134" s="92">
        <v>14.0</v>
      </c>
      <c r="H134" s="90"/>
      <c r="I134" s="90"/>
      <c r="J134" s="92">
        <v>26.0</v>
      </c>
      <c r="K134" s="90"/>
      <c r="L134" s="92">
        <v>64.0</v>
      </c>
      <c r="M134" s="92"/>
      <c r="N134" s="92">
        <v>39.0</v>
      </c>
      <c r="O134" s="90"/>
      <c r="P134" s="92">
        <v>70.0</v>
      </c>
      <c r="Q134" s="90"/>
      <c r="R134" s="90"/>
      <c r="S134" s="92">
        <v>199.0</v>
      </c>
      <c r="T134" s="23"/>
      <c r="U134" s="147">
        <f>SUM(D134:T134)</f>
        <v>431</v>
      </c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</row>
    <row r="135" hidden="1">
      <c r="A135" s="27"/>
      <c r="B135" s="88" t="s">
        <v>178</v>
      </c>
      <c r="C135" s="90"/>
      <c r="D135" s="92">
        <v>17.0</v>
      </c>
      <c r="E135" s="92"/>
      <c r="F135" s="92"/>
      <c r="G135" s="92">
        <v>14.0</v>
      </c>
      <c r="H135" s="92"/>
      <c r="I135" s="92"/>
      <c r="J135" s="92">
        <v>26.0</v>
      </c>
      <c r="K135" s="92"/>
      <c r="L135" s="92">
        <v>64.0</v>
      </c>
      <c r="M135" s="92"/>
      <c r="N135" s="92">
        <v>27.0</v>
      </c>
      <c r="O135" s="92"/>
      <c r="P135" s="92">
        <v>67.0</v>
      </c>
      <c r="Q135" s="92"/>
      <c r="R135" s="92"/>
      <c r="S135" s="92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</row>
    <row r="136" hidden="1">
      <c r="A136" s="27"/>
      <c r="B136" s="88" t="s">
        <v>287</v>
      </c>
      <c r="C136" s="90"/>
      <c r="D136" s="92">
        <v>6.0</v>
      </c>
      <c r="E136" s="90"/>
      <c r="F136" s="90"/>
      <c r="G136" s="92">
        <v>2.0</v>
      </c>
      <c r="H136" s="90"/>
      <c r="I136" s="90"/>
      <c r="J136" s="92">
        <v>2.0</v>
      </c>
      <c r="K136" s="90"/>
      <c r="L136" s="92">
        <v>7.0</v>
      </c>
      <c r="M136" s="90"/>
      <c r="N136" s="92"/>
      <c r="O136" s="90"/>
      <c r="P136" s="92"/>
      <c r="Q136" s="90"/>
      <c r="R136" s="90"/>
      <c r="S136" s="92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</row>
    <row r="137" hidden="1">
      <c r="A137" s="27"/>
      <c r="B137" s="88" t="s">
        <v>301</v>
      </c>
      <c r="C137" s="90"/>
      <c r="D137" s="92">
        <v>1.0</v>
      </c>
      <c r="E137" s="90"/>
      <c r="F137" s="90"/>
      <c r="G137" s="92"/>
      <c r="H137" s="90"/>
      <c r="I137" s="90"/>
      <c r="J137" s="92">
        <v>4.0</v>
      </c>
      <c r="K137" s="90"/>
      <c r="L137" s="92">
        <v>20.0</v>
      </c>
      <c r="M137" s="90"/>
      <c r="N137" s="92">
        <v>15.0</v>
      </c>
      <c r="O137" s="90"/>
      <c r="P137" s="92">
        <v>17.0</v>
      </c>
      <c r="Q137" s="90"/>
      <c r="R137" s="90"/>
      <c r="S137" s="92">
        <v>23.0</v>
      </c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</row>
    <row r="138" hidden="1">
      <c r="A138" s="27"/>
      <c r="B138" s="88" t="s">
        <v>214</v>
      </c>
      <c r="C138" s="90"/>
      <c r="D138" s="92">
        <f t="shared" ref="D138:S138" si="21">D134-D136-D137-D139-D140</f>
        <v>11</v>
      </c>
      <c r="E138" s="92">
        <f t="shared" si="21"/>
        <v>0</v>
      </c>
      <c r="F138" s="92">
        <f t="shared" si="21"/>
        <v>0</v>
      </c>
      <c r="G138" s="92">
        <f t="shared" si="21"/>
        <v>12</v>
      </c>
      <c r="H138" s="92">
        <f t="shared" si="21"/>
        <v>0</v>
      </c>
      <c r="I138" s="92">
        <f t="shared" si="21"/>
        <v>0</v>
      </c>
      <c r="J138" s="92">
        <f t="shared" si="21"/>
        <v>19</v>
      </c>
      <c r="K138" s="92">
        <f t="shared" si="21"/>
        <v>0</v>
      </c>
      <c r="L138" s="92">
        <f t="shared" si="21"/>
        <v>37</v>
      </c>
      <c r="M138" s="92">
        <f t="shared" si="21"/>
        <v>0</v>
      </c>
      <c r="N138" s="92">
        <f t="shared" si="21"/>
        <v>20</v>
      </c>
      <c r="O138" s="92">
        <f t="shared" si="21"/>
        <v>0</v>
      </c>
      <c r="P138" s="92">
        <f t="shared" si="21"/>
        <v>50</v>
      </c>
      <c r="Q138" s="92">
        <f t="shared" si="21"/>
        <v>0</v>
      </c>
      <c r="R138" s="92">
        <f t="shared" si="21"/>
        <v>0</v>
      </c>
      <c r="S138" s="92">
        <f t="shared" si="21"/>
        <v>165</v>
      </c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</row>
    <row r="139" hidden="1">
      <c r="A139" s="27"/>
      <c r="B139" s="88" t="s">
        <v>221</v>
      </c>
      <c r="C139" s="90"/>
      <c r="D139" s="92"/>
      <c r="E139" s="90"/>
      <c r="F139" s="90"/>
      <c r="G139" s="92"/>
      <c r="H139" s="90"/>
      <c r="I139" s="90"/>
      <c r="J139" s="92">
        <v>1.0</v>
      </c>
      <c r="K139" s="90"/>
      <c r="L139" s="92"/>
      <c r="M139" s="90"/>
      <c r="N139" s="92"/>
      <c r="O139" s="90"/>
      <c r="P139" s="92"/>
      <c r="Q139" s="90"/>
      <c r="R139" s="90"/>
      <c r="S139" s="92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</row>
    <row r="140" hidden="1">
      <c r="A140" s="27"/>
      <c r="B140" s="88" t="s">
        <v>233</v>
      </c>
      <c r="C140" s="90"/>
      <c r="D140" s="92">
        <v>1.0</v>
      </c>
      <c r="E140" s="90"/>
      <c r="F140" s="90"/>
      <c r="G140" s="92"/>
      <c r="H140" s="90"/>
      <c r="I140" s="90"/>
      <c r="J140" s="92"/>
      <c r="K140" s="90"/>
      <c r="L140" s="92"/>
      <c r="M140" s="90"/>
      <c r="N140" s="92">
        <v>4.0</v>
      </c>
      <c r="O140" s="90"/>
      <c r="P140" s="92">
        <v>3.0</v>
      </c>
      <c r="Q140" s="90"/>
      <c r="R140" s="90"/>
      <c r="S140" s="92">
        <v>11.0</v>
      </c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</row>
    <row r="141" hidden="1">
      <c r="A141" s="35"/>
      <c r="B141" s="88" t="s">
        <v>338</v>
      </c>
      <c r="C141" s="110" t="str">
        <f t="shared" ref="C141:S141" si="22">C135/C134</f>
        <v>#DIV/0!</v>
      </c>
      <c r="D141" s="110">
        <f t="shared" si="22"/>
        <v>0.8947368421</v>
      </c>
      <c r="E141" s="110" t="str">
        <f t="shared" si="22"/>
        <v>#DIV/0!</v>
      </c>
      <c r="F141" s="110" t="str">
        <f t="shared" si="22"/>
        <v>#DIV/0!</v>
      </c>
      <c r="G141" s="110">
        <f t="shared" si="22"/>
        <v>1</v>
      </c>
      <c r="H141" s="110" t="str">
        <f t="shared" si="22"/>
        <v>#DIV/0!</v>
      </c>
      <c r="I141" s="110" t="str">
        <f t="shared" si="22"/>
        <v>#DIV/0!</v>
      </c>
      <c r="J141" s="110">
        <f t="shared" si="22"/>
        <v>1</v>
      </c>
      <c r="K141" s="110" t="str">
        <f t="shared" si="22"/>
        <v>#DIV/0!</v>
      </c>
      <c r="L141" s="110">
        <f t="shared" si="22"/>
        <v>1</v>
      </c>
      <c r="M141" s="110" t="str">
        <f t="shared" si="22"/>
        <v>#DIV/0!</v>
      </c>
      <c r="N141" s="110">
        <f t="shared" si="22"/>
        <v>0.6923076923</v>
      </c>
      <c r="O141" s="110" t="str">
        <f t="shared" si="22"/>
        <v>#DIV/0!</v>
      </c>
      <c r="P141" s="110">
        <f t="shared" si="22"/>
        <v>0.9571428571</v>
      </c>
      <c r="Q141" s="110" t="str">
        <f t="shared" si="22"/>
        <v>#DIV/0!</v>
      </c>
      <c r="R141" s="110" t="str">
        <f t="shared" si="22"/>
        <v>#DIV/0!</v>
      </c>
      <c r="S141" s="110">
        <f t="shared" si="22"/>
        <v>0</v>
      </c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</row>
    <row r="142" hidden="1">
      <c r="A142" s="23"/>
      <c r="B142" s="23"/>
      <c r="C142" s="23"/>
      <c r="D142" s="7" t="s">
        <v>2087</v>
      </c>
      <c r="E142" s="23"/>
      <c r="F142" s="23"/>
      <c r="G142" s="7" t="s">
        <v>2089</v>
      </c>
      <c r="H142" s="23"/>
      <c r="I142" s="23"/>
      <c r="J142" s="7" t="s">
        <v>2091</v>
      </c>
      <c r="K142" s="23"/>
      <c r="L142" s="7" t="s">
        <v>2094</v>
      </c>
      <c r="M142" s="23"/>
      <c r="N142" s="7" t="s">
        <v>2095</v>
      </c>
      <c r="O142" s="23"/>
      <c r="P142" s="7" t="s">
        <v>2096</v>
      </c>
      <c r="Q142" s="23"/>
      <c r="R142" s="23"/>
      <c r="S142" s="7" t="s">
        <v>2098</v>
      </c>
      <c r="T142" s="82" t="s">
        <v>7</v>
      </c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</row>
    <row r="143" hidden="1">
      <c r="A143" s="23"/>
      <c r="B143" s="23"/>
      <c r="C143" s="23"/>
      <c r="D143" s="82"/>
      <c r="E143" s="23"/>
      <c r="F143" s="23"/>
      <c r="G143" s="82" t="s">
        <v>7</v>
      </c>
      <c r="H143" s="23"/>
      <c r="I143" s="23"/>
      <c r="J143" s="23"/>
      <c r="K143" s="23"/>
      <c r="L143" s="23"/>
      <c r="M143" s="23"/>
      <c r="N143" s="82" t="s">
        <v>2100</v>
      </c>
      <c r="O143" s="23"/>
      <c r="P143" s="82" t="s">
        <v>7</v>
      </c>
      <c r="Q143" s="23"/>
      <c r="R143" s="23"/>
      <c r="S143" s="82"/>
      <c r="T143" s="82" t="s">
        <v>7</v>
      </c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</row>
    <row r="144" hidden="1">
      <c r="A144" s="85">
        <v>43745.0</v>
      </c>
      <c r="B144" s="112" t="s">
        <v>134</v>
      </c>
      <c r="C144" s="113"/>
      <c r="D144" s="115" t="s">
        <v>960</v>
      </c>
      <c r="E144" s="113"/>
      <c r="F144" s="113"/>
      <c r="G144" s="115" t="s">
        <v>1199</v>
      </c>
      <c r="H144" s="113"/>
      <c r="I144" s="113"/>
      <c r="J144" s="115" t="s">
        <v>2078</v>
      </c>
      <c r="K144" s="113"/>
      <c r="L144" s="115" t="s">
        <v>1826</v>
      </c>
      <c r="M144" s="115"/>
      <c r="N144" s="115" t="s">
        <v>1439</v>
      </c>
      <c r="O144" s="113"/>
      <c r="P144" s="115" t="s">
        <v>1788</v>
      </c>
      <c r="Q144" s="113"/>
      <c r="R144" s="113"/>
      <c r="S144" s="115" t="s">
        <v>946</v>
      </c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</row>
    <row r="145" hidden="1">
      <c r="A145" s="27"/>
      <c r="B145" s="88" t="s">
        <v>159</v>
      </c>
      <c r="C145" s="90"/>
      <c r="D145" s="92">
        <v>33.0</v>
      </c>
      <c r="E145" s="90"/>
      <c r="F145" s="90"/>
      <c r="G145" s="92">
        <v>4.0</v>
      </c>
      <c r="H145" s="90"/>
      <c r="I145" s="90"/>
      <c r="J145" s="92">
        <v>108.0</v>
      </c>
      <c r="K145" s="90"/>
      <c r="L145" s="92">
        <v>40.0</v>
      </c>
      <c r="M145" s="92"/>
      <c r="N145" s="92">
        <v>121.0</v>
      </c>
      <c r="O145" s="90"/>
      <c r="P145" s="92">
        <v>109.0</v>
      </c>
      <c r="Q145" s="90"/>
      <c r="R145" s="90"/>
      <c r="S145" s="92">
        <v>312.0</v>
      </c>
      <c r="T145" s="23"/>
      <c r="U145" s="147">
        <f>SUM(D145:T145)</f>
        <v>727</v>
      </c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</row>
    <row r="146" hidden="1">
      <c r="A146" s="27"/>
      <c r="B146" s="88" t="s">
        <v>178</v>
      </c>
      <c r="C146" s="90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</row>
    <row r="147" hidden="1">
      <c r="A147" s="27"/>
      <c r="B147" s="88" t="s">
        <v>287</v>
      </c>
      <c r="C147" s="90"/>
      <c r="D147" s="92">
        <v>26.0</v>
      </c>
      <c r="E147" s="90"/>
      <c r="F147" s="90"/>
      <c r="G147" s="92">
        <v>3.0</v>
      </c>
      <c r="H147" s="90"/>
      <c r="I147" s="90"/>
      <c r="J147" s="92">
        <v>56.0</v>
      </c>
      <c r="K147" s="90"/>
      <c r="L147" s="92">
        <v>8.0</v>
      </c>
      <c r="M147" s="90"/>
      <c r="N147" s="92"/>
      <c r="O147" s="90"/>
      <c r="P147" s="92"/>
      <c r="Q147" s="90"/>
      <c r="R147" s="90"/>
      <c r="S147" s="92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</row>
    <row r="148" hidden="1">
      <c r="A148" s="27"/>
      <c r="B148" s="88" t="s">
        <v>301</v>
      </c>
      <c r="C148" s="90"/>
      <c r="D148" s="92">
        <v>3.0</v>
      </c>
      <c r="E148" s="90"/>
      <c r="F148" s="90"/>
      <c r="G148" s="92"/>
      <c r="H148" s="90"/>
      <c r="I148" s="90"/>
      <c r="J148" s="92">
        <v>34.0</v>
      </c>
      <c r="K148" s="90"/>
      <c r="L148" s="92">
        <v>22.0</v>
      </c>
      <c r="M148" s="90"/>
      <c r="N148" s="92">
        <f>81+16</f>
        <v>97</v>
      </c>
      <c r="O148" s="90"/>
      <c r="P148" s="92">
        <f>56+3</f>
        <v>59</v>
      </c>
      <c r="Q148" s="90"/>
      <c r="R148" s="90"/>
      <c r="S148" s="92">
        <f>64+59+55+8</f>
        <v>186</v>
      </c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</row>
    <row r="149" hidden="1">
      <c r="A149" s="27"/>
      <c r="B149" s="88" t="s">
        <v>214</v>
      </c>
      <c r="C149" s="90"/>
      <c r="D149" s="92">
        <f t="shared" ref="D149:S149" si="23">D145-D147-D148-D150-D151</f>
        <v>4</v>
      </c>
      <c r="E149" s="92">
        <f t="shared" si="23"/>
        <v>0</v>
      </c>
      <c r="F149" s="92">
        <f t="shared" si="23"/>
        <v>0</v>
      </c>
      <c r="G149" s="92">
        <f t="shared" si="23"/>
        <v>1</v>
      </c>
      <c r="H149" s="92">
        <f t="shared" si="23"/>
        <v>0</v>
      </c>
      <c r="I149" s="92">
        <f t="shared" si="23"/>
        <v>0</v>
      </c>
      <c r="J149" s="92">
        <f t="shared" si="23"/>
        <v>16</v>
      </c>
      <c r="K149" s="92">
        <f t="shared" si="23"/>
        <v>0</v>
      </c>
      <c r="L149" s="92">
        <f t="shared" si="23"/>
        <v>10</v>
      </c>
      <c r="M149" s="92">
        <f t="shared" si="23"/>
        <v>0</v>
      </c>
      <c r="N149" s="92">
        <f t="shared" si="23"/>
        <v>23</v>
      </c>
      <c r="O149" s="92">
        <f t="shared" si="23"/>
        <v>0</v>
      </c>
      <c r="P149" s="92">
        <f t="shared" si="23"/>
        <v>49</v>
      </c>
      <c r="Q149" s="92">
        <f t="shared" si="23"/>
        <v>0</v>
      </c>
      <c r="R149" s="92">
        <f t="shared" si="23"/>
        <v>0</v>
      </c>
      <c r="S149" s="92">
        <f t="shared" si="23"/>
        <v>122</v>
      </c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</row>
    <row r="150" hidden="1">
      <c r="A150" s="27"/>
      <c r="B150" s="88" t="s">
        <v>221</v>
      </c>
      <c r="C150" s="90"/>
      <c r="D150" s="92"/>
      <c r="E150" s="90"/>
      <c r="F150" s="90"/>
      <c r="G150" s="92"/>
      <c r="H150" s="90"/>
      <c r="I150" s="90"/>
      <c r="J150" s="92">
        <v>2.0</v>
      </c>
      <c r="K150" s="90"/>
      <c r="L150" s="92"/>
      <c r="M150" s="90"/>
      <c r="N150" s="92">
        <v>1.0</v>
      </c>
      <c r="O150" s="90"/>
      <c r="P150" s="92">
        <v>1.0</v>
      </c>
      <c r="Q150" s="90"/>
      <c r="R150" s="90"/>
      <c r="S150" s="92">
        <v>4.0</v>
      </c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</row>
    <row r="151" hidden="1">
      <c r="A151" s="27"/>
      <c r="B151" s="88" t="s">
        <v>233</v>
      </c>
      <c r="C151" s="90"/>
      <c r="D151" s="92"/>
      <c r="E151" s="90"/>
      <c r="F151" s="90"/>
      <c r="G151" s="92"/>
      <c r="H151" s="90"/>
      <c r="I151" s="90"/>
      <c r="J151" s="92"/>
      <c r="K151" s="90"/>
      <c r="L151" s="92"/>
      <c r="M151" s="90"/>
      <c r="N151" s="92"/>
      <c r="O151" s="90"/>
      <c r="P151" s="92"/>
      <c r="Q151" s="90"/>
      <c r="R151" s="90"/>
      <c r="S151" s="92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</row>
    <row r="152" hidden="1">
      <c r="A152" s="35"/>
      <c r="B152" s="88" t="s">
        <v>338</v>
      </c>
      <c r="C152" s="110" t="str">
        <f t="shared" ref="C152:S152" si="24">C146/C145</f>
        <v>#DIV/0!</v>
      </c>
      <c r="D152" s="110">
        <f t="shared" si="24"/>
        <v>0</v>
      </c>
      <c r="E152" s="110" t="str">
        <f t="shared" si="24"/>
        <v>#DIV/0!</v>
      </c>
      <c r="F152" s="110" t="str">
        <f t="shared" si="24"/>
        <v>#DIV/0!</v>
      </c>
      <c r="G152" s="110">
        <f t="shared" si="24"/>
        <v>0</v>
      </c>
      <c r="H152" s="110" t="str">
        <f t="shared" si="24"/>
        <v>#DIV/0!</v>
      </c>
      <c r="I152" s="110" t="str">
        <f t="shared" si="24"/>
        <v>#DIV/0!</v>
      </c>
      <c r="J152" s="110">
        <f t="shared" si="24"/>
        <v>0</v>
      </c>
      <c r="K152" s="110" t="str">
        <f t="shared" si="24"/>
        <v>#DIV/0!</v>
      </c>
      <c r="L152" s="110">
        <f t="shared" si="24"/>
        <v>0</v>
      </c>
      <c r="M152" s="110" t="str">
        <f t="shared" si="24"/>
        <v>#DIV/0!</v>
      </c>
      <c r="N152" s="110">
        <f t="shared" si="24"/>
        <v>0</v>
      </c>
      <c r="O152" s="110" t="str">
        <f t="shared" si="24"/>
        <v>#DIV/0!</v>
      </c>
      <c r="P152" s="110">
        <f t="shared" si="24"/>
        <v>0</v>
      </c>
      <c r="Q152" s="110" t="str">
        <f t="shared" si="24"/>
        <v>#DIV/0!</v>
      </c>
      <c r="R152" s="110" t="str">
        <f t="shared" si="24"/>
        <v>#DIV/0!</v>
      </c>
      <c r="S152" s="110">
        <f t="shared" si="24"/>
        <v>0</v>
      </c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</row>
    <row r="153" hidden="1">
      <c r="A153" s="23"/>
      <c r="B153" s="23"/>
      <c r="C153" s="23"/>
      <c r="D153" s="7" t="s">
        <v>2105</v>
      </c>
      <c r="E153" s="23"/>
      <c r="F153" s="23"/>
      <c r="G153" s="7" t="s">
        <v>2106</v>
      </c>
      <c r="H153" s="23"/>
      <c r="I153" s="23"/>
      <c r="J153" s="7" t="s">
        <v>2107</v>
      </c>
      <c r="K153" s="23"/>
      <c r="L153" s="7" t="s">
        <v>2108</v>
      </c>
      <c r="M153" s="23"/>
      <c r="N153" s="7" t="s">
        <v>2109</v>
      </c>
      <c r="O153" s="23"/>
      <c r="P153" s="7" t="s">
        <v>2110</v>
      </c>
      <c r="Q153" s="23"/>
      <c r="R153" s="23"/>
      <c r="S153" s="7" t="s">
        <v>2111</v>
      </c>
      <c r="T153" s="82" t="s">
        <v>7</v>
      </c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</row>
    <row r="154" hidden="1">
      <c r="A154" s="85">
        <v>43746.0</v>
      </c>
      <c r="B154" s="112" t="s">
        <v>134</v>
      </c>
      <c r="C154" s="113"/>
      <c r="D154" s="115" t="s">
        <v>687</v>
      </c>
      <c r="E154" s="113"/>
      <c r="F154" s="113"/>
      <c r="G154" s="115" t="s">
        <v>2093</v>
      </c>
      <c r="H154" s="113"/>
      <c r="I154" s="113"/>
      <c r="J154" s="115" t="s">
        <v>2112</v>
      </c>
      <c r="K154" s="113"/>
      <c r="L154" s="115" t="s">
        <v>1288</v>
      </c>
      <c r="M154" s="115"/>
      <c r="N154" s="115" t="s">
        <v>2113</v>
      </c>
      <c r="O154" s="113"/>
      <c r="P154" s="115" t="s">
        <v>806</v>
      </c>
      <c r="Q154" s="113"/>
      <c r="R154" s="113"/>
      <c r="S154" s="115" t="s">
        <v>946</v>
      </c>
      <c r="T154" s="115" t="s">
        <v>1892</v>
      </c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</row>
    <row r="155" hidden="1">
      <c r="A155" s="27"/>
      <c r="B155" s="88" t="s">
        <v>159</v>
      </c>
      <c r="C155" s="90"/>
      <c r="D155" s="92">
        <v>1.0</v>
      </c>
      <c r="E155" s="90"/>
      <c r="F155" s="90"/>
      <c r="G155" s="92">
        <v>70.0</v>
      </c>
      <c r="H155" s="90"/>
      <c r="I155" s="90"/>
      <c r="J155" s="92">
        <v>35.0</v>
      </c>
      <c r="K155" s="90"/>
      <c r="L155" s="92">
        <v>39.0</v>
      </c>
      <c r="M155" s="92"/>
      <c r="N155" s="92">
        <v>100.0</v>
      </c>
      <c r="O155" s="90"/>
      <c r="P155" s="92">
        <v>20.0</v>
      </c>
      <c r="Q155" s="90"/>
      <c r="R155" s="90"/>
      <c r="S155" s="92">
        <v>169.0</v>
      </c>
      <c r="T155" s="82">
        <v>93.0</v>
      </c>
      <c r="U155" s="147">
        <f>SUM(D155:T155)</f>
        <v>527</v>
      </c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</row>
    <row r="156" hidden="1">
      <c r="A156" s="27"/>
      <c r="B156" s="88" t="s">
        <v>178</v>
      </c>
      <c r="C156" s="90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</row>
    <row r="157" hidden="1">
      <c r="A157" s="27"/>
      <c r="B157" s="88" t="s">
        <v>287</v>
      </c>
      <c r="C157" s="90"/>
      <c r="D157" s="92">
        <v>1.0</v>
      </c>
      <c r="E157" s="90"/>
      <c r="F157" s="90"/>
      <c r="G157" s="92">
        <f>63-G158</f>
        <v>49</v>
      </c>
      <c r="H157" s="90"/>
      <c r="I157" s="90"/>
      <c r="J157" s="92">
        <v>28.0</v>
      </c>
      <c r="K157" s="90"/>
      <c r="L157" s="92"/>
      <c r="M157" s="90"/>
      <c r="N157" s="92"/>
      <c r="O157" s="90"/>
      <c r="P157" s="92"/>
      <c r="Q157" s="90"/>
      <c r="R157" s="90"/>
      <c r="S157" s="92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</row>
    <row r="158" hidden="1">
      <c r="A158" s="27"/>
      <c r="B158" s="88" t="s">
        <v>301</v>
      </c>
      <c r="C158" s="90"/>
      <c r="D158" s="92"/>
      <c r="E158" s="90"/>
      <c r="F158" s="90"/>
      <c r="G158" s="92">
        <v>14.0</v>
      </c>
      <c r="H158" s="90"/>
      <c r="I158" s="90"/>
      <c r="J158" s="92">
        <v>4.0</v>
      </c>
      <c r="K158" s="90"/>
      <c r="L158" s="92">
        <v>33.0</v>
      </c>
      <c r="M158" s="90"/>
      <c r="N158" s="92">
        <v>85.0</v>
      </c>
      <c r="O158" s="90"/>
      <c r="P158" s="92">
        <v>13.0</v>
      </c>
      <c r="Q158" s="90"/>
      <c r="R158" s="90"/>
      <c r="S158" s="92">
        <v>103.0</v>
      </c>
      <c r="T158" s="82">
        <v>53.0</v>
      </c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</row>
    <row r="159" hidden="1">
      <c r="A159" s="27"/>
      <c r="B159" s="88" t="s">
        <v>214</v>
      </c>
      <c r="C159" s="90"/>
      <c r="D159" s="92">
        <f t="shared" ref="D159:T159" si="25">D155-D157-D158-D160-D161</f>
        <v>0</v>
      </c>
      <c r="E159" s="92">
        <f t="shared" si="25"/>
        <v>0</v>
      </c>
      <c r="F159" s="92">
        <f t="shared" si="25"/>
        <v>0</v>
      </c>
      <c r="G159" s="92">
        <f t="shared" si="25"/>
        <v>5</v>
      </c>
      <c r="H159" s="92">
        <f t="shared" si="25"/>
        <v>0</v>
      </c>
      <c r="I159" s="92">
        <f t="shared" si="25"/>
        <v>0</v>
      </c>
      <c r="J159" s="92">
        <f t="shared" si="25"/>
        <v>3</v>
      </c>
      <c r="K159" s="92">
        <f t="shared" si="25"/>
        <v>0</v>
      </c>
      <c r="L159" s="92">
        <f t="shared" si="25"/>
        <v>6</v>
      </c>
      <c r="M159" s="92">
        <f t="shared" si="25"/>
        <v>0</v>
      </c>
      <c r="N159" s="92">
        <f t="shared" si="25"/>
        <v>15</v>
      </c>
      <c r="O159" s="92">
        <f t="shared" si="25"/>
        <v>0</v>
      </c>
      <c r="P159" s="92">
        <f t="shared" si="25"/>
        <v>7</v>
      </c>
      <c r="Q159" s="92">
        <f t="shared" si="25"/>
        <v>0</v>
      </c>
      <c r="R159" s="92">
        <f t="shared" si="25"/>
        <v>0</v>
      </c>
      <c r="S159" s="92">
        <f t="shared" si="25"/>
        <v>65</v>
      </c>
      <c r="T159" s="92">
        <f t="shared" si="25"/>
        <v>38</v>
      </c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</row>
    <row r="160" hidden="1">
      <c r="A160" s="27"/>
      <c r="B160" s="88" t="s">
        <v>221</v>
      </c>
      <c r="C160" s="90"/>
      <c r="D160" s="92"/>
      <c r="E160" s="90"/>
      <c r="F160" s="90"/>
      <c r="G160" s="92">
        <v>2.0</v>
      </c>
      <c r="H160" s="90"/>
      <c r="I160" s="90"/>
      <c r="J160" s="92"/>
      <c r="K160" s="90"/>
      <c r="L160" s="92"/>
      <c r="M160" s="90"/>
      <c r="N160" s="92"/>
      <c r="O160" s="90"/>
      <c r="P160" s="92"/>
      <c r="Q160" s="90"/>
      <c r="R160" s="90"/>
      <c r="S160" s="92">
        <v>1.0</v>
      </c>
      <c r="T160" s="82">
        <v>1.0</v>
      </c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</row>
    <row r="161" hidden="1">
      <c r="A161" s="27"/>
      <c r="B161" s="88" t="s">
        <v>233</v>
      </c>
      <c r="C161" s="90"/>
      <c r="D161" s="92"/>
      <c r="E161" s="90"/>
      <c r="F161" s="90"/>
      <c r="G161" s="92"/>
      <c r="H161" s="90"/>
      <c r="I161" s="90"/>
      <c r="J161" s="92"/>
      <c r="K161" s="90"/>
      <c r="L161" s="92"/>
      <c r="M161" s="90"/>
      <c r="N161" s="92"/>
      <c r="O161" s="90"/>
      <c r="P161" s="92"/>
      <c r="Q161" s="90"/>
      <c r="R161" s="90"/>
      <c r="S161" s="92"/>
      <c r="T161" s="82">
        <v>1.0</v>
      </c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</row>
    <row r="162" hidden="1">
      <c r="A162" s="35"/>
      <c r="B162" s="88" t="s">
        <v>338</v>
      </c>
      <c r="C162" s="110" t="str">
        <f t="shared" ref="C162:S162" si="26">C156/C155</f>
        <v>#DIV/0!</v>
      </c>
      <c r="D162" s="110">
        <f t="shared" si="26"/>
        <v>0</v>
      </c>
      <c r="E162" s="110" t="str">
        <f t="shared" si="26"/>
        <v>#DIV/0!</v>
      </c>
      <c r="F162" s="110" t="str">
        <f t="shared" si="26"/>
        <v>#DIV/0!</v>
      </c>
      <c r="G162" s="110">
        <f t="shared" si="26"/>
        <v>0</v>
      </c>
      <c r="H162" s="110" t="str">
        <f t="shared" si="26"/>
        <v>#DIV/0!</v>
      </c>
      <c r="I162" s="110" t="str">
        <f t="shared" si="26"/>
        <v>#DIV/0!</v>
      </c>
      <c r="J162" s="110">
        <f t="shared" si="26"/>
        <v>0</v>
      </c>
      <c r="K162" s="110" t="str">
        <f t="shared" si="26"/>
        <v>#DIV/0!</v>
      </c>
      <c r="L162" s="110">
        <f t="shared" si="26"/>
        <v>0</v>
      </c>
      <c r="M162" s="110" t="str">
        <f t="shared" si="26"/>
        <v>#DIV/0!</v>
      </c>
      <c r="N162" s="110">
        <f t="shared" si="26"/>
        <v>0</v>
      </c>
      <c r="O162" s="110" t="str">
        <f t="shared" si="26"/>
        <v>#DIV/0!</v>
      </c>
      <c r="P162" s="110">
        <f t="shared" si="26"/>
        <v>0</v>
      </c>
      <c r="Q162" s="110" t="str">
        <f t="shared" si="26"/>
        <v>#DIV/0!</v>
      </c>
      <c r="R162" s="110" t="str">
        <f t="shared" si="26"/>
        <v>#DIV/0!</v>
      </c>
      <c r="S162" s="110">
        <f t="shared" si="26"/>
        <v>0</v>
      </c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</row>
    <row r="163" hidden="1">
      <c r="A163" s="85">
        <v>43747.0</v>
      </c>
      <c r="B163" s="112" t="s">
        <v>134</v>
      </c>
      <c r="C163" s="113"/>
      <c r="D163" s="115" t="s">
        <v>597</v>
      </c>
      <c r="E163" s="113"/>
      <c r="F163" s="113"/>
      <c r="G163" s="115" t="s">
        <v>140</v>
      </c>
      <c r="H163" s="113"/>
      <c r="I163" s="113"/>
      <c r="J163" s="115" t="s">
        <v>1672</v>
      </c>
      <c r="K163" s="113"/>
      <c r="L163" s="115" t="s">
        <v>1894</v>
      </c>
      <c r="M163" s="115"/>
      <c r="N163" s="115" t="s">
        <v>1267</v>
      </c>
      <c r="O163" s="113"/>
      <c r="P163" s="115" t="s">
        <v>2075</v>
      </c>
      <c r="Q163" s="113"/>
      <c r="R163" s="113"/>
      <c r="S163" s="115" t="s">
        <v>1751</v>
      </c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</row>
    <row r="164" hidden="1">
      <c r="A164" s="27"/>
      <c r="B164" s="88" t="s">
        <v>159</v>
      </c>
      <c r="C164" s="90"/>
      <c r="D164" s="92">
        <v>40.0</v>
      </c>
      <c r="E164" s="90"/>
      <c r="F164" s="90"/>
      <c r="G164" s="92">
        <v>23.0</v>
      </c>
      <c r="H164" s="90"/>
      <c r="I164" s="90"/>
      <c r="J164" s="92">
        <v>23.0</v>
      </c>
      <c r="K164" s="90"/>
      <c r="L164" s="92">
        <v>39.0</v>
      </c>
      <c r="M164" s="92"/>
      <c r="N164" s="92">
        <v>73.0</v>
      </c>
      <c r="O164" s="90"/>
      <c r="P164" s="92">
        <v>78.0</v>
      </c>
      <c r="Q164" s="90"/>
      <c r="R164" s="90"/>
      <c r="S164" s="92">
        <v>3.0</v>
      </c>
      <c r="T164" s="23"/>
      <c r="U164" s="147">
        <f>SUM(D164:T164)</f>
        <v>279</v>
      </c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</row>
    <row r="165" hidden="1">
      <c r="A165" s="27"/>
      <c r="B165" s="88" t="s">
        <v>178</v>
      </c>
      <c r="C165" s="90"/>
      <c r="D165" s="92">
        <v>38.0</v>
      </c>
      <c r="E165" s="92"/>
      <c r="F165" s="92"/>
      <c r="G165" s="92">
        <v>23.0</v>
      </c>
      <c r="H165" s="92"/>
      <c r="I165" s="92"/>
      <c r="J165" s="92">
        <v>23.0</v>
      </c>
      <c r="K165" s="92"/>
      <c r="L165" s="92">
        <v>34.0</v>
      </c>
      <c r="M165" s="92"/>
      <c r="N165" s="92">
        <v>73.0</v>
      </c>
      <c r="O165" s="92"/>
      <c r="P165" s="92">
        <v>68.0</v>
      </c>
      <c r="Q165" s="92"/>
      <c r="R165" s="92"/>
      <c r="S165" s="92">
        <v>3.0</v>
      </c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</row>
    <row r="166" hidden="1">
      <c r="A166" s="27"/>
      <c r="B166" s="88" t="s">
        <v>287</v>
      </c>
      <c r="C166" s="90"/>
      <c r="D166" s="92">
        <v>26.0</v>
      </c>
      <c r="E166" s="90"/>
      <c r="F166" s="90"/>
      <c r="G166" s="92">
        <v>19.0</v>
      </c>
      <c r="H166" s="90"/>
      <c r="I166" s="90"/>
      <c r="J166" s="92">
        <v>19.0</v>
      </c>
      <c r="K166" s="90"/>
      <c r="L166" s="92"/>
      <c r="M166" s="90"/>
      <c r="N166" s="92"/>
      <c r="O166" s="90"/>
      <c r="P166" s="92"/>
      <c r="Q166" s="90"/>
      <c r="R166" s="90"/>
      <c r="S166" s="92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</row>
    <row r="167" hidden="1">
      <c r="A167" s="27"/>
      <c r="B167" s="88" t="s">
        <v>301</v>
      </c>
      <c r="C167" s="90"/>
      <c r="D167" s="92">
        <v>2.0</v>
      </c>
      <c r="E167" s="90"/>
      <c r="F167" s="90"/>
      <c r="G167" s="92"/>
      <c r="H167" s="90"/>
      <c r="I167" s="90"/>
      <c r="J167" s="92"/>
      <c r="K167" s="90"/>
      <c r="L167" s="92">
        <v>32.0</v>
      </c>
      <c r="M167" s="90"/>
      <c r="N167" s="92">
        <v>32.0</v>
      </c>
      <c r="O167" s="90"/>
      <c r="P167" s="92">
        <v>58.0</v>
      </c>
      <c r="Q167" s="90"/>
      <c r="R167" s="90"/>
      <c r="S167" s="92">
        <v>3.0</v>
      </c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</row>
    <row r="168" hidden="1">
      <c r="A168" s="27"/>
      <c r="B168" s="88" t="s">
        <v>214</v>
      </c>
      <c r="C168" s="90"/>
      <c r="D168" s="92">
        <f t="shared" ref="D168:S168" si="27">D164-D166-D167-D169-D170</f>
        <v>10</v>
      </c>
      <c r="E168" s="92">
        <f t="shared" si="27"/>
        <v>0</v>
      </c>
      <c r="F168" s="92">
        <f t="shared" si="27"/>
        <v>0</v>
      </c>
      <c r="G168" s="92">
        <f t="shared" si="27"/>
        <v>4</v>
      </c>
      <c r="H168" s="92">
        <f t="shared" si="27"/>
        <v>0</v>
      </c>
      <c r="I168" s="92">
        <f t="shared" si="27"/>
        <v>0</v>
      </c>
      <c r="J168" s="92">
        <f t="shared" si="27"/>
        <v>4</v>
      </c>
      <c r="K168" s="92">
        <f t="shared" si="27"/>
        <v>0</v>
      </c>
      <c r="L168" s="92">
        <f t="shared" si="27"/>
        <v>7</v>
      </c>
      <c r="M168" s="92">
        <f t="shared" si="27"/>
        <v>0</v>
      </c>
      <c r="N168" s="92">
        <f t="shared" si="27"/>
        <v>41</v>
      </c>
      <c r="O168" s="92">
        <f t="shared" si="27"/>
        <v>0</v>
      </c>
      <c r="P168" s="92">
        <f t="shared" si="27"/>
        <v>19</v>
      </c>
      <c r="Q168" s="92">
        <f t="shared" si="27"/>
        <v>0</v>
      </c>
      <c r="R168" s="92">
        <f t="shared" si="27"/>
        <v>0</v>
      </c>
      <c r="S168" s="92">
        <f t="shared" si="27"/>
        <v>0</v>
      </c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</row>
    <row r="169" hidden="1">
      <c r="A169" s="27"/>
      <c r="B169" s="88" t="s">
        <v>221</v>
      </c>
      <c r="C169" s="90"/>
      <c r="D169" s="92">
        <v>2.0</v>
      </c>
      <c r="E169" s="90"/>
      <c r="F169" s="90"/>
      <c r="G169" s="92"/>
      <c r="H169" s="90"/>
      <c r="I169" s="90"/>
      <c r="J169" s="92"/>
      <c r="K169" s="90"/>
      <c r="L169" s="92"/>
      <c r="M169" s="90"/>
      <c r="N169" s="92"/>
      <c r="O169" s="90"/>
      <c r="P169" s="92">
        <v>1.0</v>
      </c>
      <c r="Q169" s="90"/>
      <c r="R169" s="90"/>
      <c r="S169" s="92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</row>
    <row r="170" hidden="1">
      <c r="A170" s="27"/>
      <c r="B170" s="88" t="s">
        <v>233</v>
      </c>
      <c r="C170" s="90"/>
      <c r="D170" s="92"/>
      <c r="E170" s="90"/>
      <c r="F170" s="90"/>
      <c r="G170" s="92"/>
      <c r="H170" s="90"/>
      <c r="I170" s="90"/>
      <c r="J170" s="92"/>
      <c r="K170" s="90"/>
      <c r="L170" s="92"/>
      <c r="M170" s="90"/>
      <c r="N170" s="92"/>
      <c r="O170" s="90"/>
      <c r="P170" s="92"/>
      <c r="Q170" s="90"/>
      <c r="R170" s="90"/>
      <c r="S170" s="92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</row>
    <row r="171" hidden="1">
      <c r="A171" s="35"/>
      <c r="B171" s="88" t="s">
        <v>338</v>
      </c>
      <c r="C171" s="110" t="str">
        <f t="shared" ref="C171:S171" si="28">C165/C164</f>
        <v>#DIV/0!</v>
      </c>
      <c r="D171" s="110">
        <f t="shared" si="28"/>
        <v>0.95</v>
      </c>
      <c r="E171" s="110" t="str">
        <f t="shared" si="28"/>
        <v>#DIV/0!</v>
      </c>
      <c r="F171" s="110" t="str">
        <f t="shared" si="28"/>
        <v>#DIV/0!</v>
      </c>
      <c r="G171" s="110">
        <f t="shared" si="28"/>
        <v>1</v>
      </c>
      <c r="H171" s="110" t="str">
        <f t="shared" si="28"/>
        <v>#DIV/0!</v>
      </c>
      <c r="I171" s="110" t="str">
        <f t="shared" si="28"/>
        <v>#DIV/0!</v>
      </c>
      <c r="J171" s="110">
        <f t="shared" si="28"/>
        <v>1</v>
      </c>
      <c r="K171" s="110" t="str">
        <f t="shared" si="28"/>
        <v>#DIV/0!</v>
      </c>
      <c r="L171" s="110">
        <f t="shared" si="28"/>
        <v>0.8717948718</v>
      </c>
      <c r="M171" s="110" t="str">
        <f t="shared" si="28"/>
        <v>#DIV/0!</v>
      </c>
      <c r="N171" s="110">
        <f t="shared" si="28"/>
        <v>1</v>
      </c>
      <c r="O171" s="110" t="str">
        <f t="shared" si="28"/>
        <v>#DIV/0!</v>
      </c>
      <c r="P171" s="110">
        <f t="shared" si="28"/>
        <v>0.8717948718</v>
      </c>
      <c r="Q171" s="110" t="str">
        <f t="shared" si="28"/>
        <v>#DIV/0!</v>
      </c>
      <c r="R171" s="110" t="str">
        <f t="shared" si="28"/>
        <v>#DIV/0!</v>
      </c>
      <c r="S171" s="110">
        <f t="shared" si="28"/>
        <v>1</v>
      </c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</row>
    <row r="172" hidden="1">
      <c r="A172" s="23"/>
      <c r="B172" s="23"/>
      <c r="C172" s="23"/>
      <c r="D172" s="7" t="s">
        <v>2118</v>
      </c>
      <c r="E172" s="23"/>
      <c r="F172" s="23"/>
      <c r="G172" s="7" t="s">
        <v>2120</v>
      </c>
      <c r="H172" s="23"/>
      <c r="I172" s="23"/>
      <c r="J172" s="7" t="s">
        <v>2121</v>
      </c>
      <c r="K172" s="23"/>
      <c r="L172" s="7" t="s">
        <v>2123</v>
      </c>
      <c r="M172" s="23"/>
      <c r="N172" s="7" t="s">
        <v>2124</v>
      </c>
      <c r="O172" s="23"/>
      <c r="P172" s="7" t="s">
        <v>2126</v>
      </c>
      <c r="Q172" s="23"/>
      <c r="R172" s="23"/>
      <c r="S172" s="7" t="s">
        <v>2130</v>
      </c>
      <c r="T172" s="82" t="s">
        <v>7</v>
      </c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</row>
    <row r="173" hidden="1">
      <c r="A173" s="85">
        <v>43748.0</v>
      </c>
      <c r="B173" s="112" t="s">
        <v>134</v>
      </c>
      <c r="C173" s="113"/>
      <c r="D173" s="115" t="s">
        <v>139</v>
      </c>
      <c r="E173" s="113"/>
      <c r="F173" s="113"/>
      <c r="G173" s="115" t="s">
        <v>2027</v>
      </c>
      <c r="H173" s="113"/>
      <c r="I173" s="113"/>
      <c r="J173" s="115" t="s">
        <v>1155</v>
      </c>
      <c r="K173" s="113"/>
      <c r="L173" s="115" t="s">
        <v>1850</v>
      </c>
      <c r="M173" s="115"/>
      <c r="N173" s="115" t="s">
        <v>1232</v>
      </c>
      <c r="O173" s="113"/>
      <c r="P173" s="197">
        <v>0.625</v>
      </c>
      <c r="Q173" s="113"/>
      <c r="R173" s="113"/>
      <c r="S173" s="115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</row>
    <row r="174" hidden="1">
      <c r="A174" s="27"/>
      <c r="B174" s="88" t="s">
        <v>159</v>
      </c>
      <c r="C174" s="90"/>
      <c r="D174" s="92">
        <v>5.0</v>
      </c>
      <c r="E174" s="90"/>
      <c r="F174" s="90"/>
      <c r="G174" s="92">
        <v>11.0</v>
      </c>
      <c r="H174" s="90"/>
      <c r="I174" s="90"/>
      <c r="J174" s="92">
        <v>46.0</v>
      </c>
      <c r="K174" s="90"/>
      <c r="L174" s="92">
        <v>52.0</v>
      </c>
      <c r="M174" s="92"/>
      <c r="N174" s="92">
        <v>32.0</v>
      </c>
      <c r="O174" s="90"/>
      <c r="P174" s="92">
        <v>121.0</v>
      </c>
      <c r="Q174" s="90"/>
      <c r="R174" s="90"/>
      <c r="S174" s="92"/>
      <c r="T174" s="23"/>
      <c r="U174" s="147">
        <f>SUM(D174:T174)</f>
        <v>267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</row>
    <row r="175" hidden="1">
      <c r="A175" s="27"/>
      <c r="B175" s="88" t="s">
        <v>178</v>
      </c>
      <c r="C175" s="90"/>
      <c r="D175" s="92">
        <v>5.0</v>
      </c>
      <c r="E175" s="92"/>
      <c r="F175" s="92"/>
      <c r="G175" s="92">
        <v>11.0</v>
      </c>
      <c r="H175" s="92"/>
      <c r="I175" s="92"/>
      <c r="J175" s="92">
        <v>43.0</v>
      </c>
      <c r="K175" s="92"/>
      <c r="L175" s="92">
        <v>48.0</v>
      </c>
      <c r="M175" s="92"/>
      <c r="N175" s="92">
        <v>24.0</v>
      </c>
      <c r="O175" s="92"/>
      <c r="P175" s="92">
        <v>108.0</v>
      </c>
      <c r="Q175" s="92"/>
      <c r="R175" s="92"/>
      <c r="S175" s="92"/>
      <c r="T175" s="23"/>
      <c r="U175" s="82" t="s">
        <v>2132</v>
      </c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</row>
    <row r="176" hidden="1">
      <c r="A176" s="27"/>
      <c r="B176" s="88" t="s">
        <v>287</v>
      </c>
      <c r="C176" s="90"/>
      <c r="D176" s="92">
        <v>4.0</v>
      </c>
      <c r="E176" s="90"/>
      <c r="F176" s="90"/>
      <c r="G176" s="92">
        <v>11.0</v>
      </c>
      <c r="H176" s="90"/>
      <c r="I176" s="90"/>
      <c r="J176" s="92">
        <v>36.0</v>
      </c>
      <c r="K176" s="90"/>
      <c r="L176" s="92">
        <v>13.0</v>
      </c>
      <c r="M176" s="90"/>
      <c r="N176" s="92"/>
      <c r="O176" s="90"/>
      <c r="P176" s="92"/>
      <c r="Q176" s="90"/>
      <c r="R176" s="90"/>
      <c r="S176" s="92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</row>
    <row r="177" hidden="1">
      <c r="A177" s="27"/>
      <c r="B177" s="88" t="s">
        <v>301</v>
      </c>
      <c r="C177" s="90"/>
      <c r="D177" s="92">
        <v>1.0</v>
      </c>
      <c r="E177" s="90"/>
      <c r="F177" s="90"/>
      <c r="G177" s="92"/>
      <c r="H177" s="90"/>
      <c r="I177" s="90"/>
      <c r="J177" s="92">
        <v>6.0</v>
      </c>
      <c r="K177" s="90"/>
      <c r="L177" s="92">
        <v>33.0</v>
      </c>
      <c r="M177" s="90"/>
      <c r="N177" s="92">
        <v>26.0</v>
      </c>
      <c r="O177" s="90"/>
      <c r="P177" s="92">
        <v>114.0</v>
      </c>
      <c r="Q177" s="90"/>
      <c r="R177" s="90"/>
      <c r="S177" s="92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</row>
    <row r="178" hidden="1">
      <c r="A178" s="27"/>
      <c r="B178" s="88" t="s">
        <v>214</v>
      </c>
      <c r="C178" s="90"/>
      <c r="D178" s="92">
        <f t="shared" ref="D178:S178" si="29">D174-D176-D177-D179-D180</f>
        <v>0</v>
      </c>
      <c r="E178" s="92">
        <f t="shared" si="29"/>
        <v>0</v>
      </c>
      <c r="F178" s="92">
        <f t="shared" si="29"/>
        <v>0</v>
      </c>
      <c r="G178" s="92">
        <f t="shared" si="29"/>
        <v>0</v>
      </c>
      <c r="H178" s="92">
        <f t="shared" si="29"/>
        <v>0</v>
      </c>
      <c r="I178" s="92">
        <f t="shared" si="29"/>
        <v>0</v>
      </c>
      <c r="J178" s="92">
        <f t="shared" si="29"/>
        <v>4</v>
      </c>
      <c r="K178" s="92">
        <f t="shared" si="29"/>
        <v>0</v>
      </c>
      <c r="L178" s="92">
        <f t="shared" si="29"/>
        <v>6</v>
      </c>
      <c r="M178" s="92">
        <f t="shared" si="29"/>
        <v>0</v>
      </c>
      <c r="N178" s="92">
        <f t="shared" si="29"/>
        <v>6</v>
      </c>
      <c r="O178" s="92">
        <f t="shared" si="29"/>
        <v>0</v>
      </c>
      <c r="P178" s="92">
        <f t="shared" si="29"/>
        <v>7</v>
      </c>
      <c r="Q178" s="92">
        <f t="shared" si="29"/>
        <v>0</v>
      </c>
      <c r="R178" s="92">
        <f t="shared" si="29"/>
        <v>0</v>
      </c>
      <c r="S178" s="92">
        <f t="shared" si="29"/>
        <v>0</v>
      </c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</row>
    <row r="179" hidden="1">
      <c r="A179" s="27"/>
      <c r="B179" s="88" t="s">
        <v>221</v>
      </c>
      <c r="C179" s="90"/>
      <c r="D179" s="92"/>
      <c r="E179" s="90"/>
      <c r="F179" s="90"/>
      <c r="G179" s="92"/>
      <c r="H179" s="90"/>
      <c r="I179" s="90"/>
      <c r="J179" s="92"/>
      <c r="K179" s="90"/>
      <c r="L179" s="92"/>
      <c r="M179" s="90"/>
      <c r="N179" s="92"/>
      <c r="O179" s="90"/>
      <c r="P179" s="92"/>
      <c r="Q179" s="90"/>
      <c r="R179" s="90"/>
      <c r="S179" s="92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</row>
    <row r="180" hidden="1">
      <c r="A180" s="27"/>
      <c r="B180" s="88" t="s">
        <v>233</v>
      </c>
      <c r="C180" s="90"/>
      <c r="D180" s="92"/>
      <c r="E180" s="90"/>
      <c r="F180" s="90"/>
      <c r="G180" s="92"/>
      <c r="H180" s="90"/>
      <c r="I180" s="90"/>
      <c r="J180" s="92"/>
      <c r="K180" s="90"/>
      <c r="L180" s="92"/>
      <c r="M180" s="90"/>
      <c r="N180" s="92"/>
      <c r="O180" s="90"/>
      <c r="P180" s="92"/>
      <c r="Q180" s="90"/>
      <c r="R180" s="90"/>
      <c r="S180" s="92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</row>
    <row r="181" hidden="1">
      <c r="A181" s="35"/>
      <c r="B181" s="88" t="s">
        <v>338</v>
      </c>
      <c r="C181" s="110" t="str">
        <f t="shared" ref="C181:S181" si="30">C175/C174</f>
        <v>#DIV/0!</v>
      </c>
      <c r="D181" s="110">
        <f t="shared" si="30"/>
        <v>1</v>
      </c>
      <c r="E181" s="110" t="str">
        <f t="shared" si="30"/>
        <v>#DIV/0!</v>
      </c>
      <c r="F181" s="110" t="str">
        <f t="shared" si="30"/>
        <v>#DIV/0!</v>
      </c>
      <c r="G181" s="110">
        <f t="shared" si="30"/>
        <v>1</v>
      </c>
      <c r="H181" s="110" t="str">
        <f t="shared" si="30"/>
        <v>#DIV/0!</v>
      </c>
      <c r="I181" s="110" t="str">
        <f t="shared" si="30"/>
        <v>#DIV/0!</v>
      </c>
      <c r="J181" s="110">
        <f t="shared" si="30"/>
        <v>0.9347826087</v>
      </c>
      <c r="K181" s="110" t="str">
        <f t="shared" si="30"/>
        <v>#DIV/0!</v>
      </c>
      <c r="L181" s="110">
        <f t="shared" si="30"/>
        <v>0.9230769231</v>
      </c>
      <c r="M181" s="110" t="str">
        <f t="shared" si="30"/>
        <v>#DIV/0!</v>
      </c>
      <c r="N181" s="110">
        <f t="shared" si="30"/>
        <v>0.75</v>
      </c>
      <c r="O181" s="110" t="str">
        <f t="shared" si="30"/>
        <v>#DIV/0!</v>
      </c>
      <c r="P181" s="110">
        <f t="shared" si="30"/>
        <v>0.8925619835</v>
      </c>
      <c r="Q181" s="110" t="str">
        <f t="shared" si="30"/>
        <v>#DIV/0!</v>
      </c>
      <c r="R181" s="110" t="str">
        <f t="shared" si="30"/>
        <v>#DIV/0!</v>
      </c>
      <c r="S181" s="110" t="str">
        <f t="shared" si="30"/>
        <v>#DIV/0!</v>
      </c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</row>
    <row r="182" hidden="1">
      <c r="A182" s="23"/>
      <c r="B182" s="23"/>
      <c r="C182" s="23"/>
      <c r="D182" s="7" t="s">
        <v>2136</v>
      </c>
      <c r="E182" s="23"/>
      <c r="F182" s="23"/>
      <c r="G182" s="7" t="s">
        <v>2137</v>
      </c>
      <c r="H182" s="23"/>
      <c r="I182" s="23"/>
      <c r="J182" s="7" t="s">
        <v>2139</v>
      </c>
      <c r="K182" s="23"/>
      <c r="L182" s="7" t="s">
        <v>2141</v>
      </c>
      <c r="M182" s="23"/>
      <c r="N182" s="7" t="s">
        <v>2144</v>
      </c>
      <c r="O182" s="23"/>
      <c r="P182" s="7" t="s">
        <v>2145</v>
      </c>
      <c r="Q182" s="23"/>
      <c r="R182" s="23"/>
      <c r="S182" s="82" t="s">
        <v>7</v>
      </c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</row>
    <row r="183" hidden="1">
      <c r="A183" s="85">
        <v>43749.0</v>
      </c>
      <c r="B183" s="112" t="s">
        <v>134</v>
      </c>
      <c r="C183" s="113"/>
      <c r="D183" s="115" t="s">
        <v>2037</v>
      </c>
      <c r="E183" s="113"/>
      <c r="F183" s="113"/>
      <c r="G183" s="115" t="s">
        <v>2146</v>
      </c>
      <c r="H183" s="113"/>
      <c r="I183" s="113"/>
      <c r="J183" s="115" t="s">
        <v>1912</v>
      </c>
      <c r="K183" s="113"/>
      <c r="L183" s="115" t="s">
        <v>1894</v>
      </c>
      <c r="M183" s="115"/>
      <c r="N183" s="115" t="s">
        <v>110</v>
      </c>
      <c r="O183" s="113"/>
      <c r="P183" s="115" t="s">
        <v>1616</v>
      </c>
      <c r="Q183" s="113"/>
      <c r="R183" s="113"/>
      <c r="S183" s="115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</row>
    <row r="184" hidden="1">
      <c r="A184" s="27"/>
      <c r="B184" s="88" t="s">
        <v>159</v>
      </c>
      <c r="C184" s="90"/>
      <c r="D184" s="92">
        <v>44.0</v>
      </c>
      <c r="E184" s="90"/>
      <c r="F184" s="90"/>
      <c r="G184" s="92">
        <v>56.0</v>
      </c>
      <c r="H184" s="90"/>
      <c r="I184" s="90"/>
      <c r="J184" s="92">
        <v>67.0</v>
      </c>
      <c r="K184" s="90"/>
      <c r="L184" s="92">
        <v>56.0</v>
      </c>
      <c r="M184" s="92"/>
      <c r="N184" s="92">
        <v>60.0</v>
      </c>
      <c r="O184" s="90"/>
      <c r="P184" s="92">
        <v>97.0</v>
      </c>
      <c r="Q184" s="90"/>
      <c r="R184" s="90"/>
      <c r="S184" s="92">
        <v>252.0</v>
      </c>
      <c r="T184" s="23"/>
      <c r="U184" s="147">
        <f>SUM(D184:T184)</f>
        <v>632</v>
      </c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</row>
    <row r="185" hidden="1">
      <c r="A185" s="27"/>
      <c r="B185" s="88" t="s">
        <v>178</v>
      </c>
      <c r="C185" s="90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82" t="s">
        <v>2147</v>
      </c>
      <c r="U185" s="82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</row>
    <row r="186" hidden="1">
      <c r="A186" s="27"/>
      <c r="B186" s="88" t="s">
        <v>287</v>
      </c>
      <c r="C186" s="90"/>
      <c r="D186" s="92">
        <v>31.0</v>
      </c>
      <c r="E186" s="90"/>
      <c r="F186" s="90"/>
      <c r="G186" s="92">
        <v>50.0</v>
      </c>
      <c r="H186" s="90"/>
      <c r="I186" s="90"/>
      <c r="J186" s="92">
        <v>53.0</v>
      </c>
      <c r="K186" s="90"/>
      <c r="L186" s="92"/>
      <c r="M186" s="90"/>
      <c r="N186" s="92"/>
      <c r="O186" s="90"/>
      <c r="P186" s="92"/>
      <c r="Q186" s="90"/>
      <c r="R186" s="90"/>
      <c r="S186" s="92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</row>
    <row r="187" hidden="1">
      <c r="A187" s="27"/>
      <c r="B187" s="88" t="s">
        <v>301</v>
      </c>
      <c r="C187" s="90"/>
      <c r="D187" s="92"/>
      <c r="E187" s="90"/>
      <c r="F187" s="90"/>
      <c r="G187" s="92"/>
      <c r="H187" s="90"/>
      <c r="I187" s="90"/>
      <c r="J187" s="92"/>
      <c r="K187" s="90"/>
      <c r="L187" s="92">
        <v>51.0</v>
      </c>
      <c r="M187" s="90"/>
      <c r="N187" s="92">
        <v>57.0</v>
      </c>
      <c r="O187" s="90"/>
      <c r="P187" s="92">
        <v>81.0</v>
      </c>
      <c r="Q187" s="90"/>
      <c r="R187" s="90"/>
      <c r="S187" s="92">
        <f>77+71+34</f>
        <v>182</v>
      </c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</row>
    <row r="188" hidden="1">
      <c r="A188" s="27"/>
      <c r="B188" s="88" t="s">
        <v>214</v>
      </c>
      <c r="C188" s="90"/>
      <c r="D188" s="92">
        <f t="shared" ref="D188:S188" si="31">D184-D186-D187-D189-D190</f>
        <v>13</v>
      </c>
      <c r="E188" s="92">
        <f t="shared" si="31"/>
        <v>0</v>
      </c>
      <c r="F188" s="92">
        <f t="shared" si="31"/>
        <v>0</v>
      </c>
      <c r="G188" s="92">
        <f t="shared" si="31"/>
        <v>6</v>
      </c>
      <c r="H188" s="92">
        <f t="shared" si="31"/>
        <v>0</v>
      </c>
      <c r="I188" s="92">
        <f t="shared" si="31"/>
        <v>0</v>
      </c>
      <c r="J188" s="92">
        <f t="shared" si="31"/>
        <v>14</v>
      </c>
      <c r="K188" s="92">
        <f t="shared" si="31"/>
        <v>0</v>
      </c>
      <c r="L188" s="92">
        <f t="shared" si="31"/>
        <v>5</v>
      </c>
      <c r="M188" s="92">
        <f t="shared" si="31"/>
        <v>0</v>
      </c>
      <c r="N188" s="92">
        <f t="shared" si="31"/>
        <v>3</v>
      </c>
      <c r="O188" s="92">
        <f t="shared" si="31"/>
        <v>0</v>
      </c>
      <c r="P188" s="92">
        <f t="shared" si="31"/>
        <v>6</v>
      </c>
      <c r="Q188" s="92">
        <f t="shared" si="31"/>
        <v>0</v>
      </c>
      <c r="R188" s="92">
        <f t="shared" si="31"/>
        <v>0</v>
      </c>
      <c r="S188" s="92">
        <f t="shared" si="31"/>
        <v>60</v>
      </c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</row>
    <row r="189" hidden="1">
      <c r="A189" s="27"/>
      <c r="B189" s="88" t="s">
        <v>221</v>
      </c>
      <c r="C189" s="90"/>
      <c r="D189" s="92"/>
      <c r="E189" s="90"/>
      <c r="F189" s="90"/>
      <c r="G189" s="92"/>
      <c r="H189" s="90"/>
      <c r="I189" s="90"/>
      <c r="J189" s="92"/>
      <c r="K189" s="90"/>
      <c r="L189" s="92"/>
      <c r="M189" s="90"/>
      <c r="N189" s="92"/>
      <c r="O189" s="90"/>
      <c r="P189" s="92">
        <v>1.0</v>
      </c>
      <c r="Q189" s="90"/>
      <c r="R189" s="90"/>
      <c r="S189" s="92">
        <v>3.0</v>
      </c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</row>
    <row r="190" hidden="1">
      <c r="A190" s="27"/>
      <c r="B190" s="88" t="s">
        <v>233</v>
      </c>
      <c r="C190" s="90"/>
      <c r="D190" s="92"/>
      <c r="E190" s="90"/>
      <c r="F190" s="90"/>
      <c r="G190" s="92"/>
      <c r="H190" s="90"/>
      <c r="I190" s="90"/>
      <c r="J190" s="92"/>
      <c r="K190" s="90"/>
      <c r="L190" s="92"/>
      <c r="M190" s="90"/>
      <c r="N190" s="92"/>
      <c r="O190" s="90"/>
      <c r="P190" s="92">
        <v>9.0</v>
      </c>
      <c r="Q190" s="90"/>
      <c r="R190" s="90"/>
      <c r="S190" s="92">
        <v>7.0</v>
      </c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</row>
    <row r="191" hidden="1">
      <c r="A191" s="35"/>
      <c r="B191" s="88" t="s">
        <v>338</v>
      </c>
      <c r="C191" s="110" t="str">
        <f t="shared" ref="C191:S191" si="32">C185/C184</f>
        <v>#DIV/0!</v>
      </c>
      <c r="D191" s="110">
        <f t="shared" si="32"/>
        <v>0</v>
      </c>
      <c r="E191" s="110" t="str">
        <f t="shared" si="32"/>
        <v>#DIV/0!</v>
      </c>
      <c r="F191" s="110" t="str">
        <f t="shared" si="32"/>
        <v>#DIV/0!</v>
      </c>
      <c r="G191" s="110">
        <f t="shared" si="32"/>
        <v>0</v>
      </c>
      <c r="H191" s="110" t="str">
        <f t="shared" si="32"/>
        <v>#DIV/0!</v>
      </c>
      <c r="I191" s="110" t="str">
        <f t="shared" si="32"/>
        <v>#DIV/0!</v>
      </c>
      <c r="J191" s="110">
        <f t="shared" si="32"/>
        <v>0</v>
      </c>
      <c r="K191" s="110" t="str">
        <f t="shared" si="32"/>
        <v>#DIV/0!</v>
      </c>
      <c r="L191" s="110">
        <f t="shared" si="32"/>
        <v>0</v>
      </c>
      <c r="M191" s="110" t="str">
        <f t="shared" si="32"/>
        <v>#DIV/0!</v>
      </c>
      <c r="N191" s="110">
        <f t="shared" si="32"/>
        <v>0</v>
      </c>
      <c r="O191" s="110" t="str">
        <f t="shared" si="32"/>
        <v>#DIV/0!</v>
      </c>
      <c r="P191" s="110">
        <f t="shared" si="32"/>
        <v>0</v>
      </c>
      <c r="Q191" s="110" t="str">
        <f t="shared" si="32"/>
        <v>#DIV/0!</v>
      </c>
      <c r="R191" s="110" t="str">
        <f t="shared" si="32"/>
        <v>#DIV/0!</v>
      </c>
      <c r="S191" s="110">
        <f t="shared" si="32"/>
        <v>0</v>
      </c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</row>
    <row r="192" hidden="1">
      <c r="A192" s="23"/>
      <c r="B192" s="23"/>
      <c r="C192" s="23"/>
      <c r="D192" s="7" t="s">
        <v>2152</v>
      </c>
      <c r="E192" s="23"/>
      <c r="F192" s="23"/>
      <c r="G192" s="7" t="s">
        <v>2154</v>
      </c>
      <c r="H192" s="23"/>
      <c r="I192" s="23"/>
      <c r="J192" s="7" t="s">
        <v>2156</v>
      </c>
      <c r="K192" s="23"/>
      <c r="L192" s="7" t="s">
        <v>2158</v>
      </c>
      <c r="M192" s="23"/>
      <c r="N192" s="7" t="s">
        <v>2160</v>
      </c>
      <c r="O192" s="23"/>
      <c r="P192" s="7" t="s">
        <v>2161</v>
      </c>
      <c r="Q192" s="23"/>
      <c r="R192" s="23"/>
      <c r="S192" s="7" t="s">
        <v>2163</v>
      </c>
      <c r="T192" s="82" t="s">
        <v>7</v>
      </c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</row>
    <row r="193" hidden="1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08" t="s">
        <v>2166</v>
      </c>
      <c r="Q193" s="234"/>
      <c r="R193" s="234"/>
      <c r="S193" s="208" t="s">
        <v>2167</v>
      </c>
      <c r="T193" s="234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4"/>
      <c r="AI193" s="234"/>
      <c r="AJ193" s="234"/>
      <c r="AK193" s="234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4"/>
      <c r="BB193" s="234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</row>
    <row r="194" hidden="1">
      <c r="A194" s="85">
        <v>43750.0</v>
      </c>
      <c r="B194" s="112" t="s">
        <v>134</v>
      </c>
      <c r="C194" s="113"/>
      <c r="D194" s="197">
        <v>0.3958333333333333</v>
      </c>
      <c r="E194" s="113"/>
      <c r="F194" s="113"/>
      <c r="G194" s="197">
        <v>0.4444444444444444</v>
      </c>
      <c r="H194" s="113"/>
      <c r="I194" s="113"/>
      <c r="J194" s="197">
        <v>0.475</v>
      </c>
      <c r="K194" s="113"/>
      <c r="L194" s="197">
        <v>0.5611111111111111</v>
      </c>
      <c r="M194" s="115"/>
      <c r="N194" s="115" t="s">
        <v>1848</v>
      </c>
      <c r="O194" s="113"/>
      <c r="P194" s="115" t="s">
        <v>1279</v>
      </c>
      <c r="Q194" s="113"/>
      <c r="R194" s="113"/>
      <c r="S194" s="115" t="s">
        <v>252</v>
      </c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</row>
    <row r="195" hidden="1">
      <c r="A195" s="27"/>
      <c r="B195" s="88" t="s">
        <v>159</v>
      </c>
      <c r="C195" s="90"/>
      <c r="D195" s="92">
        <v>23.0</v>
      </c>
      <c r="E195" s="90"/>
      <c r="F195" s="90"/>
      <c r="G195" s="92">
        <v>24.0</v>
      </c>
      <c r="H195" s="90"/>
      <c r="I195" s="90"/>
      <c r="J195" s="92">
        <v>44.0</v>
      </c>
      <c r="K195" s="90"/>
      <c r="L195" s="92">
        <v>39.0</v>
      </c>
      <c r="M195" s="92"/>
      <c r="N195" s="92">
        <v>22.0</v>
      </c>
      <c r="O195" s="90"/>
      <c r="P195" s="92">
        <v>60.0</v>
      </c>
      <c r="Q195" s="90"/>
      <c r="R195" s="90"/>
      <c r="S195" s="92"/>
      <c r="T195" s="147">
        <f>sum(D195:S195)</f>
        <v>212</v>
      </c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</row>
    <row r="196" hidden="1">
      <c r="A196" s="27"/>
      <c r="B196" s="88" t="s">
        <v>178</v>
      </c>
      <c r="C196" s="90"/>
      <c r="D196" s="92">
        <v>23.0</v>
      </c>
      <c r="E196" s="92"/>
      <c r="F196" s="92"/>
      <c r="G196" s="92">
        <v>24.0</v>
      </c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23">
        <f>sum(D197:S198)</f>
        <v>72</v>
      </c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</row>
    <row r="197" hidden="1">
      <c r="A197" s="27"/>
      <c r="B197" s="88" t="s">
        <v>287</v>
      </c>
      <c r="C197" s="90"/>
      <c r="D197" s="92">
        <v>9.0</v>
      </c>
      <c r="E197" s="90"/>
      <c r="F197" s="90"/>
      <c r="G197" s="92">
        <v>6.0</v>
      </c>
      <c r="H197" s="90"/>
      <c r="I197" s="90"/>
      <c r="J197" s="92">
        <v>10.0</v>
      </c>
      <c r="K197" s="90"/>
      <c r="L197" s="92">
        <v>2.0</v>
      </c>
      <c r="M197" s="90"/>
      <c r="N197" s="92"/>
      <c r="O197" s="90"/>
      <c r="P197" s="92"/>
      <c r="Q197" s="90"/>
      <c r="R197" s="90"/>
      <c r="S197" s="92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</row>
    <row r="198" hidden="1">
      <c r="A198" s="27"/>
      <c r="B198" s="88" t="s">
        <v>301</v>
      </c>
      <c r="C198" s="90"/>
      <c r="D198" s="92">
        <v>1.0</v>
      </c>
      <c r="E198" s="90"/>
      <c r="F198" s="90"/>
      <c r="G198" s="92">
        <v>13.0</v>
      </c>
      <c r="H198" s="90"/>
      <c r="I198" s="90"/>
      <c r="J198" s="92">
        <v>3.0</v>
      </c>
      <c r="K198" s="90"/>
      <c r="L198" s="92">
        <v>9.0</v>
      </c>
      <c r="M198" s="90"/>
      <c r="N198" s="92">
        <v>4.0</v>
      </c>
      <c r="O198" s="90"/>
      <c r="P198" s="92">
        <v>15.0</v>
      </c>
      <c r="Q198" s="90"/>
      <c r="R198" s="90"/>
      <c r="S198" s="92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</row>
    <row r="199" hidden="1">
      <c r="A199" s="27"/>
      <c r="B199" s="88" t="s">
        <v>214</v>
      </c>
      <c r="C199" s="90"/>
      <c r="D199" s="92">
        <f t="shared" ref="D199:S199" si="33">D195-D197-D198-D200-D201</f>
        <v>13</v>
      </c>
      <c r="E199" s="92">
        <f t="shared" si="33"/>
        <v>0</v>
      </c>
      <c r="F199" s="92">
        <f t="shared" si="33"/>
        <v>0</v>
      </c>
      <c r="G199" s="92">
        <f t="shared" si="33"/>
        <v>5</v>
      </c>
      <c r="H199" s="92">
        <f t="shared" si="33"/>
        <v>0</v>
      </c>
      <c r="I199" s="92">
        <f t="shared" si="33"/>
        <v>0</v>
      </c>
      <c r="J199" s="92">
        <f t="shared" si="33"/>
        <v>31</v>
      </c>
      <c r="K199" s="92">
        <f t="shared" si="33"/>
        <v>0</v>
      </c>
      <c r="L199" s="92">
        <f t="shared" si="33"/>
        <v>28</v>
      </c>
      <c r="M199" s="92">
        <f t="shared" si="33"/>
        <v>0</v>
      </c>
      <c r="N199" s="92">
        <f t="shared" si="33"/>
        <v>17</v>
      </c>
      <c r="O199" s="92">
        <f t="shared" si="33"/>
        <v>0</v>
      </c>
      <c r="P199" s="92">
        <f t="shared" si="33"/>
        <v>42</v>
      </c>
      <c r="Q199" s="92">
        <f t="shared" si="33"/>
        <v>0</v>
      </c>
      <c r="R199" s="92">
        <f t="shared" si="33"/>
        <v>0</v>
      </c>
      <c r="S199" s="92">
        <f t="shared" si="33"/>
        <v>0</v>
      </c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</row>
    <row r="200" hidden="1">
      <c r="A200" s="27"/>
      <c r="B200" s="88" t="s">
        <v>221</v>
      </c>
      <c r="C200" s="90"/>
      <c r="D200" s="92"/>
      <c r="E200" s="90"/>
      <c r="F200" s="90"/>
      <c r="G200" s="92"/>
      <c r="H200" s="90"/>
      <c r="I200" s="90"/>
      <c r="J200" s="92"/>
      <c r="K200" s="90"/>
      <c r="L200" s="92"/>
      <c r="M200" s="90"/>
      <c r="N200" s="92">
        <v>1.0</v>
      </c>
      <c r="O200" s="90"/>
      <c r="P200" s="92">
        <v>3.0</v>
      </c>
      <c r="Q200" s="90"/>
      <c r="R200" s="90"/>
      <c r="S200" s="92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</row>
    <row r="201" hidden="1">
      <c r="A201" s="27"/>
      <c r="B201" s="88" t="s">
        <v>233</v>
      </c>
      <c r="C201" s="90"/>
      <c r="D201" s="92"/>
      <c r="E201" s="90"/>
      <c r="F201" s="90"/>
      <c r="G201" s="92"/>
      <c r="H201" s="90"/>
      <c r="I201" s="90"/>
      <c r="J201" s="92"/>
      <c r="K201" s="90"/>
      <c r="L201" s="92"/>
      <c r="M201" s="90"/>
      <c r="N201" s="92"/>
      <c r="O201" s="90"/>
      <c r="P201" s="92"/>
      <c r="Q201" s="90"/>
      <c r="R201" s="90"/>
      <c r="S201" s="92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</row>
    <row r="202" hidden="1">
      <c r="A202" s="35"/>
      <c r="B202" s="88" t="s">
        <v>338</v>
      </c>
      <c r="C202" s="110" t="str">
        <f t="shared" ref="C202:S202" si="34">C196/C195</f>
        <v>#DIV/0!</v>
      </c>
      <c r="D202" s="110">
        <f t="shared" si="34"/>
        <v>1</v>
      </c>
      <c r="E202" s="110" t="str">
        <f t="shared" si="34"/>
        <v>#DIV/0!</v>
      </c>
      <c r="F202" s="110" t="str">
        <f t="shared" si="34"/>
        <v>#DIV/0!</v>
      </c>
      <c r="G202" s="110">
        <f t="shared" si="34"/>
        <v>1</v>
      </c>
      <c r="H202" s="110" t="str">
        <f t="shared" si="34"/>
        <v>#DIV/0!</v>
      </c>
      <c r="I202" s="110" t="str">
        <f t="shared" si="34"/>
        <v>#DIV/0!</v>
      </c>
      <c r="J202" s="110">
        <f t="shared" si="34"/>
        <v>0</v>
      </c>
      <c r="K202" s="110" t="str">
        <f t="shared" si="34"/>
        <v>#DIV/0!</v>
      </c>
      <c r="L202" s="110">
        <f t="shared" si="34"/>
        <v>0</v>
      </c>
      <c r="M202" s="110" t="str">
        <f t="shared" si="34"/>
        <v>#DIV/0!</v>
      </c>
      <c r="N202" s="110">
        <f t="shared" si="34"/>
        <v>0</v>
      </c>
      <c r="O202" s="110" t="str">
        <f t="shared" si="34"/>
        <v>#DIV/0!</v>
      </c>
      <c r="P202" s="110">
        <f t="shared" si="34"/>
        <v>0</v>
      </c>
      <c r="Q202" s="110" t="str">
        <f t="shared" si="34"/>
        <v>#DIV/0!</v>
      </c>
      <c r="R202" s="110" t="str">
        <f t="shared" si="34"/>
        <v>#DIV/0!</v>
      </c>
      <c r="S202" s="110" t="str">
        <f t="shared" si="34"/>
        <v>#DIV/0!</v>
      </c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</row>
    <row r="203" hidden="1">
      <c r="A203" s="23"/>
      <c r="B203" s="23"/>
      <c r="C203" s="23"/>
      <c r="D203" s="7" t="s">
        <v>2172</v>
      </c>
      <c r="E203" s="23"/>
      <c r="F203" s="23"/>
      <c r="G203" s="7" t="s">
        <v>2173</v>
      </c>
      <c r="H203" s="23"/>
      <c r="I203" s="23"/>
      <c r="J203" s="7" t="s">
        <v>2174</v>
      </c>
      <c r="K203" s="23"/>
      <c r="L203" s="7" t="s">
        <v>2175</v>
      </c>
      <c r="M203" s="23"/>
      <c r="N203" s="7" t="s">
        <v>2176</v>
      </c>
      <c r="O203" s="23"/>
      <c r="P203" s="7" t="s">
        <v>2178</v>
      </c>
      <c r="Q203" s="23"/>
      <c r="R203" s="23"/>
      <c r="S203" s="82" t="s">
        <v>7</v>
      </c>
      <c r="T203" s="23"/>
      <c r="U203" s="23"/>
      <c r="V203" s="82" t="s">
        <v>252</v>
      </c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</row>
    <row r="204" hidden="1">
      <c r="A204" s="85">
        <v>43752.0</v>
      </c>
      <c r="B204" s="112" t="s">
        <v>134</v>
      </c>
      <c r="C204" s="113"/>
      <c r="D204" s="115" t="s">
        <v>1253</v>
      </c>
      <c r="E204" s="113"/>
      <c r="F204" s="113"/>
      <c r="G204" s="115"/>
      <c r="H204" s="113"/>
      <c r="I204" s="113"/>
      <c r="J204" s="115" t="s">
        <v>1155</v>
      </c>
      <c r="K204" s="113"/>
      <c r="L204" s="115" t="s">
        <v>1826</v>
      </c>
      <c r="M204" s="115"/>
      <c r="N204" s="115" t="s">
        <v>1440</v>
      </c>
      <c r="O204" s="113"/>
      <c r="P204" s="115"/>
      <c r="Q204" s="113"/>
      <c r="R204" s="113"/>
      <c r="S204" s="115" t="s">
        <v>1285</v>
      </c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</row>
    <row r="205" hidden="1">
      <c r="A205" s="27"/>
      <c r="B205" s="88" t="s">
        <v>159</v>
      </c>
      <c r="C205" s="90"/>
      <c r="D205" s="92">
        <v>31.0</v>
      </c>
      <c r="E205" s="90"/>
      <c r="F205" s="90"/>
      <c r="G205" s="92"/>
      <c r="H205" s="90"/>
      <c r="I205" s="90"/>
      <c r="J205" s="92">
        <v>71.0</v>
      </c>
      <c r="K205" s="90"/>
      <c r="L205" s="92">
        <v>34.0</v>
      </c>
      <c r="M205" s="92"/>
      <c r="N205" s="92">
        <v>26.0</v>
      </c>
      <c r="O205" s="90"/>
      <c r="P205" s="92"/>
      <c r="Q205" s="90"/>
      <c r="R205" s="90"/>
      <c r="S205" s="92">
        <v>255.0</v>
      </c>
      <c r="T205" s="23"/>
      <c r="U205" s="147">
        <f>SUM(D205:T205)</f>
        <v>417</v>
      </c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</row>
    <row r="206" hidden="1">
      <c r="A206" s="27"/>
      <c r="B206" s="88" t="s">
        <v>178</v>
      </c>
      <c r="C206" s="90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</row>
    <row r="207" hidden="1">
      <c r="A207" s="27"/>
      <c r="B207" s="88" t="s">
        <v>287</v>
      </c>
      <c r="C207" s="90"/>
      <c r="D207" s="92">
        <v>20.0</v>
      </c>
      <c r="E207" s="90"/>
      <c r="F207" s="90"/>
      <c r="G207" s="92"/>
      <c r="H207" s="90"/>
      <c r="I207" s="90"/>
      <c r="J207" s="92">
        <v>49.0</v>
      </c>
      <c r="K207" s="90"/>
      <c r="L207" s="92"/>
      <c r="M207" s="90"/>
      <c r="N207" s="92"/>
      <c r="O207" s="90"/>
      <c r="P207" s="92"/>
      <c r="Q207" s="90"/>
      <c r="R207" s="90"/>
      <c r="S207" s="92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</row>
    <row r="208" hidden="1">
      <c r="A208" s="27"/>
      <c r="B208" s="88" t="s">
        <v>301</v>
      </c>
      <c r="C208" s="90"/>
      <c r="D208" s="92">
        <v>4.0</v>
      </c>
      <c r="E208" s="90"/>
      <c r="F208" s="90"/>
      <c r="G208" s="92"/>
      <c r="H208" s="90"/>
      <c r="I208" s="90"/>
      <c r="J208" s="92">
        <v>17.0</v>
      </c>
      <c r="K208" s="90"/>
      <c r="L208" s="92">
        <v>27.0</v>
      </c>
      <c r="M208" s="90"/>
      <c r="N208" s="92">
        <v>16.0</v>
      </c>
      <c r="O208" s="90"/>
      <c r="P208" s="92"/>
      <c r="Q208" s="90"/>
      <c r="R208" s="90"/>
      <c r="S208" s="92">
        <v>185.0</v>
      </c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</row>
    <row r="209" hidden="1">
      <c r="A209" s="27"/>
      <c r="B209" s="88" t="s">
        <v>214</v>
      </c>
      <c r="C209" s="90"/>
      <c r="D209" s="92">
        <f t="shared" ref="D209:S209" si="35">D205-D207-D208-D210-D211</f>
        <v>6</v>
      </c>
      <c r="E209" s="92">
        <f t="shared" si="35"/>
        <v>0</v>
      </c>
      <c r="F209" s="92">
        <f t="shared" si="35"/>
        <v>0</v>
      </c>
      <c r="G209" s="92">
        <f t="shared" si="35"/>
        <v>0</v>
      </c>
      <c r="H209" s="92">
        <f t="shared" si="35"/>
        <v>0</v>
      </c>
      <c r="I209" s="92">
        <f t="shared" si="35"/>
        <v>0</v>
      </c>
      <c r="J209" s="92">
        <f t="shared" si="35"/>
        <v>5</v>
      </c>
      <c r="K209" s="92">
        <f t="shared" si="35"/>
        <v>0</v>
      </c>
      <c r="L209" s="92">
        <f t="shared" si="35"/>
        <v>7</v>
      </c>
      <c r="M209" s="92">
        <f t="shared" si="35"/>
        <v>0</v>
      </c>
      <c r="N209" s="92">
        <f t="shared" si="35"/>
        <v>9</v>
      </c>
      <c r="O209" s="92">
        <f t="shared" si="35"/>
        <v>0</v>
      </c>
      <c r="P209" s="92">
        <f t="shared" si="35"/>
        <v>0</v>
      </c>
      <c r="Q209" s="92">
        <f t="shared" si="35"/>
        <v>0</v>
      </c>
      <c r="R209" s="92">
        <f t="shared" si="35"/>
        <v>0</v>
      </c>
      <c r="S209" s="92">
        <f t="shared" si="35"/>
        <v>70</v>
      </c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</row>
    <row r="210" hidden="1">
      <c r="A210" s="27"/>
      <c r="B210" s="88" t="s">
        <v>221</v>
      </c>
      <c r="C210" s="90"/>
      <c r="D210" s="92">
        <v>1.0</v>
      </c>
      <c r="E210" s="90"/>
      <c r="F210" s="90"/>
      <c r="G210" s="92"/>
      <c r="H210" s="90"/>
      <c r="I210" s="90"/>
      <c r="J210" s="92"/>
      <c r="K210" s="90"/>
      <c r="L210" s="92"/>
      <c r="M210" s="90"/>
      <c r="N210" s="92">
        <v>1.0</v>
      </c>
      <c r="O210" s="90"/>
      <c r="P210" s="92"/>
      <c r="Q210" s="90"/>
      <c r="R210" s="90"/>
      <c r="S210" s="92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</row>
    <row r="211" hidden="1">
      <c r="A211" s="27"/>
      <c r="B211" s="88" t="s">
        <v>233</v>
      </c>
      <c r="C211" s="90"/>
      <c r="D211" s="92"/>
      <c r="E211" s="90"/>
      <c r="F211" s="90"/>
      <c r="G211" s="92"/>
      <c r="H211" s="90"/>
      <c r="I211" s="90"/>
      <c r="J211" s="92"/>
      <c r="K211" s="90"/>
      <c r="L211" s="92"/>
      <c r="M211" s="90"/>
      <c r="N211" s="92"/>
      <c r="O211" s="90"/>
      <c r="P211" s="92"/>
      <c r="Q211" s="90"/>
      <c r="R211" s="90"/>
      <c r="S211" s="92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</row>
    <row r="212" hidden="1">
      <c r="A212" s="35"/>
      <c r="B212" s="88" t="s">
        <v>338</v>
      </c>
      <c r="C212" s="110" t="str">
        <f t="shared" ref="C212:S212" si="36">C206/C205</f>
        <v>#DIV/0!</v>
      </c>
      <c r="D212" s="110">
        <f t="shared" si="36"/>
        <v>0</v>
      </c>
      <c r="E212" s="110" t="str">
        <f t="shared" si="36"/>
        <v>#DIV/0!</v>
      </c>
      <c r="F212" s="110" t="str">
        <f t="shared" si="36"/>
        <v>#DIV/0!</v>
      </c>
      <c r="G212" s="110" t="str">
        <f t="shared" si="36"/>
        <v>#DIV/0!</v>
      </c>
      <c r="H212" s="110" t="str">
        <f t="shared" si="36"/>
        <v>#DIV/0!</v>
      </c>
      <c r="I212" s="110" t="str">
        <f t="shared" si="36"/>
        <v>#DIV/0!</v>
      </c>
      <c r="J212" s="110">
        <f t="shared" si="36"/>
        <v>0</v>
      </c>
      <c r="K212" s="110" t="str">
        <f t="shared" si="36"/>
        <v>#DIV/0!</v>
      </c>
      <c r="L212" s="110">
        <f t="shared" si="36"/>
        <v>0</v>
      </c>
      <c r="M212" s="110" t="str">
        <f t="shared" si="36"/>
        <v>#DIV/0!</v>
      </c>
      <c r="N212" s="110">
        <f t="shared" si="36"/>
        <v>0</v>
      </c>
      <c r="O212" s="110" t="str">
        <f t="shared" si="36"/>
        <v>#DIV/0!</v>
      </c>
      <c r="P212" s="110" t="str">
        <f t="shared" si="36"/>
        <v>#DIV/0!</v>
      </c>
      <c r="Q212" s="110" t="str">
        <f t="shared" si="36"/>
        <v>#DIV/0!</v>
      </c>
      <c r="R212" s="110" t="str">
        <f t="shared" si="36"/>
        <v>#DIV/0!</v>
      </c>
      <c r="S212" s="110">
        <f t="shared" si="36"/>
        <v>0</v>
      </c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</row>
    <row r="213" hidden="1">
      <c r="A213" s="23"/>
      <c r="B213" s="23"/>
      <c r="C213" s="23"/>
      <c r="D213" s="7" t="s">
        <v>2185</v>
      </c>
      <c r="E213" s="23"/>
      <c r="F213" s="23"/>
      <c r="G213" s="5" t="s">
        <v>7</v>
      </c>
      <c r="J213" s="7" t="s">
        <v>2186</v>
      </c>
      <c r="K213" s="23"/>
      <c r="L213" s="23"/>
      <c r="M213" s="7" t="s">
        <v>2187</v>
      </c>
      <c r="N213" s="7" t="s">
        <v>2189</v>
      </c>
      <c r="O213" s="23"/>
      <c r="P213" s="5" t="s">
        <v>7</v>
      </c>
      <c r="Q213" s="23"/>
      <c r="R213" s="23"/>
      <c r="S213" s="82" t="s">
        <v>7</v>
      </c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</row>
    <row r="214" hidden="1">
      <c r="A214" s="85">
        <v>43753.0</v>
      </c>
      <c r="B214" s="112" t="s">
        <v>134</v>
      </c>
      <c r="C214" s="113"/>
      <c r="D214" s="115" t="s">
        <v>290</v>
      </c>
      <c r="E214" s="113"/>
      <c r="F214" s="113"/>
      <c r="G214" s="115" t="s">
        <v>1934</v>
      </c>
      <c r="H214" s="113"/>
      <c r="I214" s="113"/>
      <c r="J214" s="115" t="s">
        <v>85</v>
      </c>
      <c r="K214" s="113"/>
      <c r="L214" s="115"/>
      <c r="M214" s="115"/>
      <c r="N214" s="115" t="s">
        <v>1289</v>
      </c>
      <c r="O214" s="113"/>
      <c r="P214" s="115" t="s">
        <v>1525</v>
      </c>
      <c r="Q214" s="113"/>
      <c r="R214" s="113"/>
      <c r="S214" s="115" t="s">
        <v>1747</v>
      </c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</row>
    <row r="215" hidden="1">
      <c r="A215" s="27"/>
      <c r="B215" s="88" t="s">
        <v>159</v>
      </c>
      <c r="C215" s="90"/>
      <c r="D215" s="92">
        <v>10.0</v>
      </c>
      <c r="E215" s="90"/>
      <c r="F215" s="90"/>
      <c r="G215" s="92">
        <v>87.0</v>
      </c>
      <c r="H215" s="90"/>
      <c r="I215" s="90"/>
      <c r="J215" s="92">
        <v>106.0</v>
      </c>
      <c r="K215" s="90"/>
      <c r="L215" s="92"/>
      <c r="M215" s="92"/>
      <c r="N215" s="92">
        <v>24.0</v>
      </c>
      <c r="O215" s="90"/>
      <c r="P215" s="92">
        <v>109.0</v>
      </c>
      <c r="Q215" s="90"/>
      <c r="R215" s="90"/>
      <c r="S215" s="92">
        <v>83.0</v>
      </c>
      <c r="T215" s="23"/>
      <c r="U215" s="147">
        <f>SUM(D215:T215)</f>
        <v>419</v>
      </c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</row>
    <row r="216" hidden="1">
      <c r="A216" s="27"/>
      <c r="B216" s="88" t="s">
        <v>178</v>
      </c>
      <c r="C216" s="90"/>
      <c r="D216" s="92">
        <v>10.0</v>
      </c>
      <c r="E216" s="92"/>
      <c r="F216" s="92"/>
      <c r="G216" s="92">
        <v>85.0</v>
      </c>
      <c r="H216" s="92"/>
      <c r="I216" s="92"/>
      <c r="J216" s="92">
        <v>63.0</v>
      </c>
      <c r="K216" s="92"/>
      <c r="L216" s="92"/>
      <c r="M216" s="92"/>
      <c r="N216" s="92">
        <v>22.0</v>
      </c>
      <c r="O216" s="92"/>
      <c r="P216" s="92">
        <v>2.0</v>
      </c>
      <c r="Q216" s="92"/>
      <c r="R216" s="92"/>
      <c r="S216" s="92">
        <v>80.0</v>
      </c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</row>
    <row r="217" hidden="1">
      <c r="A217" s="27"/>
      <c r="B217" s="88" t="s">
        <v>287</v>
      </c>
      <c r="C217" s="90"/>
      <c r="D217" s="92">
        <v>7.0</v>
      </c>
      <c r="E217" s="90"/>
      <c r="F217" s="90"/>
      <c r="G217" s="92">
        <v>66.0</v>
      </c>
      <c r="H217" s="90"/>
      <c r="I217" s="90"/>
      <c r="J217" s="92"/>
      <c r="K217" s="90"/>
      <c r="L217" s="92"/>
      <c r="M217" s="90"/>
      <c r="N217" s="92"/>
      <c r="O217" s="90"/>
      <c r="P217" s="92"/>
      <c r="Q217" s="90"/>
      <c r="R217" s="90"/>
      <c r="S217" s="92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</row>
    <row r="218" hidden="1">
      <c r="A218" s="27"/>
      <c r="B218" s="88" t="s">
        <v>301</v>
      </c>
      <c r="C218" s="90"/>
      <c r="D218" s="92">
        <v>3.0</v>
      </c>
      <c r="E218" s="90"/>
      <c r="F218" s="90"/>
      <c r="G218" s="92">
        <v>7.0</v>
      </c>
      <c r="H218" s="90"/>
      <c r="I218" s="90"/>
      <c r="J218" s="92">
        <v>92.0</v>
      </c>
      <c r="K218" s="90"/>
      <c r="L218" s="92"/>
      <c r="M218" s="90"/>
      <c r="N218" s="92">
        <v>18.0</v>
      </c>
      <c r="O218" s="90"/>
      <c r="P218" s="92">
        <v>92.0</v>
      </c>
      <c r="Q218" s="90"/>
      <c r="R218" s="90"/>
      <c r="S218" s="92">
        <v>58.0</v>
      </c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</row>
    <row r="219" hidden="1">
      <c r="A219" s="27"/>
      <c r="B219" s="88" t="s">
        <v>214</v>
      </c>
      <c r="C219" s="90"/>
      <c r="D219" s="92">
        <f t="shared" ref="D219:S219" si="37">D215-D217-D218-D220-D221</f>
        <v>0</v>
      </c>
      <c r="E219" s="92">
        <f t="shared" si="37"/>
        <v>0</v>
      </c>
      <c r="F219" s="92">
        <f t="shared" si="37"/>
        <v>0</v>
      </c>
      <c r="G219" s="92">
        <f t="shared" si="37"/>
        <v>10</v>
      </c>
      <c r="H219" s="92">
        <f t="shared" si="37"/>
        <v>0</v>
      </c>
      <c r="I219" s="92">
        <f t="shared" si="37"/>
        <v>0</v>
      </c>
      <c r="J219" s="92">
        <f t="shared" si="37"/>
        <v>13</v>
      </c>
      <c r="K219" s="92">
        <f t="shared" si="37"/>
        <v>0</v>
      </c>
      <c r="L219" s="92">
        <f t="shared" si="37"/>
        <v>0</v>
      </c>
      <c r="M219" s="92">
        <f t="shared" si="37"/>
        <v>0</v>
      </c>
      <c r="N219" s="92">
        <f t="shared" si="37"/>
        <v>6</v>
      </c>
      <c r="O219" s="92">
        <f t="shared" si="37"/>
        <v>0</v>
      </c>
      <c r="P219" s="92">
        <f t="shared" si="37"/>
        <v>16</v>
      </c>
      <c r="Q219" s="92">
        <f t="shared" si="37"/>
        <v>0</v>
      </c>
      <c r="R219" s="92">
        <f t="shared" si="37"/>
        <v>0</v>
      </c>
      <c r="S219" s="92">
        <f t="shared" si="37"/>
        <v>25</v>
      </c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</row>
    <row r="220" hidden="1">
      <c r="A220" s="27"/>
      <c r="B220" s="88" t="s">
        <v>221</v>
      </c>
      <c r="C220" s="90"/>
      <c r="D220" s="92"/>
      <c r="E220" s="90"/>
      <c r="F220" s="90"/>
      <c r="G220" s="92">
        <v>4.0</v>
      </c>
      <c r="H220" s="90"/>
      <c r="I220" s="90"/>
      <c r="J220" s="92">
        <v>1.0</v>
      </c>
      <c r="K220" s="90"/>
      <c r="L220" s="92"/>
      <c r="M220" s="90"/>
      <c r="N220" s="92"/>
      <c r="O220" s="90"/>
      <c r="P220" s="92">
        <v>1.0</v>
      </c>
      <c r="Q220" s="90"/>
      <c r="R220" s="90"/>
      <c r="S220" s="92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</row>
    <row r="221" hidden="1">
      <c r="A221" s="27"/>
      <c r="B221" s="88" t="s">
        <v>233</v>
      </c>
      <c r="C221" s="90"/>
      <c r="D221" s="92"/>
      <c r="E221" s="90"/>
      <c r="F221" s="90"/>
      <c r="G221" s="92"/>
      <c r="H221" s="90"/>
      <c r="I221" s="90"/>
      <c r="J221" s="92"/>
      <c r="K221" s="90"/>
      <c r="L221" s="92"/>
      <c r="M221" s="90"/>
      <c r="N221" s="92"/>
      <c r="O221" s="90"/>
      <c r="P221" s="92"/>
      <c r="Q221" s="90"/>
      <c r="R221" s="90"/>
      <c r="S221" s="92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</row>
    <row r="222" hidden="1">
      <c r="A222" s="35"/>
      <c r="B222" s="88" t="s">
        <v>338</v>
      </c>
      <c r="C222" s="110" t="str">
        <f t="shared" ref="C222:S222" si="38">C216/C215</f>
        <v>#DIV/0!</v>
      </c>
      <c r="D222" s="110">
        <f t="shared" si="38"/>
        <v>1</v>
      </c>
      <c r="E222" s="110" t="str">
        <f t="shared" si="38"/>
        <v>#DIV/0!</v>
      </c>
      <c r="F222" s="110" t="str">
        <f t="shared" si="38"/>
        <v>#DIV/0!</v>
      </c>
      <c r="G222" s="110">
        <f t="shared" si="38"/>
        <v>0.9770114943</v>
      </c>
      <c r="H222" s="110" t="str">
        <f t="shared" si="38"/>
        <v>#DIV/0!</v>
      </c>
      <c r="I222" s="110" t="str">
        <f t="shared" si="38"/>
        <v>#DIV/0!</v>
      </c>
      <c r="J222" s="110">
        <f t="shared" si="38"/>
        <v>0.5943396226</v>
      </c>
      <c r="K222" s="110" t="str">
        <f t="shared" si="38"/>
        <v>#DIV/0!</v>
      </c>
      <c r="L222" s="110" t="str">
        <f t="shared" si="38"/>
        <v>#DIV/0!</v>
      </c>
      <c r="M222" s="110" t="str">
        <f t="shared" si="38"/>
        <v>#DIV/0!</v>
      </c>
      <c r="N222" s="110">
        <f t="shared" si="38"/>
        <v>0.9166666667</v>
      </c>
      <c r="O222" s="110" t="str">
        <f t="shared" si="38"/>
        <v>#DIV/0!</v>
      </c>
      <c r="P222" s="110">
        <f t="shared" si="38"/>
        <v>0.01834862385</v>
      </c>
      <c r="Q222" s="110" t="str">
        <f t="shared" si="38"/>
        <v>#DIV/0!</v>
      </c>
      <c r="R222" s="110" t="str">
        <f t="shared" si="38"/>
        <v>#DIV/0!</v>
      </c>
      <c r="S222" s="110">
        <f t="shared" si="38"/>
        <v>0.9638554217</v>
      </c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</row>
    <row r="223" hidden="1">
      <c r="A223" s="23"/>
      <c r="B223" s="23"/>
      <c r="C223" s="23"/>
      <c r="D223" s="7" t="s">
        <v>2193</v>
      </c>
      <c r="E223" s="23"/>
      <c r="F223" s="23"/>
      <c r="G223" s="7" t="s">
        <v>2194</v>
      </c>
      <c r="H223" s="23"/>
      <c r="I223" s="23"/>
      <c r="J223" s="7" t="s">
        <v>2195</v>
      </c>
      <c r="K223" s="23"/>
      <c r="L223" s="82" t="s">
        <v>7</v>
      </c>
      <c r="M223" s="23"/>
      <c r="N223" s="7" t="s">
        <v>2197</v>
      </c>
      <c r="O223" s="23"/>
      <c r="P223" s="7" t="s">
        <v>2199</v>
      </c>
      <c r="Q223" s="23"/>
      <c r="R223" s="23"/>
      <c r="S223" s="7" t="s">
        <v>2200</v>
      </c>
      <c r="T223" s="82" t="s">
        <v>7</v>
      </c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</row>
    <row r="224" hidden="1">
      <c r="A224" s="85">
        <v>43754.0</v>
      </c>
      <c r="B224" s="112" t="s">
        <v>134</v>
      </c>
      <c r="C224" s="113"/>
      <c r="D224" s="115" t="s">
        <v>1963</v>
      </c>
      <c r="E224" s="113"/>
      <c r="F224" s="113"/>
      <c r="G224" s="115" t="s">
        <v>252</v>
      </c>
      <c r="H224" s="113"/>
      <c r="I224" s="113"/>
      <c r="J224" s="115" t="s">
        <v>1874</v>
      </c>
      <c r="K224" s="113"/>
      <c r="L224" s="115" t="s">
        <v>1415</v>
      </c>
      <c r="M224" s="115"/>
      <c r="N224" s="115" t="s">
        <v>2203</v>
      </c>
      <c r="O224" s="113"/>
      <c r="P224" s="115" t="s">
        <v>1247</v>
      </c>
      <c r="Q224" s="113"/>
      <c r="R224" s="113"/>
      <c r="S224" s="115" t="s">
        <v>1290</v>
      </c>
      <c r="T224" s="23"/>
      <c r="U224" s="23"/>
      <c r="V224" s="23"/>
      <c r="X224" s="23"/>
      <c r="Y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</row>
    <row r="225" hidden="1">
      <c r="A225" s="27"/>
      <c r="B225" s="88" t="s">
        <v>159</v>
      </c>
      <c r="C225" s="90"/>
      <c r="D225" s="92">
        <v>43.0</v>
      </c>
      <c r="E225" s="90"/>
      <c r="F225" s="90"/>
      <c r="G225" s="92"/>
      <c r="H225" s="90"/>
      <c r="I225" s="90"/>
      <c r="J225" s="92">
        <v>21.0</v>
      </c>
      <c r="K225" s="90"/>
      <c r="L225" s="92">
        <v>48.0</v>
      </c>
      <c r="M225" s="92"/>
      <c r="N225" s="92">
        <v>48.0</v>
      </c>
      <c r="O225" s="90"/>
      <c r="P225" s="92">
        <v>39.0</v>
      </c>
      <c r="Q225" s="90"/>
      <c r="R225" s="90"/>
      <c r="S225" s="92">
        <v>134.0</v>
      </c>
      <c r="T225" s="23"/>
      <c r="U225" s="147">
        <f>SUM(D225:T225)</f>
        <v>333</v>
      </c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</row>
    <row r="226" hidden="1">
      <c r="A226" s="27"/>
      <c r="B226" s="88" t="s">
        <v>178</v>
      </c>
      <c r="C226" s="90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23"/>
      <c r="U226" s="23"/>
      <c r="V226" s="23"/>
      <c r="W226" s="23"/>
      <c r="X226" s="23"/>
      <c r="Y226" s="23"/>
      <c r="Z226" s="23"/>
      <c r="AA226" s="23"/>
      <c r="AC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</row>
    <row r="227" hidden="1">
      <c r="A227" s="27"/>
      <c r="B227" s="88" t="s">
        <v>287</v>
      </c>
      <c r="C227" s="90"/>
      <c r="D227" s="92"/>
      <c r="E227" s="90"/>
      <c r="F227" s="90"/>
      <c r="G227" s="92"/>
      <c r="H227" s="90"/>
      <c r="I227" s="90"/>
      <c r="J227" s="92"/>
      <c r="K227" s="90"/>
      <c r="L227" s="92"/>
      <c r="M227" s="90"/>
      <c r="N227" s="92"/>
      <c r="O227" s="90"/>
      <c r="P227" s="92"/>
      <c r="Q227" s="90"/>
      <c r="R227" s="90"/>
      <c r="S227" s="92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</row>
    <row r="228" hidden="1">
      <c r="A228" s="27"/>
      <c r="B228" s="88" t="s">
        <v>301</v>
      </c>
      <c r="C228" s="90"/>
      <c r="D228" s="92">
        <v>42.0</v>
      </c>
      <c r="E228" s="90"/>
      <c r="F228" s="90"/>
      <c r="G228" s="92"/>
      <c r="H228" s="90"/>
      <c r="I228" s="90"/>
      <c r="J228" s="92">
        <v>19.0</v>
      </c>
      <c r="K228" s="90"/>
      <c r="L228" s="92">
        <v>39.0</v>
      </c>
      <c r="M228" s="90"/>
      <c r="N228" s="92">
        <v>37.0</v>
      </c>
      <c r="O228" s="90"/>
      <c r="P228" s="92">
        <v>35.0</v>
      </c>
      <c r="Q228" s="90"/>
      <c r="R228" s="90"/>
      <c r="S228" s="92">
        <f>75+25</f>
        <v>100</v>
      </c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</row>
    <row r="229" hidden="1">
      <c r="A229" s="27"/>
      <c r="B229" s="88" t="s">
        <v>214</v>
      </c>
      <c r="C229" s="90"/>
      <c r="D229" s="92">
        <f t="shared" ref="D229:S229" si="39">D225-D227-D228-D230-D231</f>
        <v>0</v>
      </c>
      <c r="E229" s="92">
        <f t="shared" si="39"/>
        <v>0</v>
      </c>
      <c r="F229" s="92">
        <f t="shared" si="39"/>
        <v>0</v>
      </c>
      <c r="G229" s="92">
        <f t="shared" si="39"/>
        <v>0</v>
      </c>
      <c r="H229" s="92">
        <f t="shared" si="39"/>
        <v>0</v>
      </c>
      <c r="I229" s="92">
        <f t="shared" si="39"/>
        <v>0</v>
      </c>
      <c r="J229" s="92">
        <f t="shared" si="39"/>
        <v>2</v>
      </c>
      <c r="K229" s="92">
        <f t="shared" si="39"/>
        <v>0</v>
      </c>
      <c r="L229" s="92">
        <f t="shared" si="39"/>
        <v>9</v>
      </c>
      <c r="M229" s="92">
        <f t="shared" si="39"/>
        <v>0</v>
      </c>
      <c r="N229" s="92">
        <f t="shared" si="39"/>
        <v>10</v>
      </c>
      <c r="O229" s="92">
        <f t="shared" si="39"/>
        <v>0</v>
      </c>
      <c r="P229" s="92">
        <f t="shared" si="39"/>
        <v>3</v>
      </c>
      <c r="Q229" s="92">
        <f t="shared" si="39"/>
        <v>0</v>
      </c>
      <c r="R229" s="92">
        <f t="shared" si="39"/>
        <v>0</v>
      </c>
      <c r="S229" s="92">
        <f t="shared" si="39"/>
        <v>30</v>
      </c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</row>
    <row r="230" hidden="1">
      <c r="A230" s="27"/>
      <c r="B230" s="88" t="s">
        <v>221</v>
      </c>
      <c r="C230" s="90"/>
      <c r="D230" s="92">
        <v>1.0</v>
      </c>
      <c r="E230" s="90"/>
      <c r="F230" s="90"/>
      <c r="G230" s="92"/>
      <c r="H230" s="90"/>
      <c r="I230" s="90"/>
      <c r="J230" s="92"/>
      <c r="K230" s="90"/>
      <c r="L230" s="92"/>
      <c r="M230" s="90"/>
      <c r="N230" s="92">
        <v>1.0</v>
      </c>
      <c r="O230" s="90"/>
      <c r="P230" s="92">
        <v>1.0</v>
      </c>
      <c r="Q230" s="90"/>
      <c r="R230" s="90"/>
      <c r="S230" s="92">
        <v>4.0</v>
      </c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</row>
    <row r="231" hidden="1">
      <c r="A231" s="27"/>
      <c r="B231" s="88" t="s">
        <v>233</v>
      </c>
      <c r="C231" s="90"/>
      <c r="D231" s="92"/>
      <c r="E231" s="90"/>
      <c r="F231" s="90"/>
      <c r="G231" s="92"/>
      <c r="H231" s="90"/>
      <c r="I231" s="90"/>
      <c r="J231" s="92"/>
      <c r="K231" s="90"/>
      <c r="L231" s="92"/>
      <c r="M231" s="90"/>
      <c r="N231" s="92"/>
      <c r="O231" s="90"/>
      <c r="P231" s="92"/>
      <c r="Q231" s="90"/>
      <c r="R231" s="90"/>
      <c r="S231" s="92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</row>
    <row r="232" hidden="1">
      <c r="A232" s="35"/>
      <c r="B232" s="88" t="s">
        <v>338</v>
      </c>
      <c r="C232" s="110" t="str">
        <f t="shared" ref="C232:S232" si="40">C226/C225</f>
        <v>#DIV/0!</v>
      </c>
      <c r="D232" s="110">
        <f t="shared" si="40"/>
        <v>0</v>
      </c>
      <c r="E232" s="110" t="str">
        <f t="shared" si="40"/>
        <v>#DIV/0!</v>
      </c>
      <c r="F232" s="110" t="str">
        <f t="shared" si="40"/>
        <v>#DIV/0!</v>
      </c>
      <c r="G232" s="110" t="str">
        <f t="shared" si="40"/>
        <v>#DIV/0!</v>
      </c>
      <c r="H232" s="110" t="str">
        <f t="shared" si="40"/>
        <v>#DIV/0!</v>
      </c>
      <c r="I232" s="110" t="str">
        <f t="shared" si="40"/>
        <v>#DIV/0!</v>
      </c>
      <c r="J232" s="110">
        <f t="shared" si="40"/>
        <v>0</v>
      </c>
      <c r="K232" s="110" t="str">
        <f t="shared" si="40"/>
        <v>#DIV/0!</v>
      </c>
      <c r="L232" s="110">
        <f t="shared" si="40"/>
        <v>0</v>
      </c>
      <c r="M232" s="110" t="str">
        <f t="shared" si="40"/>
        <v>#DIV/0!</v>
      </c>
      <c r="N232" s="110">
        <f t="shared" si="40"/>
        <v>0</v>
      </c>
      <c r="O232" s="110" t="str">
        <f t="shared" si="40"/>
        <v>#DIV/0!</v>
      </c>
      <c r="P232" s="110">
        <f t="shared" si="40"/>
        <v>0</v>
      </c>
      <c r="Q232" s="110" t="str">
        <f t="shared" si="40"/>
        <v>#DIV/0!</v>
      </c>
      <c r="R232" s="110" t="str">
        <f t="shared" si="40"/>
        <v>#DIV/0!</v>
      </c>
      <c r="S232" s="110">
        <f t="shared" si="40"/>
        <v>0</v>
      </c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</row>
    <row r="233" hidden="1">
      <c r="A233" s="23"/>
      <c r="B233" s="23"/>
      <c r="C233" s="23"/>
      <c r="D233" s="7" t="s">
        <v>2206</v>
      </c>
      <c r="E233" s="23"/>
      <c r="F233" s="23"/>
      <c r="G233" s="5" t="s">
        <v>7</v>
      </c>
      <c r="J233" s="7" t="s">
        <v>2209</v>
      </c>
      <c r="L233" s="7" t="s">
        <v>2210</v>
      </c>
      <c r="N233" s="7" t="s">
        <v>2211</v>
      </c>
      <c r="O233" s="23"/>
      <c r="P233" s="7" t="s">
        <v>2212</v>
      </c>
      <c r="Q233" s="23"/>
      <c r="R233" s="23"/>
      <c r="S233" s="7" t="s">
        <v>2213</v>
      </c>
      <c r="T233" s="82" t="s">
        <v>7</v>
      </c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</row>
    <row r="234" hidden="1">
      <c r="A234" s="85">
        <v>43755.0</v>
      </c>
      <c r="B234" s="112" t="s">
        <v>134</v>
      </c>
      <c r="C234" s="113"/>
      <c r="D234" s="115" t="s">
        <v>2207</v>
      </c>
      <c r="E234" s="113"/>
      <c r="F234" s="113"/>
      <c r="G234" s="115" t="s">
        <v>1780</v>
      </c>
      <c r="H234" s="113"/>
      <c r="I234" s="113"/>
      <c r="J234" s="115" t="s">
        <v>1691</v>
      </c>
      <c r="K234" s="113"/>
      <c r="L234" s="115" t="s">
        <v>1946</v>
      </c>
      <c r="M234" s="115"/>
      <c r="N234" s="115" t="s">
        <v>1314</v>
      </c>
      <c r="O234" s="113"/>
      <c r="P234" s="115" t="s">
        <v>2214</v>
      </c>
      <c r="Q234" s="113"/>
      <c r="R234" s="113"/>
      <c r="S234" s="115" t="s">
        <v>2069</v>
      </c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</row>
    <row r="235" hidden="1">
      <c r="A235" s="27"/>
      <c r="B235" s="88" t="s">
        <v>159</v>
      </c>
      <c r="C235" s="90"/>
      <c r="D235" s="92">
        <v>27.0</v>
      </c>
      <c r="E235" s="90"/>
      <c r="F235" s="90"/>
      <c r="G235" s="92">
        <v>12.0</v>
      </c>
      <c r="H235" s="90"/>
      <c r="I235" s="90"/>
      <c r="J235" s="92">
        <v>23.0</v>
      </c>
      <c r="K235" s="90"/>
      <c r="L235" s="92">
        <v>24.0</v>
      </c>
      <c r="M235" s="92"/>
      <c r="N235" s="92">
        <v>37.0</v>
      </c>
      <c r="O235" s="90"/>
      <c r="P235" s="92">
        <v>58.0</v>
      </c>
      <c r="Q235" s="90"/>
      <c r="R235" s="90"/>
      <c r="S235" s="92">
        <v>41.0</v>
      </c>
      <c r="T235" s="23"/>
      <c r="U235" s="147">
        <f>SUM(D235:T235)</f>
        <v>222</v>
      </c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</row>
    <row r="236" hidden="1">
      <c r="A236" s="27"/>
      <c r="B236" s="88" t="s">
        <v>178</v>
      </c>
      <c r="C236" s="90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</row>
    <row r="237" hidden="1">
      <c r="A237" s="27"/>
      <c r="B237" s="88" t="s">
        <v>287</v>
      </c>
      <c r="C237" s="90"/>
      <c r="D237" s="92"/>
      <c r="E237" s="90"/>
      <c r="F237" s="90"/>
      <c r="G237" s="92"/>
      <c r="H237" s="90"/>
      <c r="I237" s="90"/>
      <c r="J237" s="92"/>
      <c r="K237" s="90"/>
      <c r="L237" s="92"/>
      <c r="M237" s="90"/>
      <c r="N237" s="92"/>
      <c r="O237" s="90"/>
      <c r="P237" s="92"/>
      <c r="Q237" s="90"/>
      <c r="R237" s="90"/>
      <c r="S237" s="92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</row>
    <row r="238" hidden="1">
      <c r="A238" s="27"/>
      <c r="B238" s="88" t="s">
        <v>301</v>
      </c>
      <c r="C238" s="90"/>
      <c r="D238" s="92">
        <v>24.0</v>
      </c>
      <c r="E238" s="90"/>
      <c r="F238" s="90"/>
      <c r="G238" s="92">
        <v>11.0</v>
      </c>
      <c r="H238" s="90"/>
      <c r="I238" s="90"/>
      <c r="J238" s="92">
        <v>21.0</v>
      </c>
      <c r="K238" s="90"/>
      <c r="L238" s="92">
        <v>21.0</v>
      </c>
      <c r="M238" s="90"/>
      <c r="N238" s="92">
        <v>27.0</v>
      </c>
      <c r="O238" s="90"/>
      <c r="P238" s="92">
        <v>51.0</v>
      </c>
      <c r="Q238" s="90"/>
      <c r="R238" s="90"/>
      <c r="S238" s="92">
        <v>31.0</v>
      </c>
      <c r="T238" s="23">
        <f>sum(D238:S238)</f>
        <v>186</v>
      </c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</row>
    <row r="239" hidden="1">
      <c r="A239" s="27"/>
      <c r="B239" s="88" t="s">
        <v>214</v>
      </c>
      <c r="C239" s="90"/>
      <c r="D239" s="92">
        <f t="shared" ref="D239:S239" si="41">D235-D237-D238-D240-D241</f>
        <v>2</v>
      </c>
      <c r="E239" s="92">
        <f t="shared" si="41"/>
        <v>0</v>
      </c>
      <c r="F239" s="92">
        <f t="shared" si="41"/>
        <v>0</v>
      </c>
      <c r="G239" s="92">
        <f t="shared" si="41"/>
        <v>1</v>
      </c>
      <c r="H239" s="92">
        <f t="shared" si="41"/>
        <v>0</v>
      </c>
      <c r="I239" s="92">
        <f t="shared" si="41"/>
        <v>0</v>
      </c>
      <c r="J239" s="92">
        <f t="shared" si="41"/>
        <v>2</v>
      </c>
      <c r="K239" s="92">
        <f t="shared" si="41"/>
        <v>0</v>
      </c>
      <c r="L239" s="92">
        <f t="shared" si="41"/>
        <v>3</v>
      </c>
      <c r="M239" s="92">
        <f t="shared" si="41"/>
        <v>0</v>
      </c>
      <c r="N239" s="92">
        <f t="shared" si="41"/>
        <v>8</v>
      </c>
      <c r="O239" s="92">
        <f t="shared" si="41"/>
        <v>0</v>
      </c>
      <c r="P239" s="92">
        <f t="shared" si="41"/>
        <v>7</v>
      </c>
      <c r="Q239" s="92">
        <f t="shared" si="41"/>
        <v>0</v>
      </c>
      <c r="R239" s="92">
        <f t="shared" si="41"/>
        <v>0</v>
      </c>
      <c r="S239" s="92">
        <f t="shared" si="41"/>
        <v>9</v>
      </c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</row>
    <row r="240" hidden="1">
      <c r="A240" s="27"/>
      <c r="B240" s="88" t="s">
        <v>221</v>
      </c>
      <c r="C240" s="90"/>
      <c r="D240" s="92">
        <v>1.0</v>
      </c>
      <c r="E240" s="90"/>
      <c r="F240" s="90"/>
      <c r="G240" s="92"/>
      <c r="H240" s="90"/>
      <c r="I240" s="90"/>
      <c r="J240" s="92"/>
      <c r="K240" s="90"/>
      <c r="L240" s="92"/>
      <c r="M240" s="90"/>
      <c r="N240" s="92"/>
      <c r="O240" s="90"/>
      <c r="P240" s="92"/>
      <c r="Q240" s="90"/>
      <c r="R240" s="90"/>
      <c r="S240" s="92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</row>
    <row r="241" hidden="1">
      <c r="A241" s="27"/>
      <c r="B241" s="88" t="s">
        <v>233</v>
      </c>
      <c r="C241" s="90"/>
      <c r="D241" s="92"/>
      <c r="E241" s="90"/>
      <c r="F241" s="90"/>
      <c r="G241" s="92"/>
      <c r="H241" s="90"/>
      <c r="I241" s="90"/>
      <c r="J241" s="92"/>
      <c r="K241" s="90"/>
      <c r="L241" s="92"/>
      <c r="M241" s="90"/>
      <c r="N241" s="92">
        <v>2.0</v>
      </c>
      <c r="O241" s="90"/>
      <c r="P241" s="92"/>
      <c r="Q241" s="90"/>
      <c r="R241" s="90"/>
      <c r="S241" s="92">
        <v>1.0</v>
      </c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</row>
    <row r="242" hidden="1">
      <c r="A242" s="35"/>
      <c r="B242" s="88" t="s">
        <v>338</v>
      </c>
      <c r="C242" s="110" t="str">
        <f t="shared" ref="C242:S242" si="42">C236/C235</f>
        <v>#DIV/0!</v>
      </c>
      <c r="D242" s="110">
        <f t="shared" si="42"/>
        <v>0</v>
      </c>
      <c r="E242" s="110" t="str">
        <f t="shared" si="42"/>
        <v>#DIV/0!</v>
      </c>
      <c r="F242" s="110" t="str">
        <f t="shared" si="42"/>
        <v>#DIV/0!</v>
      </c>
      <c r="G242" s="110">
        <f t="shared" si="42"/>
        <v>0</v>
      </c>
      <c r="H242" s="110" t="str">
        <f t="shared" si="42"/>
        <v>#DIV/0!</v>
      </c>
      <c r="I242" s="110" t="str">
        <f t="shared" si="42"/>
        <v>#DIV/0!</v>
      </c>
      <c r="J242" s="110">
        <f t="shared" si="42"/>
        <v>0</v>
      </c>
      <c r="K242" s="110" t="str">
        <f t="shared" si="42"/>
        <v>#DIV/0!</v>
      </c>
      <c r="L242" s="110">
        <f t="shared" si="42"/>
        <v>0</v>
      </c>
      <c r="M242" s="110" t="str">
        <f t="shared" si="42"/>
        <v>#DIV/0!</v>
      </c>
      <c r="N242" s="110">
        <f t="shared" si="42"/>
        <v>0</v>
      </c>
      <c r="O242" s="110" t="str">
        <f t="shared" si="42"/>
        <v>#DIV/0!</v>
      </c>
      <c r="P242" s="110">
        <f t="shared" si="42"/>
        <v>0</v>
      </c>
      <c r="Q242" s="110" t="str">
        <f t="shared" si="42"/>
        <v>#DIV/0!</v>
      </c>
      <c r="R242" s="110" t="str">
        <f t="shared" si="42"/>
        <v>#DIV/0!</v>
      </c>
      <c r="S242" s="110">
        <f t="shared" si="42"/>
        <v>0</v>
      </c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</row>
    <row r="243" hidden="1">
      <c r="A243" s="23"/>
      <c r="B243" s="23"/>
      <c r="C243" s="23"/>
      <c r="D243" s="7" t="s">
        <v>2219</v>
      </c>
      <c r="E243" s="23"/>
      <c r="F243" s="23"/>
      <c r="G243" s="7" t="s">
        <v>2221</v>
      </c>
      <c r="H243" s="23"/>
      <c r="I243" s="23"/>
      <c r="J243" s="7" t="s">
        <v>2222</v>
      </c>
      <c r="K243" s="23"/>
      <c r="L243" s="7" t="s">
        <v>2224</v>
      </c>
      <c r="M243" s="23"/>
      <c r="N243" s="7" t="s">
        <v>2226</v>
      </c>
      <c r="O243" s="23"/>
      <c r="P243" s="7" t="s">
        <v>2228</v>
      </c>
      <c r="Q243" s="23"/>
      <c r="R243" s="23"/>
      <c r="S243" s="7" t="s">
        <v>2230</v>
      </c>
      <c r="T243" s="82" t="s">
        <v>7</v>
      </c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</row>
    <row r="244" hidden="1">
      <c r="A244" s="85">
        <v>43756.0</v>
      </c>
      <c r="B244" s="112" t="s">
        <v>134</v>
      </c>
      <c r="C244" s="113"/>
      <c r="D244" s="115" t="s">
        <v>1020</v>
      </c>
      <c r="E244" s="113"/>
      <c r="F244" s="113"/>
      <c r="G244" s="115" t="s">
        <v>1929</v>
      </c>
      <c r="H244" s="113"/>
      <c r="I244" s="113"/>
      <c r="J244" s="115" t="s">
        <v>141</v>
      </c>
      <c r="K244" s="113"/>
      <c r="L244" s="115" t="s">
        <v>1913</v>
      </c>
      <c r="M244" s="115"/>
      <c r="N244" s="115" t="s">
        <v>1790</v>
      </c>
      <c r="O244" s="113"/>
      <c r="P244" s="115" t="s">
        <v>1626</v>
      </c>
      <c r="Q244" s="113"/>
      <c r="R244" s="113"/>
      <c r="S244" s="115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</row>
    <row r="245" hidden="1">
      <c r="A245" s="27"/>
      <c r="B245" s="88" t="s">
        <v>159</v>
      </c>
      <c r="C245" s="90"/>
      <c r="D245" s="92">
        <v>50.0</v>
      </c>
      <c r="E245" s="90"/>
      <c r="F245" s="90"/>
      <c r="G245" s="92">
        <v>95.0</v>
      </c>
      <c r="H245" s="90"/>
      <c r="I245" s="90"/>
      <c r="J245" s="92">
        <v>33.0</v>
      </c>
      <c r="K245" s="90"/>
      <c r="L245" s="92">
        <v>3.0</v>
      </c>
      <c r="M245" s="92"/>
      <c r="N245" s="92">
        <v>67.0</v>
      </c>
      <c r="O245" s="90"/>
      <c r="P245" s="92">
        <v>27.0</v>
      </c>
      <c r="Q245" s="90"/>
      <c r="R245" s="90"/>
      <c r="S245" s="92"/>
      <c r="T245" s="23"/>
      <c r="U245" s="147">
        <f>SUM(D245:T245)</f>
        <v>275</v>
      </c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</row>
    <row r="246" hidden="1">
      <c r="A246" s="27"/>
      <c r="B246" s="88" t="s">
        <v>178</v>
      </c>
      <c r="C246" s="90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</row>
    <row r="247" hidden="1">
      <c r="A247" s="27"/>
      <c r="B247" s="88" t="s">
        <v>287</v>
      </c>
      <c r="C247" s="90"/>
      <c r="D247" s="92"/>
      <c r="E247" s="90"/>
      <c r="F247" s="90"/>
      <c r="G247" s="92"/>
      <c r="H247" s="90"/>
      <c r="I247" s="90"/>
      <c r="J247" s="92"/>
      <c r="K247" s="90"/>
      <c r="L247" s="92"/>
      <c r="M247" s="90"/>
      <c r="N247" s="92"/>
      <c r="O247" s="90"/>
      <c r="P247" s="92"/>
      <c r="Q247" s="90"/>
      <c r="R247" s="90"/>
      <c r="S247" s="92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</row>
    <row r="248" hidden="1">
      <c r="A248" s="27"/>
      <c r="B248" s="88" t="s">
        <v>301</v>
      </c>
      <c r="C248" s="90"/>
      <c r="D248" s="92">
        <v>42.0</v>
      </c>
      <c r="E248" s="90"/>
      <c r="F248" s="90"/>
      <c r="G248" s="92">
        <v>83.0</v>
      </c>
      <c r="H248" s="90"/>
      <c r="I248" s="90"/>
      <c r="J248" s="92">
        <v>26.0</v>
      </c>
      <c r="K248" s="90"/>
      <c r="L248" s="92">
        <v>3.0</v>
      </c>
      <c r="M248" s="90"/>
      <c r="N248" s="92">
        <v>56.0</v>
      </c>
      <c r="O248" s="90"/>
      <c r="P248" s="92">
        <v>21.0</v>
      </c>
      <c r="Q248" s="90"/>
      <c r="R248" s="90"/>
      <c r="S248" s="92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</row>
    <row r="249" hidden="1">
      <c r="A249" s="27"/>
      <c r="B249" s="88" t="s">
        <v>214</v>
      </c>
      <c r="C249" s="90"/>
      <c r="D249" s="92">
        <f t="shared" ref="D249:S249" si="43">D245-D247-D248-D250-D251</f>
        <v>6</v>
      </c>
      <c r="E249" s="92">
        <f t="shared" si="43"/>
        <v>0</v>
      </c>
      <c r="F249" s="92">
        <f t="shared" si="43"/>
        <v>0</v>
      </c>
      <c r="G249" s="92">
        <f t="shared" si="43"/>
        <v>10</v>
      </c>
      <c r="H249" s="92">
        <f t="shared" si="43"/>
        <v>0</v>
      </c>
      <c r="I249" s="92">
        <f t="shared" si="43"/>
        <v>0</v>
      </c>
      <c r="J249" s="92">
        <f t="shared" si="43"/>
        <v>3</v>
      </c>
      <c r="K249" s="92">
        <f t="shared" si="43"/>
        <v>0</v>
      </c>
      <c r="L249" s="92">
        <f t="shared" si="43"/>
        <v>0</v>
      </c>
      <c r="M249" s="92">
        <f t="shared" si="43"/>
        <v>0</v>
      </c>
      <c r="N249" s="92">
        <f t="shared" si="43"/>
        <v>8</v>
      </c>
      <c r="O249" s="92">
        <f t="shared" si="43"/>
        <v>0</v>
      </c>
      <c r="P249" s="92">
        <f t="shared" si="43"/>
        <v>5</v>
      </c>
      <c r="Q249" s="92">
        <f t="shared" si="43"/>
        <v>0</v>
      </c>
      <c r="R249" s="92">
        <f t="shared" si="43"/>
        <v>0</v>
      </c>
      <c r="S249" s="92">
        <f t="shared" si="43"/>
        <v>0</v>
      </c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</row>
    <row r="250" hidden="1">
      <c r="A250" s="27"/>
      <c r="B250" s="88" t="s">
        <v>221</v>
      </c>
      <c r="C250" s="90"/>
      <c r="D250" s="92">
        <v>2.0</v>
      </c>
      <c r="E250" s="90"/>
      <c r="F250" s="90"/>
      <c r="G250" s="92">
        <v>2.0</v>
      </c>
      <c r="H250" s="90"/>
      <c r="I250" s="90"/>
      <c r="J250" s="92">
        <v>1.0</v>
      </c>
      <c r="K250" s="90"/>
      <c r="L250" s="92"/>
      <c r="M250" s="90"/>
      <c r="N250" s="92">
        <v>2.0</v>
      </c>
      <c r="O250" s="90"/>
      <c r="P250" s="92">
        <v>1.0</v>
      </c>
      <c r="Q250" s="90"/>
      <c r="R250" s="90"/>
      <c r="S250" s="92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</row>
    <row r="251" hidden="1">
      <c r="A251" s="27"/>
      <c r="B251" s="88" t="s">
        <v>233</v>
      </c>
      <c r="C251" s="90"/>
      <c r="D251" s="92"/>
      <c r="E251" s="90"/>
      <c r="F251" s="90"/>
      <c r="G251" s="92"/>
      <c r="H251" s="90"/>
      <c r="I251" s="90"/>
      <c r="J251" s="92">
        <v>3.0</v>
      </c>
      <c r="K251" s="90"/>
      <c r="L251" s="92"/>
      <c r="M251" s="90"/>
      <c r="N251" s="92">
        <v>1.0</v>
      </c>
      <c r="O251" s="90"/>
      <c r="P251" s="92"/>
      <c r="Q251" s="90"/>
      <c r="R251" s="90"/>
      <c r="S251" s="92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</row>
    <row r="252" hidden="1">
      <c r="A252" s="35"/>
      <c r="B252" s="88" t="s">
        <v>338</v>
      </c>
      <c r="C252" s="110" t="str">
        <f t="shared" ref="C252:S252" si="44">C246/C245</f>
        <v>#DIV/0!</v>
      </c>
      <c r="D252" s="110">
        <f t="shared" si="44"/>
        <v>0</v>
      </c>
      <c r="E252" s="110" t="str">
        <f t="shared" si="44"/>
        <v>#DIV/0!</v>
      </c>
      <c r="F252" s="110" t="str">
        <f t="shared" si="44"/>
        <v>#DIV/0!</v>
      </c>
      <c r="G252" s="110">
        <f t="shared" si="44"/>
        <v>0</v>
      </c>
      <c r="H252" s="110" t="str">
        <f t="shared" si="44"/>
        <v>#DIV/0!</v>
      </c>
      <c r="I252" s="110" t="str">
        <f t="shared" si="44"/>
        <v>#DIV/0!</v>
      </c>
      <c r="J252" s="110">
        <f t="shared" si="44"/>
        <v>0</v>
      </c>
      <c r="K252" s="110" t="str">
        <f t="shared" si="44"/>
        <v>#DIV/0!</v>
      </c>
      <c r="L252" s="110">
        <f t="shared" si="44"/>
        <v>0</v>
      </c>
      <c r="M252" s="110" t="str">
        <f t="shared" si="44"/>
        <v>#DIV/0!</v>
      </c>
      <c r="N252" s="110">
        <f t="shared" si="44"/>
        <v>0</v>
      </c>
      <c r="O252" s="110" t="str">
        <f t="shared" si="44"/>
        <v>#DIV/0!</v>
      </c>
      <c r="P252" s="110">
        <f t="shared" si="44"/>
        <v>0</v>
      </c>
      <c r="Q252" s="110" t="str">
        <f t="shared" si="44"/>
        <v>#DIV/0!</v>
      </c>
      <c r="R252" s="110" t="str">
        <f t="shared" si="44"/>
        <v>#DIV/0!</v>
      </c>
      <c r="S252" s="110" t="str">
        <f t="shared" si="44"/>
        <v>#DIV/0!</v>
      </c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</row>
    <row r="253" hidden="1">
      <c r="A253" s="23"/>
      <c r="B253" s="23"/>
      <c r="C253" s="23"/>
      <c r="D253" s="7" t="s">
        <v>2232</v>
      </c>
      <c r="E253" s="23"/>
      <c r="F253" s="23"/>
      <c r="G253" s="7" t="s">
        <v>2235</v>
      </c>
      <c r="H253" s="23"/>
      <c r="I253" s="23"/>
      <c r="J253" s="7" t="s">
        <v>2237</v>
      </c>
      <c r="K253" s="23"/>
      <c r="L253" s="7" t="s">
        <v>2238</v>
      </c>
      <c r="M253" s="23"/>
      <c r="N253" s="7" t="s">
        <v>2240</v>
      </c>
      <c r="O253" s="23"/>
      <c r="P253" s="7" t="s">
        <v>2242</v>
      </c>
      <c r="Q253" s="23"/>
      <c r="R253" s="23"/>
      <c r="S253" s="82" t="s">
        <v>7</v>
      </c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</row>
    <row r="254" hidden="1">
      <c r="A254" s="85">
        <v>43757.0</v>
      </c>
      <c r="B254" s="112" t="s">
        <v>134</v>
      </c>
      <c r="C254" s="113"/>
      <c r="D254" s="115" t="s">
        <v>2191</v>
      </c>
      <c r="E254" s="113"/>
      <c r="F254" s="113"/>
      <c r="G254" s="115" t="s">
        <v>1420</v>
      </c>
      <c r="H254" s="113"/>
      <c r="I254" s="113"/>
      <c r="J254" s="115" t="s">
        <v>1155</v>
      </c>
      <c r="K254" s="113"/>
      <c r="L254" s="115" t="s">
        <v>1828</v>
      </c>
      <c r="M254" s="115"/>
      <c r="N254" s="115" t="s">
        <v>1848</v>
      </c>
      <c r="O254" s="113"/>
      <c r="P254" s="115" t="s">
        <v>1084</v>
      </c>
      <c r="Q254" s="113"/>
      <c r="R254" s="113"/>
      <c r="S254" s="115" t="s">
        <v>524</v>
      </c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</row>
    <row r="255" hidden="1">
      <c r="A255" s="27"/>
      <c r="B255" s="88" t="s">
        <v>159</v>
      </c>
      <c r="C255" s="90"/>
      <c r="D255" s="92">
        <v>24.0</v>
      </c>
      <c r="E255" s="90"/>
      <c r="F255" s="90"/>
      <c r="G255" s="92">
        <v>10.0</v>
      </c>
      <c r="H255" s="90"/>
      <c r="I255" s="90"/>
      <c r="J255" s="92">
        <v>21.0</v>
      </c>
      <c r="K255" s="90"/>
      <c r="L255" s="92">
        <v>7.0</v>
      </c>
      <c r="M255" s="92"/>
      <c r="N255" s="92">
        <v>40.0</v>
      </c>
      <c r="O255" s="90"/>
      <c r="P255" s="92">
        <v>135.0</v>
      </c>
      <c r="Q255" s="90"/>
      <c r="R255" s="90"/>
      <c r="S255" s="92">
        <v>49.0</v>
      </c>
      <c r="T255" s="23"/>
      <c r="U255" s="147">
        <f>SUM(D255:T255)</f>
        <v>286</v>
      </c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</row>
    <row r="256" hidden="1">
      <c r="A256" s="27"/>
      <c r="B256" s="88" t="s">
        <v>178</v>
      </c>
      <c r="C256" s="90"/>
      <c r="D256" s="92">
        <v>7.0</v>
      </c>
      <c r="E256" s="92"/>
      <c r="F256" s="92"/>
      <c r="G256" s="92">
        <v>9.0</v>
      </c>
      <c r="H256" s="92"/>
      <c r="I256" s="92"/>
      <c r="J256" s="92">
        <v>8.0</v>
      </c>
      <c r="K256" s="92"/>
      <c r="L256" s="92">
        <v>0.0</v>
      </c>
      <c r="M256" s="92"/>
      <c r="N256" s="92"/>
      <c r="O256" s="92"/>
      <c r="P256" s="92"/>
      <c r="Q256" s="92"/>
      <c r="R256" s="92"/>
      <c r="S256" s="92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</row>
    <row r="257" hidden="1">
      <c r="A257" s="27"/>
      <c r="B257" s="88" t="s">
        <v>287</v>
      </c>
      <c r="C257" s="90"/>
      <c r="D257" s="92">
        <v>4.0</v>
      </c>
      <c r="E257" s="90"/>
      <c r="F257" s="90"/>
      <c r="G257" s="92">
        <v>2.0</v>
      </c>
      <c r="H257" s="90"/>
      <c r="I257" s="90"/>
      <c r="J257" s="92">
        <v>2.0</v>
      </c>
      <c r="K257" s="90"/>
      <c r="L257" s="92">
        <v>0.0</v>
      </c>
      <c r="M257" s="90"/>
      <c r="N257" s="92"/>
      <c r="O257" s="90"/>
      <c r="P257" s="92"/>
      <c r="Q257" s="90"/>
      <c r="R257" s="90"/>
      <c r="S257" s="92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</row>
    <row r="258" hidden="1">
      <c r="A258" s="27"/>
      <c r="B258" s="88" t="s">
        <v>301</v>
      </c>
      <c r="C258" s="90"/>
      <c r="D258" s="92">
        <v>3.0</v>
      </c>
      <c r="E258" s="90"/>
      <c r="F258" s="90"/>
      <c r="G258" s="92">
        <v>2.0</v>
      </c>
      <c r="H258" s="90"/>
      <c r="I258" s="90"/>
      <c r="J258" s="92">
        <v>1.0</v>
      </c>
      <c r="K258" s="90"/>
      <c r="L258" s="92">
        <v>6.0</v>
      </c>
      <c r="M258" s="90"/>
      <c r="N258" s="92">
        <v>8.0</v>
      </c>
      <c r="O258" s="90"/>
      <c r="P258" s="92">
        <v>37.0</v>
      </c>
      <c r="Q258" s="90"/>
      <c r="R258" s="90"/>
      <c r="S258" s="92">
        <v>20.0</v>
      </c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</row>
    <row r="259" hidden="1">
      <c r="A259" s="27"/>
      <c r="B259" s="88" t="s">
        <v>214</v>
      </c>
      <c r="C259" s="90"/>
      <c r="D259" s="92">
        <f t="shared" ref="D259:S259" si="45">D255-D257-D258-D260-D261</f>
        <v>17</v>
      </c>
      <c r="E259" s="92">
        <f t="shared" si="45"/>
        <v>0</v>
      </c>
      <c r="F259" s="92">
        <f t="shared" si="45"/>
        <v>0</v>
      </c>
      <c r="G259" s="92">
        <f t="shared" si="45"/>
        <v>6</v>
      </c>
      <c r="H259" s="92">
        <f t="shared" si="45"/>
        <v>0</v>
      </c>
      <c r="I259" s="92">
        <f t="shared" si="45"/>
        <v>0</v>
      </c>
      <c r="J259" s="92">
        <f t="shared" si="45"/>
        <v>18</v>
      </c>
      <c r="K259" s="92">
        <f t="shared" si="45"/>
        <v>0</v>
      </c>
      <c r="L259" s="92">
        <f t="shared" si="45"/>
        <v>1</v>
      </c>
      <c r="M259" s="92">
        <f t="shared" si="45"/>
        <v>0</v>
      </c>
      <c r="N259" s="92">
        <f t="shared" si="45"/>
        <v>29</v>
      </c>
      <c r="O259" s="92">
        <f t="shared" si="45"/>
        <v>0</v>
      </c>
      <c r="P259" s="92">
        <f t="shared" si="45"/>
        <v>92</v>
      </c>
      <c r="Q259" s="92">
        <f t="shared" si="45"/>
        <v>0</v>
      </c>
      <c r="R259" s="92">
        <f t="shared" si="45"/>
        <v>0</v>
      </c>
      <c r="S259" s="92">
        <f t="shared" si="45"/>
        <v>28</v>
      </c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</row>
    <row r="260" hidden="1">
      <c r="A260" s="27"/>
      <c r="B260" s="88" t="s">
        <v>221</v>
      </c>
      <c r="C260" s="90"/>
      <c r="D260" s="92"/>
      <c r="E260" s="90"/>
      <c r="F260" s="90"/>
      <c r="G260" s="92"/>
      <c r="H260" s="90"/>
      <c r="I260" s="90"/>
      <c r="J260" s="92"/>
      <c r="K260" s="90"/>
      <c r="L260" s="92"/>
      <c r="M260" s="90"/>
      <c r="N260" s="92">
        <v>1.0</v>
      </c>
      <c r="O260" s="90"/>
      <c r="P260" s="92">
        <v>6.0</v>
      </c>
      <c r="Q260" s="90"/>
      <c r="R260" s="90"/>
      <c r="S260" s="92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</row>
    <row r="261" hidden="1">
      <c r="A261" s="27"/>
      <c r="B261" s="88" t="s">
        <v>233</v>
      </c>
      <c r="C261" s="90"/>
      <c r="D261" s="92"/>
      <c r="E261" s="90"/>
      <c r="F261" s="90"/>
      <c r="G261" s="92"/>
      <c r="H261" s="90"/>
      <c r="I261" s="90"/>
      <c r="J261" s="92"/>
      <c r="K261" s="90"/>
      <c r="L261" s="92"/>
      <c r="M261" s="90"/>
      <c r="N261" s="92">
        <v>2.0</v>
      </c>
      <c r="O261" s="90"/>
      <c r="P261" s="92"/>
      <c r="Q261" s="90"/>
      <c r="R261" s="90"/>
      <c r="S261" s="92">
        <v>1.0</v>
      </c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</row>
    <row r="262" hidden="1">
      <c r="A262" s="35"/>
      <c r="B262" s="88" t="s">
        <v>338</v>
      </c>
      <c r="C262" s="110" t="str">
        <f t="shared" ref="C262:S262" si="46">C256/C255</f>
        <v>#DIV/0!</v>
      </c>
      <c r="D262" s="110">
        <f t="shared" si="46"/>
        <v>0.2916666667</v>
      </c>
      <c r="E262" s="110" t="str">
        <f t="shared" si="46"/>
        <v>#DIV/0!</v>
      </c>
      <c r="F262" s="110" t="str">
        <f t="shared" si="46"/>
        <v>#DIV/0!</v>
      </c>
      <c r="G262" s="110">
        <f t="shared" si="46"/>
        <v>0.9</v>
      </c>
      <c r="H262" s="110" t="str">
        <f t="shared" si="46"/>
        <v>#DIV/0!</v>
      </c>
      <c r="I262" s="110" t="str">
        <f t="shared" si="46"/>
        <v>#DIV/0!</v>
      </c>
      <c r="J262" s="110">
        <f t="shared" si="46"/>
        <v>0.380952381</v>
      </c>
      <c r="K262" s="110" t="str">
        <f t="shared" si="46"/>
        <v>#DIV/0!</v>
      </c>
      <c r="L262" s="110">
        <f t="shared" si="46"/>
        <v>0</v>
      </c>
      <c r="M262" s="110" t="str">
        <f t="shared" si="46"/>
        <v>#DIV/0!</v>
      </c>
      <c r="N262" s="110">
        <f t="shared" si="46"/>
        <v>0</v>
      </c>
      <c r="O262" s="110" t="str">
        <f t="shared" si="46"/>
        <v>#DIV/0!</v>
      </c>
      <c r="P262" s="110">
        <f t="shared" si="46"/>
        <v>0</v>
      </c>
      <c r="Q262" s="110" t="str">
        <f t="shared" si="46"/>
        <v>#DIV/0!</v>
      </c>
      <c r="R262" s="110" t="str">
        <f t="shared" si="46"/>
        <v>#DIV/0!</v>
      </c>
      <c r="S262" s="110">
        <f t="shared" si="46"/>
        <v>0</v>
      </c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</row>
    <row r="263" hidden="1">
      <c r="A263" s="23"/>
      <c r="B263" s="23"/>
      <c r="C263" s="23"/>
      <c r="D263" s="7" t="s">
        <v>2245</v>
      </c>
      <c r="E263" s="23"/>
      <c r="F263" s="23"/>
      <c r="G263" s="7" t="s">
        <v>2246</v>
      </c>
      <c r="H263" s="23"/>
      <c r="I263" s="23"/>
      <c r="J263" s="7" t="s">
        <v>2247</v>
      </c>
      <c r="K263" s="23"/>
      <c r="L263" s="7" t="s">
        <v>2249</v>
      </c>
      <c r="M263" s="23"/>
      <c r="N263" s="7" t="s">
        <v>2250</v>
      </c>
      <c r="O263" s="23"/>
      <c r="P263" s="7" t="s">
        <v>2254</v>
      </c>
      <c r="Q263" s="23"/>
      <c r="R263" s="23"/>
      <c r="S263" s="7" t="s">
        <v>2255</v>
      </c>
      <c r="T263" s="82" t="s">
        <v>7</v>
      </c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</row>
    <row r="264" hidden="1">
      <c r="A264" s="85">
        <v>43759.0</v>
      </c>
      <c r="B264" s="112" t="s">
        <v>134</v>
      </c>
      <c r="C264" s="113"/>
      <c r="D264" s="115" t="s">
        <v>252</v>
      </c>
      <c r="E264" s="113"/>
      <c r="F264" s="113"/>
      <c r="G264" s="115" t="s">
        <v>252</v>
      </c>
      <c r="H264" s="113"/>
      <c r="I264" s="113"/>
      <c r="J264" s="115" t="s">
        <v>1873</v>
      </c>
      <c r="K264" s="113"/>
      <c r="L264" s="115" t="s">
        <v>1724</v>
      </c>
      <c r="M264" s="115"/>
      <c r="N264" s="115" t="s">
        <v>2203</v>
      </c>
      <c r="O264" s="113"/>
      <c r="P264" s="115" t="s">
        <v>252</v>
      </c>
      <c r="Q264" s="113"/>
      <c r="R264" s="113"/>
      <c r="S264" s="115" t="s">
        <v>1290</v>
      </c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</row>
    <row r="265" hidden="1">
      <c r="A265" s="27"/>
      <c r="B265" s="88" t="s">
        <v>159</v>
      </c>
      <c r="C265" s="90"/>
      <c r="D265" s="92"/>
      <c r="E265" s="90"/>
      <c r="F265" s="90"/>
      <c r="G265" s="92"/>
      <c r="H265" s="90"/>
      <c r="I265" s="90"/>
      <c r="J265" s="92">
        <v>40.0</v>
      </c>
      <c r="K265" s="90"/>
      <c r="L265" s="92">
        <v>24.0</v>
      </c>
      <c r="M265" s="92"/>
      <c r="N265" s="92">
        <v>36.0</v>
      </c>
      <c r="O265" s="90"/>
      <c r="P265" s="92"/>
      <c r="Q265" s="90"/>
      <c r="R265" s="90"/>
      <c r="S265" s="92">
        <v>174.0</v>
      </c>
      <c r="T265" s="23"/>
      <c r="U265" s="147">
        <f>SUM(D265:T265)</f>
        <v>274</v>
      </c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</row>
    <row r="266" hidden="1">
      <c r="A266" s="27"/>
      <c r="B266" s="88" t="s">
        <v>178</v>
      </c>
      <c r="C266" s="90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</row>
    <row r="267" hidden="1">
      <c r="A267" s="27"/>
      <c r="B267" s="88" t="s">
        <v>287</v>
      </c>
      <c r="C267" s="90"/>
      <c r="D267" s="92"/>
      <c r="E267" s="90"/>
      <c r="F267" s="90"/>
      <c r="G267" s="92"/>
      <c r="H267" s="90"/>
      <c r="I267" s="90"/>
      <c r="J267" s="92"/>
      <c r="K267" s="90"/>
      <c r="L267" s="92"/>
      <c r="M267" s="90"/>
      <c r="N267" s="92"/>
      <c r="O267" s="90"/>
      <c r="P267" s="92"/>
      <c r="Q267" s="90"/>
      <c r="R267" s="90"/>
      <c r="S267" s="92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</row>
    <row r="268" hidden="1">
      <c r="A268" s="27"/>
      <c r="B268" s="88" t="s">
        <v>301</v>
      </c>
      <c r="C268" s="90"/>
      <c r="D268" s="92"/>
      <c r="E268" s="90"/>
      <c r="F268" s="90"/>
      <c r="G268" s="92"/>
      <c r="H268" s="90"/>
      <c r="I268" s="90"/>
      <c r="J268" s="92">
        <v>28.0</v>
      </c>
      <c r="K268" s="90"/>
      <c r="L268" s="92">
        <v>20.0</v>
      </c>
      <c r="M268" s="90"/>
      <c r="N268" s="92">
        <v>30.0</v>
      </c>
      <c r="O268" s="90"/>
      <c r="P268" s="92"/>
      <c r="Q268" s="90"/>
      <c r="R268" s="90"/>
      <c r="S268" s="92">
        <f>65+52</f>
        <v>117</v>
      </c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</row>
    <row r="269" hidden="1">
      <c r="A269" s="27"/>
      <c r="B269" s="88" t="s">
        <v>214</v>
      </c>
      <c r="C269" s="90"/>
      <c r="D269" s="92">
        <f t="shared" ref="D269:S269" si="47">D265-D267-D268-D270-D271</f>
        <v>0</v>
      </c>
      <c r="E269" s="92">
        <f t="shared" si="47"/>
        <v>0</v>
      </c>
      <c r="F269" s="92">
        <f t="shared" si="47"/>
        <v>0</v>
      </c>
      <c r="G269" s="92">
        <f t="shared" si="47"/>
        <v>0</v>
      </c>
      <c r="H269" s="92">
        <f t="shared" si="47"/>
        <v>0</v>
      </c>
      <c r="I269" s="92">
        <f t="shared" si="47"/>
        <v>0</v>
      </c>
      <c r="J269" s="92">
        <f t="shared" si="47"/>
        <v>7</v>
      </c>
      <c r="K269" s="92">
        <f t="shared" si="47"/>
        <v>0</v>
      </c>
      <c r="L269" s="92">
        <f t="shared" si="47"/>
        <v>3</v>
      </c>
      <c r="M269" s="92">
        <f t="shared" si="47"/>
        <v>0</v>
      </c>
      <c r="N269" s="92">
        <f t="shared" si="47"/>
        <v>6</v>
      </c>
      <c r="O269" s="92">
        <f t="shared" si="47"/>
        <v>0</v>
      </c>
      <c r="P269" s="92">
        <f t="shared" si="47"/>
        <v>0</v>
      </c>
      <c r="Q269" s="92">
        <f t="shared" si="47"/>
        <v>0</v>
      </c>
      <c r="R269" s="92">
        <f t="shared" si="47"/>
        <v>0</v>
      </c>
      <c r="S269" s="92">
        <f t="shared" si="47"/>
        <v>53</v>
      </c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</row>
    <row r="270" hidden="1">
      <c r="A270" s="27"/>
      <c r="B270" s="88" t="s">
        <v>221</v>
      </c>
      <c r="C270" s="90"/>
      <c r="D270" s="92"/>
      <c r="E270" s="90"/>
      <c r="F270" s="90"/>
      <c r="G270" s="92"/>
      <c r="H270" s="90"/>
      <c r="I270" s="90"/>
      <c r="J270" s="92">
        <v>3.0</v>
      </c>
      <c r="K270" s="90"/>
      <c r="L270" s="92"/>
      <c r="M270" s="90"/>
      <c r="N270" s="92"/>
      <c r="O270" s="90"/>
      <c r="P270" s="92"/>
      <c r="Q270" s="90"/>
      <c r="R270" s="90"/>
      <c r="S270" s="92">
        <v>2.0</v>
      </c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</row>
    <row r="271" hidden="1">
      <c r="A271" s="27"/>
      <c r="B271" s="88" t="s">
        <v>233</v>
      </c>
      <c r="C271" s="90"/>
      <c r="D271" s="92"/>
      <c r="E271" s="90"/>
      <c r="F271" s="90"/>
      <c r="G271" s="92"/>
      <c r="H271" s="90"/>
      <c r="I271" s="90"/>
      <c r="J271" s="92">
        <v>2.0</v>
      </c>
      <c r="K271" s="90"/>
      <c r="L271" s="92">
        <v>1.0</v>
      </c>
      <c r="M271" s="90"/>
      <c r="N271" s="92"/>
      <c r="O271" s="90"/>
      <c r="P271" s="92"/>
      <c r="Q271" s="90"/>
      <c r="R271" s="90"/>
      <c r="S271" s="92">
        <v>2.0</v>
      </c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</row>
    <row r="272" hidden="1">
      <c r="A272" s="35"/>
      <c r="B272" s="88" t="s">
        <v>338</v>
      </c>
      <c r="C272" s="110" t="str">
        <f t="shared" ref="C272:S272" si="48">C266/C265</f>
        <v>#DIV/0!</v>
      </c>
      <c r="D272" s="110" t="str">
        <f t="shared" si="48"/>
        <v>#DIV/0!</v>
      </c>
      <c r="E272" s="110" t="str">
        <f t="shared" si="48"/>
        <v>#DIV/0!</v>
      </c>
      <c r="F272" s="110" t="str">
        <f t="shared" si="48"/>
        <v>#DIV/0!</v>
      </c>
      <c r="G272" s="110" t="str">
        <f t="shared" si="48"/>
        <v>#DIV/0!</v>
      </c>
      <c r="H272" s="110" t="str">
        <f t="shared" si="48"/>
        <v>#DIV/0!</v>
      </c>
      <c r="I272" s="110" t="str">
        <f t="shared" si="48"/>
        <v>#DIV/0!</v>
      </c>
      <c r="J272" s="110">
        <f t="shared" si="48"/>
        <v>0</v>
      </c>
      <c r="K272" s="110" t="str">
        <f t="shared" si="48"/>
        <v>#DIV/0!</v>
      </c>
      <c r="L272" s="110">
        <f t="shared" si="48"/>
        <v>0</v>
      </c>
      <c r="M272" s="110" t="str">
        <f t="shared" si="48"/>
        <v>#DIV/0!</v>
      </c>
      <c r="N272" s="110">
        <f t="shared" si="48"/>
        <v>0</v>
      </c>
      <c r="O272" s="110" t="str">
        <f t="shared" si="48"/>
        <v>#DIV/0!</v>
      </c>
      <c r="P272" s="110" t="str">
        <f t="shared" si="48"/>
        <v>#DIV/0!</v>
      </c>
      <c r="Q272" s="110" t="str">
        <f t="shared" si="48"/>
        <v>#DIV/0!</v>
      </c>
      <c r="R272" s="110" t="str">
        <f t="shared" si="48"/>
        <v>#DIV/0!</v>
      </c>
      <c r="S272" s="110">
        <f t="shared" si="48"/>
        <v>0</v>
      </c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</row>
    <row r="273" hidden="1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7" t="s">
        <v>2262</v>
      </c>
      <c r="M273" s="23"/>
      <c r="N273" s="7" t="s">
        <v>2263</v>
      </c>
      <c r="O273" s="23"/>
      <c r="P273" s="82" t="s">
        <v>7</v>
      </c>
      <c r="Q273" s="23"/>
      <c r="R273" s="23"/>
      <c r="S273" s="7" t="s">
        <v>2265</v>
      </c>
      <c r="T273" s="82" t="s">
        <v>7</v>
      </c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</row>
    <row r="274" hidden="1">
      <c r="A274" s="85">
        <v>43760.0</v>
      </c>
      <c r="B274" s="112" t="s">
        <v>134</v>
      </c>
      <c r="C274" s="113"/>
      <c r="D274" s="115"/>
      <c r="E274" s="113"/>
      <c r="F274" s="113"/>
      <c r="G274" s="115" t="s">
        <v>1766</v>
      </c>
      <c r="H274" s="113"/>
      <c r="I274" s="113"/>
      <c r="J274" s="115" t="s">
        <v>965</v>
      </c>
      <c r="K274" s="113"/>
      <c r="L274" s="115" t="s">
        <v>1522</v>
      </c>
      <c r="M274" s="115"/>
      <c r="N274" s="115" t="s">
        <v>971</v>
      </c>
      <c r="O274" s="113"/>
      <c r="P274" s="115" t="s">
        <v>1949</v>
      </c>
      <c r="Q274" s="113"/>
      <c r="R274" s="113"/>
      <c r="S274" s="115" t="s">
        <v>1747</v>
      </c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</row>
    <row r="275" hidden="1">
      <c r="A275" s="27"/>
      <c r="B275" s="88" t="s">
        <v>159</v>
      </c>
      <c r="C275" s="90"/>
      <c r="D275" s="92"/>
      <c r="E275" s="90"/>
      <c r="F275" s="90"/>
      <c r="G275" s="92">
        <v>25.0</v>
      </c>
      <c r="H275" s="90"/>
      <c r="I275" s="90"/>
      <c r="J275" s="92">
        <v>59.0</v>
      </c>
      <c r="K275" s="90"/>
      <c r="L275" s="92">
        <v>28.0</v>
      </c>
      <c r="M275" s="92"/>
      <c r="N275" s="92">
        <v>33.0</v>
      </c>
      <c r="O275" s="90"/>
      <c r="P275" s="92">
        <v>17.0</v>
      </c>
      <c r="Q275" s="90"/>
      <c r="R275" s="90"/>
      <c r="S275" s="92">
        <v>149.0</v>
      </c>
      <c r="T275" s="23"/>
      <c r="U275" s="147">
        <f>SUM(D275:T275)</f>
        <v>311</v>
      </c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</row>
    <row r="276" hidden="1">
      <c r="A276" s="27"/>
      <c r="B276" s="88" t="s">
        <v>178</v>
      </c>
      <c r="C276" s="90"/>
      <c r="D276" s="92"/>
      <c r="E276" s="92"/>
      <c r="F276" s="92"/>
      <c r="G276" s="92">
        <v>22.0</v>
      </c>
      <c r="H276" s="92"/>
      <c r="I276" s="92"/>
      <c r="J276" s="92">
        <v>19.0</v>
      </c>
      <c r="K276" s="92"/>
      <c r="L276" s="92">
        <v>16.0</v>
      </c>
      <c r="M276" s="92"/>
      <c r="N276" s="92">
        <v>32.0</v>
      </c>
      <c r="O276" s="92"/>
      <c r="P276" s="92"/>
      <c r="Q276" s="92"/>
      <c r="R276" s="92"/>
      <c r="S276" s="92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</row>
    <row r="277" hidden="1">
      <c r="A277" s="27"/>
      <c r="B277" s="88" t="s">
        <v>287</v>
      </c>
      <c r="C277" s="90"/>
      <c r="D277" s="92"/>
      <c r="E277" s="90"/>
      <c r="F277" s="90"/>
      <c r="G277" s="92">
        <v>17.0</v>
      </c>
      <c r="H277" s="90"/>
      <c r="I277" s="90"/>
      <c r="J277" s="92">
        <v>17.0</v>
      </c>
      <c r="K277" s="90"/>
      <c r="L277" s="92"/>
      <c r="M277" s="90"/>
      <c r="N277" s="92"/>
      <c r="O277" s="90"/>
      <c r="P277" s="92"/>
      <c r="Q277" s="90"/>
      <c r="R277" s="90"/>
      <c r="S277" s="92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</row>
    <row r="278" hidden="1">
      <c r="A278" s="27"/>
      <c r="B278" s="88" t="s">
        <v>301</v>
      </c>
      <c r="C278" s="90"/>
      <c r="D278" s="92"/>
      <c r="E278" s="90"/>
      <c r="F278" s="90"/>
      <c r="G278" s="92">
        <v>1.0</v>
      </c>
      <c r="H278" s="90"/>
      <c r="I278" s="90"/>
      <c r="J278" s="92">
        <v>30.0</v>
      </c>
      <c r="K278" s="90"/>
      <c r="L278" s="92">
        <v>24.0</v>
      </c>
      <c r="M278" s="90"/>
      <c r="N278" s="92">
        <v>25.0</v>
      </c>
      <c r="O278" s="90"/>
      <c r="P278" s="92">
        <v>14.0</v>
      </c>
      <c r="Q278" s="90"/>
      <c r="R278" s="90"/>
      <c r="S278" s="92">
        <f>71+39</f>
        <v>110</v>
      </c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</row>
    <row r="279" hidden="1">
      <c r="A279" s="27"/>
      <c r="B279" s="88" t="s">
        <v>214</v>
      </c>
      <c r="C279" s="90"/>
      <c r="D279" s="92">
        <f t="shared" ref="D279:S279" si="49">D275-D277-D278-D280-D281</f>
        <v>0</v>
      </c>
      <c r="E279" s="92">
        <f t="shared" si="49"/>
        <v>0</v>
      </c>
      <c r="F279" s="92">
        <f t="shared" si="49"/>
        <v>0</v>
      </c>
      <c r="G279" s="92">
        <f t="shared" si="49"/>
        <v>6</v>
      </c>
      <c r="H279" s="92">
        <f t="shared" si="49"/>
        <v>0</v>
      </c>
      <c r="I279" s="92">
        <f t="shared" si="49"/>
        <v>0</v>
      </c>
      <c r="J279" s="92">
        <f t="shared" si="49"/>
        <v>10</v>
      </c>
      <c r="K279" s="92">
        <f t="shared" si="49"/>
        <v>0</v>
      </c>
      <c r="L279" s="92">
        <f t="shared" si="49"/>
        <v>3</v>
      </c>
      <c r="M279" s="92">
        <f t="shared" si="49"/>
        <v>0</v>
      </c>
      <c r="N279" s="92">
        <f t="shared" si="49"/>
        <v>7</v>
      </c>
      <c r="O279" s="92">
        <f t="shared" si="49"/>
        <v>0</v>
      </c>
      <c r="P279" s="92">
        <f t="shared" si="49"/>
        <v>2</v>
      </c>
      <c r="Q279" s="92">
        <f t="shared" si="49"/>
        <v>0</v>
      </c>
      <c r="R279" s="92">
        <f t="shared" si="49"/>
        <v>0</v>
      </c>
      <c r="S279" s="92">
        <f t="shared" si="49"/>
        <v>36</v>
      </c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</row>
    <row r="280" hidden="1">
      <c r="A280" s="27"/>
      <c r="B280" s="88" t="s">
        <v>221</v>
      </c>
      <c r="C280" s="90"/>
      <c r="D280" s="92"/>
      <c r="E280" s="90"/>
      <c r="F280" s="90"/>
      <c r="G280" s="92">
        <v>1.0</v>
      </c>
      <c r="H280" s="90"/>
      <c r="I280" s="90"/>
      <c r="J280" s="92">
        <v>2.0</v>
      </c>
      <c r="K280" s="90"/>
      <c r="L280" s="92">
        <v>1.0</v>
      </c>
      <c r="M280" s="90"/>
      <c r="N280" s="92">
        <v>0.0</v>
      </c>
      <c r="O280" s="90"/>
      <c r="P280" s="92">
        <v>0.0</v>
      </c>
      <c r="Q280" s="90"/>
      <c r="R280" s="90"/>
      <c r="S280" s="92">
        <v>2.0</v>
      </c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</row>
    <row r="281" hidden="1">
      <c r="A281" s="27"/>
      <c r="B281" s="88" t="s">
        <v>233</v>
      </c>
      <c r="C281" s="90"/>
      <c r="D281" s="92"/>
      <c r="E281" s="90"/>
      <c r="F281" s="90"/>
      <c r="G281" s="92"/>
      <c r="H281" s="90"/>
      <c r="I281" s="90"/>
      <c r="J281" s="92"/>
      <c r="K281" s="90"/>
      <c r="L281" s="92"/>
      <c r="M281" s="90"/>
      <c r="N281" s="92">
        <v>1.0</v>
      </c>
      <c r="O281" s="90"/>
      <c r="P281" s="92">
        <v>1.0</v>
      </c>
      <c r="Q281" s="90"/>
      <c r="R281" s="90"/>
      <c r="S281" s="92">
        <v>1.0</v>
      </c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</row>
    <row r="282" hidden="1">
      <c r="A282" s="35"/>
      <c r="B282" s="88" t="s">
        <v>338</v>
      </c>
      <c r="C282" s="110" t="str">
        <f t="shared" ref="C282:S282" si="50">C276/C275</f>
        <v>#DIV/0!</v>
      </c>
      <c r="D282" s="110" t="str">
        <f t="shared" si="50"/>
        <v>#DIV/0!</v>
      </c>
      <c r="E282" s="110" t="str">
        <f t="shared" si="50"/>
        <v>#DIV/0!</v>
      </c>
      <c r="F282" s="110" t="str">
        <f t="shared" si="50"/>
        <v>#DIV/0!</v>
      </c>
      <c r="G282" s="110">
        <f t="shared" si="50"/>
        <v>0.88</v>
      </c>
      <c r="H282" s="110" t="str">
        <f t="shared" si="50"/>
        <v>#DIV/0!</v>
      </c>
      <c r="I282" s="110" t="str">
        <f t="shared" si="50"/>
        <v>#DIV/0!</v>
      </c>
      <c r="J282" s="110">
        <f t="shared" si="50"/>
        <v>0.3220338983</v>
      </c>
      <c r="K282" s="110" t="str">
        <f t="shared" si="50"/>
        <v>#DIV/0!</v>
      </c>
      <c r="L282" s="110">
        <f t="shared" si="50"/>
        <v>0.5714285714</v>
      </c>
      <c r="M282" s="110" t="str">
        <f t="shared" si="50"/>
        <v>#DIV/0!</v>
      </c>
      <c r="N282" s="110">
        <f t="shared" si="50"/>
        <v>0.9696969697</v>
      </c>
      <c r="O282" s="110" t="str">
        <f t="shared" si="50"/>
        <v>#DIV/0!</v>
      </c>
      <c r="P282" s="110">
        <f t="shared" si="50"/>
        <v>0</v>
      </c>
      <c r="Q282" s="110" t="str">
        <f t="shared" si="50"/>
        <v>#DIV/0!</v>
      </c>
      <c r="R282" s="110" t="str">
        <f t="shared" si="50"/>
        <v>#DIV/0!</v>
      </c>
      <c r="S282" s="110">
        <f t="shared" si="50"/>
        <v>0</v>
      </c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</row>
    <row r="283" hidden="1">
      <c r="A283" s="23"/>
      <c r="B283" s="23"/>
      <c r="C283" s="23"/>
      <c r="D283" s="23"/>
      <c r="E283" s="23"/>
      <c r="F283" s="23"/>
      <c r="G283" s="7" t="s">
        <v>2268</v>
      </c>
      <c r="H283" s="23"/>
      <c r="I283" s="23"/>
      <c r="J283" s="7" t="s">
        <v>2270</v>
      </c>
      <c r="K283" s="23"/>
      <c r="L283" s="7" t="s">
        <v>2272</v>
      </c>
      <c r="M283" s="23"/>
      <c r="N283" s="7" t="s">
        <v>2275</v>
      </c>
      <c r="O283" s="23"/>
      <c r="P283" s="7" t="s">
        <v>2276</v>
      </c>
      <c r="Q283" s="23"/>
      <c r="R283" s="23"/>
      <c r="S283" s="7" t="s">
        <v>2278</v>
      </c>
      <c r="T283" s="82" t="s">
        <v>7</v>
      </c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</row>
    <row r="284" hidden="1">
      <c r="A284" s="85">
        <v>43761.0</v>
      </c>
      <c r="B284" s="112" t="s">
        <v>134</v>
      </c>
      <c r="C284" s="113"/>
      <c r="D284" s="115" t="s">
        <v>252</v>
      </c>
      <c r="E284" s="113"/>
      <c r="F284" s="113"/>
      <c r="G284" s="115" t="s">
        <v>2093</v>
      </c>
      <c r="H284" s="113"/>
      <c r="I284" s="113"/>
      <c r="J284" s="115" t="s">
        <v>1237</v>
      </c>
      <c r="K284" s="113"/>
      <c r="L284" s="115" t="s">
        <v>1201</v>
      </c>
      <c r="M284" s="113"/>
      <c r="N284" s="115" t="s">
        <v>2279</v>
      </c>
      <c r="O284" s="113"/>
      <c r="P284" s="115" t="s">
        <v>1525</v>
      </c>
      <c r="Q284" s="113"/>
      <c r="R284" s="113"/>
      <c r="S284" s="115" t="s">
        <v>2280</v>
      </c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</row>
    <row r="285" hidden="1">
      <c r="A285" s="27"/>
      <c r="B285" s="88" t="s">
        <v>159</v>
      </c>
      <c r="C285" s="90"/>
      <c r="D285" s="92"/>
      <c r="E285" s="90"/>
      <c r="F285" s="90"/>
      <c r="G285" s="92">
        <v>25.0</v>
      </c>
      <c r="H285" s="90"/>
      <c r="I285" s="90"/>
      <c r="J285" s="92">
        <v>41.0</v>
      </c>
      <c r="K285" s="90"/>
      <c r="L285" s="92">
        <v>21.0</v>
      </c>
      <c r="M285" s="90"/>
      <c r="N285" s="92">
        <v>29.0</v>
      </c>
      <c r="O285" s="90"/>
      <c r="P285" s="92">
        <v>22.0</v>
      </c>
      <c r="Q285" s="90"/>
      <c r="R285" s="90"/>
      <c r="S285" s="92">
        <v>87.0</v>
      </c>
      <c r="T285" s="23"/>
      <c r="U285" s="147">
        <f>SUM(D285:T285)</f>
        <v>225</v>
      </c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</row>
    <row r="286" hidden="1">
      <c r="A286" s="27"/>
      <c r="B286" s="88" t="s">
        <v>178</v>
      </c>
      <c r="C286" s="90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</row>
    <row r="287" hidden="1">
      <c r="A287" s="27"/>
      <c r="B287" s="88" t="s">
        <v>287</v>
      </c>
      <c r="C287" s="90"/>
      <c r="D287" s="92"/>
      <c r="E287" s="90"/>
      <c r="F287" s="90"/>
      <c r="G287" s="92"/>
      <c r="H287" s="90"/>
      <c r="I287" s="90"/>
      <c r="J287" s="92"/>
      <c r="K287" s="90"/>
      <c r="L287" s="92"/>
      <c r="M287" s="90"/>
      <c r="N287" s="92"/>
      <c r="O287" s="90"/>
      <c r="P287" s="92"/>
      <c r="Q287" s="90"/>
      <c r="R287" s="90"/>
      <c r="S287" s="92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</row>
    <row r="288" hidden="1">
      <c r="A288" s="27"/>
      <c r="B288" s="88" t="s">
        <v>301</v>
      </c>
      <c r="C288" s="90"/>
      <c r="D288" s="92"/>
      <c r="E288" s="90"/>
      <c r="F288" s="90"/>
      <c r="G288" s="92">
        <v>23.0</v>
      </c>
      <c r="H288" s="90"/>
      <c r="I288" s="90"/>
      <c r="J288" s="92">
        <v>34.0</v>
      </c>
      <c r="K288" s="90"/>
      <c r="L288" s="92">
        <v>18.0</v>
      </c>
      <c r="M288" s="90"/>
      <c r="N288" s="92">
        <v>23.0</v>
      </c>
      <c r="O288" s="90"/>
      <c r="P288" s="92">
        <v>21.0</v>
      </c>
      <c r="Q288" s="90"/>
      <c r="R288" s="90"/>
      <c r="S288" s="92">
        <v>60.0</v>
      </c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</row>
    <row r="289" hidden="1">
      <c r="A289" s="27"/>
      <c r="B289" s="88" t="s">
        <v>214</v>
      </c>
      <c r="C289" s="90"/>
      <c r="D289" s="92">
        <f t="shared" ref="D289:S289" si="51">D285-D287-D288-D290-D291</f>
        <v>0</v>
      </c>
      <c r="E289" s="92">
        <f t="shared" si="51"/>
        <v>0</v>
      </c>
      <c r="F289" s="92">
        <f t="shared" si="51"/>
        <v>0</v>
      </c>
      <c r="G289" s="92">
        <f t="shared" si="51"/>
        <v>1</v>
      </c>
      <c r="H289" s="92">
        <f t="shared" si="51"/>
        <v>0</v>
      </c>
      <c r="I289" s="92">
        <f t="shared" si="51"/>
        <v>0</v>
      </c>
      <c r="J289" s="92">
        <f t="shared" si="51"/>
        <v>6</v>
      </c>
      <c r="K289" s="92">
        <f t="shared" si="51"/>
        <v>0</v>
      </c>
      <c r="L289" s="92">
        <f t="shared" si="51"/>
        <v>3</v>
      </c>
      <c r="M289" s="92">
        <f t="shared" si="51"/>
        <v>0</v>
      </c>
      <c r="N289" s="92">
        <f t="shared" si="51"/>
        <v>6</v>
      </c>
      <c r="O289" s="92">
        <f t="shared" si="51"/>
        <v>0</v>
      </c>
      <c r="P289" s="92">
        <f t="shared" si="51"/>
        <v>1</v>
      </c>
      <c r="Q289" s="92">
        <f t="shared" si="51"/>
        <v>0</v>
      </c>
      <c r="R289" s="92">
        <f t="shared" si="51"/>
        <v>0</v>
      </c>
      <c r="S289" s="92">
        <f t="shared" si="51"/>
        <v>26</v>
      </c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</row>
    <row r="290" hidden="1">
      <c r="A290" s="27"/>
      <c r="B290" s="88" t="s">
        <v>221</v>
      </c>
      <c r="C290" s="90"/>
      <c r="D290" s="92"/>
      <c r="E290" s="90"/>
      <c r="F290" s="90"/>
      <c r="G290" s="92">
        <v>1.0</v>
      </c>
      <c r="H290" s="90"/>
      <c r="I290" s="90"/>
      <c r="J290" s="92">
        <v>0.0</v>
      </c>
      <c r="K290" s="90"/>
      <c r="L290" s="92">
        <v>0.0</v>
      </c>
      <c r="M290" s="90"/>
      <c r="N290" s="92">
        <v>0.0</v>
      </c>
      <c r="O290" s="90"/>
      <c r="P290" s="92">
        <v>0.0</v>
      </c>
      <c r="Q290" s="90"/>
      <c r="R290" s="90"/>
      <c r="S290" s="92">
        <v>0.0</v>
      </c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</row>
    <row r="291" hidden="1">
      <c r="A291" s="27"/>
      <c r="B291" s="88" t="s">
        <v>233</v>
      </c>
      <c r="C291" s="90"/>
      <c r="D291" s="92"/>
      <c r="E291" s="90"/>
      <c r="F291" s="90"/>
      <c r="G291" s="92"/>
      <c r="H291" s="90"/>
      <c r="I291" s="90"/>
      <c r="J291" s="92">
        <v>1.0</v>
      </c>
      <c r="K291" s="90"/>
      <c r="L291" s="92"/>
      <c r="M291" s="90"/>
      <c r="N291" s="92"/>
      <c r="O291" s="90"/>
      <c r="P291" s="92"/>
      <c r="Q291" s="90"/>
      <c r="R291" s="90"/>
      <c r="S291" s="92">
        <v>1.0</v>
      </c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</row>
    <row r="292" hidden="1">
      <c r="A292" s="35"/>
      <c r="B292" s="88" t="s">
        <v>338</v>
      </c>
      <c r="C292" s="110" t="str">
        <f t="shared" ref="C292:S292" si="52">C286/C285</f>
        <v>#DIV/0!</v>
      </c>
      <c r="D292" s="110" t="str">
        <f t="shared" si="52"/>
        <v>#DIV/0!</v>
      </c>
      <c r="E292" s="110" t="str">
        <f t="shared" si="52"/>
        <v>#DIV/0!</v>
      </c>
      <c r="F292" s="110" t="str">
        <f t="shared" si="52"/>
        <v>#DIV/0!</v>
      </c>
      <c r="G292" s="110">
        <f t="shared" si="52"/>
        <v>0</v>
      </c>
      <c r="H292" s="110" t="str">
        <f t="shared" si="52"/>
        <v>#DIV/0!</v>
      </c>
      <c r="I292" s="110" t="str">
        <f t="shared" si="52"/>
        <v>#DIV/0!</v>
      </c>
      <c r="J292" s="110">
        <f t="shared" si="52"/>
        <v>0</v>
      </c>
      <c r="K292" s="110" t="str">
        <f t="shared" si="52"/>
        <v>#DIV/0!</v>
      </c>
      <c r="L292" s="110">
        <f t="shared" si="52"/>
        <v>0</v>
      </c>
      <c r="M292" s="110" t="str">
        <f t="shared" si="52"/>
        <v>#DIV/0!</v>
      </c>
      <c r="N292" s="110">
        <f t="shared" si="52"/>
        <v>0</v>
      </c>
      <c r="O292" s="110" t="str">
        <f t="shared" si="52"/>
        <v>#DIV/0!</v>
      </c>
      <c r="P292" s="110">
        <f t="shared" si="52"/>
        <v>0</v>
      </c>
      <c r="Q292" s="110" t="str">
        <f t="shared" si="52"/>
        <v>#DIV/0!</v>
      </c>
      <c r="R292" s="110" t="str">
        <f t="shared" si="52"/>
        <v>#DIV/0!</v>
      </c>
      <c r="S292" s="110">
        <f t="shared" si="52"/>
        <v>0</v>
      </c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</row>
    <row r="293" hidden="1">
      <c r="A293" s="23"/>
      <c r="B293" s="23"/>
      <c r="C293" s="23"/>
      <c r="D293" s="23"/>
      <c r="E293" s="23"/>
      <c r="F293" s="23"/>
      <c r="G293" s="7" t="s">
        <v>2282</v>
      </c>
      <c r="H293" s="23"/>
      <c r="I293" s="23"/>
      <c r="J293" s="7" t="s">
        <v>2284</v>
      </c>
      <c r="K293" s="23"/>
      <c r="L293" s="7" t="s">
        <v>2286</v>
      </c>
      <c r="M293" s="23"/>
      <c r="N293" s="7" t="s">
        <v>2289</v>
      </c>
      <c r="O293" s="23"/>
      <c r="P293" s="7" t="s">
        <v>2290</v>
      </c>
      <c r="Q293" s="23"/>
      <c r="R293" s="23"/>
      <c r="S293" s="7" t="s">
        <v>2291</v>
      </c>
      <c r="T293" s="82" t="s">
        <v>7</v>
      </c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</row>
    <row r="294" hidden="1">
      <c r="A294" s="85">
        <v>43762.0</v>
      </c>
      <c r="B294" s="112" t="s">
        <v>134</v>
      </c>
      <c r="C294" s="113"/>
      <c r="D294" s="115" t="s">
        <v>2292</v>
      </c>
      <c r="E294" s="113"/>
      <c r="F294" s="113"/>
      <c r="G294" s="115" t="s">
        <v>99</v>
      </c>
      <c r="H294" s="113"/>
      <c r="I294" s="113"/>
      <c r="J294" s="115" t="s">
        <v>42</v>
      </c>
      <c r="K294" s="113"/>
      <c r="L294" s="115" t="s">
        <v>1439</v>
      </c>
      <c r="M294" s="113"/>
      <c r="N294" s="115" t="s">
        <v>1790</v>
      </c>
      <c r="O294" s="113"/>
      <c r="P294" s="115" t="s">
        <v>523</v>
      </c>
      <c r="Q294" s="113"/>
      <c r="R294" s="113"/>
      <c r="S294" s="115" t="s">
        <v>1903</v>
      </c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</row>
    <row r="295" hidden="1">
      <c r="A295" s="27"/>
      <c r="B295" s="88" t="s">
        <v>159</v>
      </c>
      <c r="C295" s="90"/>
      <c r="D295" s="92">
        <v>4.0</v>
      </c>
      <c r="E295" s="90"/>
      <c r="F295" s="90"/>
      <c r="G295" s="92">
        <v>31.0</v>
      </c>
      <c r="H295" s="90"/>
      <c r="I295" s="90"/>
      <c r="J295" s="92">
        <v>22.0</v>
      </c>
      <c r="K295" s="90"/>
      <c r="L295" s="92">
        <v>64.0</v>
      </c>
      <c r="M295" s="90"/>
      <c r="N295" s="92">
        <v>42.0</v>
      </c>
      <c r="O295" s="90"/>
      <c r="P295" s="92">
        <v>47.0</v>
      </c>
      <c r="Q295" s="90"/>
      <c r="R295" s="90"/>
      <c r="S295" s="92">
        <v>49.0</v>
      </c>
      <c r="T295" s="23"/>
      <c r="U295" s="147">
        <f>SUM(D295:T295)</f>
        <v>259</v>
      </c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</row>
    <row r="296" hidden="1">
      <c r="A296" s="27"/>
      <c r="B296" s="88" t="s">
        <v>178</v>
      </c>
      <c r="C296" s="90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</row>
    <row r="297" hidden="1">
      <c r="A297" s="27"/>
      <c r="B297" s="88" t="s">
        <v>287</v>
      </c>
      <c r="C297" s="90"/>
      <c r="D297" s="92"/>
      <c r="E297" s="90"/>
      <c r="F297" s="90"/>
      <c r="G297" s="92"/>
      <c r="H297" s="90"/>
      <c r="I297" s="90"/>
      <c r="J297" s="92"/>
      <c r="K297" s="90"/>
      <c r="L297" s="92"/>
      <c r="M297" s="90"/>
      <c r="N297" s="92"/>
      <c r="O297" s="90"/>
      <c r="P297" s="92"/>
      <c r="Q297" s="90"/>
      <c r="R297" s="90"/>
      <c r="S297" s="92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</row>
    <row r="298" hidden="1">
      <c r="A298" s="27"/>
      <c r="B298" s="88" t="s">
        <v>301</v>
      </c>
      <c r="C298" s="90"/>
      <c r="D298" s="92">
        <v>4.0</v>
      </c>
      <c r="E298" s="90"/>
      <c r="F298" s="90"/>
      <c r="G298" s="92">
        <v>23.0</v>
      </c>
      <c r="H298" s="90"/>
      <c r="I298" s="90"/>
      <c r="J298" s="92">
        <v>14.0</v>
      </c>
      <c r="K298" s="90"/>
      <c r="L298" s="92">
        <v>51.0</v>
      </c>
      <c r="M298" s="90"/>
      <c r="N298" s="92">
        <v>28.0</v>
      </c>
      <c r="O298" s="90"/>
      <c r="P298" s="92">
        <v>37.0</v>
      </c>
      <c r="Q298" s="90"/>
      <c r="R298" s="90"/>
      <c r="S298" s="92">
        <v>39.0</v>
      </c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</row>
    <row r="299" hidden="1">
      <c r="A299" s="27"/>
      <c r="B299" s="88" t="s">
        <v>214</v>
      </c>
      <c r="C299" s="90"/>
      <c r="D299" s="92">
        <f t="shared" ref="D299:S299" si="53">D295-D297-D298-D300-D301</f>
        <v>0</v>
      </c>
      <c r="E299" s="92">
        <f t="shared" si="53"/>
        <v>0</v>
      </c>
      <c r="F299" s="92">
        <f t="shared" si="53"/>
        <v>0</v>
      </c>
      <c r="G299" s="92">
        <f t="shared" si="53"/>
        <v>7</v>
      </c>
      <c r="H299" s="92">
        <f t="shared" si="53"/>
        <v>0</v>
      </c>
      <c r="I299" s="92">
        <f t="shared" si="53"/>
        <v>0</v>
      </c>
      <c r="J299" s="92">
        <f t="shared" si="53"/>
        <v>8</v>
      </c>
      <c r="K299" s="92">
        <f t="shared" si="53"/>
        <v>0</v>
      </c>
      <c r="L299" s="92">
        <f t="shared" si="53"/>
        <v>12</v>
      </c>
      <c r="M299" s="92">
        <f t="shared" si="53"/>
        <v>0</v>
      </c>
      <c r="N299" s="92">
        <f t="shared" si="53"/>
        <v>13</v>
      </c>
      <c r="O299" s="92">
        <f t="shared" si="53"/>
        <v>0</v>
      </c>
      <c r="P299" s="92">
        <f t="shared" si="53"/>
        <v>10</v>
      </c>
      <c r="Q299" s="92">
        <f t="shared" si="53"/>
        <v>0</v>
      </c>
      <c r="R299" s="92">
        <f t="shared" si="53"/>
        <v>0</v>
      </c>
      <c r="S299" s="92">
        <f t="shared" si="53"/>
        <v>10</v>
      </c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</row>
    <row r="300" hidden="1">
      <c r="A300" s="27"/>
      <c r="B300" s="88" t="s">
        <v>221</v>
      </c>
      <c r="C300" s="90"/>
      <c r="D300" s="92"/>
      <c r="E300" s="90"/>
      <c r="F300" s="90"/>
      <c r="G300" s="92">
        <v>1.0</v>
      </c>
      <c r="H300" s="90"/>
      <c r="I300" s="90"/>
      <c r="J300" s="92">
        <v>0.0</v>
      </c>
      <c r="K300" s="90"/>
      <c r="L300" s="92">
        <v>1.0</v>
      </c>
      <c r="M300" s="90"/>
      <c r="N300" s="92">
        <v>1.0</v>
      </c>
      <c r="O300" s="90"/>
      <c r="P300" s="92">
        <v>0.0</v>
      </c>
      <c r="Q300" s="90"/>
      <c r="R300" s="90"/>
      <c r="S300" s="92">
        <v>0.0</v>
      </c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</row>
    <row r="301" hidden="1">
      <c r="A301" s="27"/>
      <c r="B301" s="88" t="s">
        <v>233</v>
      </c>
      <c r="C301" s="90"/>
      <c r="D301" s="92"/>
      <c r="E301" s="90"/>
      <c r="F301" s="90"/>
      <c r="G301" s="92"/>
      <c r="H301" s="90"/>
      <c r="I301" s="90"/>
      <c r="J301" s="92"/>
      <c r="K301" s="90"/>
      <c r="L301" s="92"/>
      <c r="M301" s="90"/>
      <c r="N301" s="92"/>
      <c r="O301" s="90"/>
      <c r="P301" s="92"/>
      <c r="Q301" s="90"/>
      <c r="R301" s="90"/>
      <c r="S301" s="92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</row>
    <row r="302" hidden="1">
      <c r="A302" s="35"/>
      <c r="B302" s="88" t="s">
        <v>338</v>
      </c>
      <c r="C302" s="110" t="str">
        <f t="shared" ref="C302:S302" si="54">C296/C295</f>
        <v>#DIV/0!</v>
      </c>
      <c r="D302" s="110">
        <f t="shared" si="54"/>
        <v>0</v>
      </c>
      <c r="E302" s="110" t="str">
        <f t="shared" si="54"/>
        <v>#DIV/0!</v>
      </c>
      <c r="F302" s="110" t="str">
        <f t="shared" si="54"/>
        <v>#DIV/0!</v>
      </c>
      <c r="G302" s="110">
        <f t="shared" si="54"/>
        <v>0</v>
      </c>
      <c r="H302" s="110" t="str">
        <f t="shared" si="54"/>
        <v>#DIV/0!</v>
      </c>
      <c r="I302" s="110" t="str">
        <f t="shared" si="54"/>
        <v>#DIV/0!</v>
      </c>
      <c r="J302" s="110">
        <f t="shared" si="54"/>
        <v>0</v>
      </c>
      <c r="K302" s="110" t="str">
        <f t="shared" si="54"/>
        <v>#DIV/0!</v>
      </c>
      <c r="L302" s="110">
        <f t="shared" si="54"/>
        <v>0</v>
      </c>
      <c r="M302" s="110" t="str">
        <f t="shared" si="54"/>
        <v>#DIV/0!</v>
      </c>
      <c r="N302" s="110">
        <f t="shared" si="54"/>
        <v>0</v>
      </c>
      <c r="O302" s="110" t="str">
        <f t="shared" si="54"/>
        <v>#DIV/0!</v>
      </c>
      <c r="P302" s="110">
        <f t="shared" si="54"/>
        <v>0</v>
      </c>
      <c r="Q302" s="110" t="str">
        <f t="shared" si="54"/>
        <v>#DIV/0!</v>
      </c>
      <c r="R302" s="110" t="str">
        <f t="shared" si="54"/>
        <v>#DIV/0!</v>
      </c>
      <c r="S302" s="110">
        <f t="shared" si="54"/>
        <v>0</v>
      </c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</row>
    <row r="303" hidden="1">
      <c r="A303" s="23"/>
      <c r="B303" s="23"/>
      <c r="C303" s="23"/>
      <c r="D303" s="7" t="s">
        <v>2294</v>
      </c>
      <c r="E303" s="23"/>
      <c r="F303" s="23"/>
      <c r="G303" s="7" t="s">
        <v>2295</v>
      </c>
      <c r="H303" s="23"/>
      <c r="I303" s="23"/>
      <c r="J303" s="7" t="s">
        <v>2297</v>
      </c>
      <c r="K303" s="23"/>
      <c r="L303" s="7" t="s">
        <v>2298</v>
      </c>
      <c r="M303" s="23"/>
      <c r="N303" s="7" t="s">
        <v>2300</v>
      </c>
      <c r="O303" s="23"/>
      <c r="P303" s="7" t="s">
        <v>2302</v>
      </c>
      <c r="Q303" s="23"/>
      <c r="R303" s="23"/>
      <c r="S303" s="7" t="s">
        <v>2304</v>
      </c>
      <c r="T303" s="82" t="s">
        <v>7</v>
      </c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</row>
    <row r="304" hidden="1">
      <c r="A304" s="85">
        <v>43763.0</v>
      </c>
      <c r="B304" s="112" t="s">
        <v>134</v>
      </c>
      <c r="C304" s="113"/>
      <c r="D304" s="115" t="s">
        <v>687</v>
      </c>
      <c r="E304" s="113"/>
      <c r="F304" s="113"/>
      <c r="G304" s="115"/>
      <c r="H304" s="113"/>
      <c r="I304" s="113"/>
      <c r="J304" s="115" t="s">
        <v>1155</v>
      </c>
      <c r="K304" s="113"/>
      <c r="L304" s="115" t="s">
        <v>2307</v>
      </c>
      <c r="M304" s="113"/>
      <c r="N304" s="115" t="s">
        <v>522</v>
      </c>
      <c r="O304" s="113"/>
      <c r="P304" s="115" t="s">
        <v>523</v>
      </c>
      <c r="Q304" s="113"/>
      <c r="R304" s="113"/>
      <c r="S304" s="115" t="s">
        <v>1610</v>
      </c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</row>
    <row r="305" hidden="1">
      <c r="A305" s="27"/>
      <c r="B305" s="88" t="s">
        <v>159</v>
      </c>
      <c r="C305" s="90"/>
      <c r="D305" s="92">
        <v>5.0</v>
      </c>
      <c r="E305" s="90"/>
      <c r="F305" s="90"/>
      <c r="G305" s="92"/>
      <c r="H305" s="90"/>
      <c r="I305" s="90"/>
      <c r="J305" s="92">
        <v>61.0</v>
      </c>
      <c r="K305" s="90"/>
      <c r="L305" s="92">
        <v>15.0</v>
      </c>
      <c r="M305" s="90"/>
      <c r="N305" s="92">
        <v>72.0</v>
      </c>
      <c r="O305" s="90"/>
      <c r="P305" s="92">
        <v>27.0</v>
      </c>
      <c r="Q305" s="90"/>
      <c r="R305" s="90"/>
      <c r="S305" s="92">
        <v>107.0</v>
      </c>
      <c r="T305" s="23"/>
      <c r="U305" s="147">
        <f>SUM(D305:T305)</f>
        <v>287</v>
      </c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</row>
    <row r="306" hidden="1">
      <c r="A306" s="27"/>
      <c r="B306" s="88" t="s">
        <v>178</v>
      </c>
      <c r="C306" s="90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</row>
    <row r="307" hidden="1">
      <c r="A307" s="27"/>
      <c r="B307" s="88" t="s">
        <v>287</v>
      </c>
      <c r="C307" s="90"/>
      <c r="D307" s="92"/>
      <c r="E307" s="90"/>
      <c r="F307" s="90"/>
      <c r="G307" s="92"/>
      <c r="H307" s="90"/>
      <c r="I307" s="90"/>
      <c r="J307" s="92"/>
      <c r="K307" s="90"/>
      <c r="L307" s="92"/>
      <c r="M307" s="90"/>
      <c r="N307" s="92"/>
      <c r="O307" s="90"/>
      <c r="P307" s="92"/>
      <c r="Q307" s="90"/>
      <c r="R307" s="90"/>
      <c r="S307" s="92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</row>
    <row r="308" hidden="1">
      <c r="A308" s="27"/>
      <c r="B308" s="88" t="s">
        <v>301</v>
      </c>
      <c r="C308" s="90"/>
      <c r="D308" s="92">
        <v>4.0</v>
      </c>
      <c r="E308" s="90"/>
      <c r="F308" s="90"/>
      <c r="G308" s="92"/>
      <c r="H308" s="90"/>
      <c r="I308" s="90"/>
      <c r="J308" s="92">
        <v>50.0</v>
      </c>
      <c r="K308" s="90"/>
      <c r="L308" s="92">
        <v>11.0</v>
      </c>
      <c r="M308" s="90"/>
      <c r="N308" s="92">
        <v>59.0</v>
      </c>
      <c r="O308" s="90"/>
      <c r="P308" s="92">
        <v>22.0</v>
      </c>
      <c r="Q308" s="90"/>
      <c r="R308" s="90"/>
      <c r="S308" s="92">
        <v>85.0</v>
      </c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</row>
    <row r="309" hidden="1">
      <c r="A309" s="27"/>
      <c r="B309" s="88" t="s">
        <v>214</v>
      </c>
      <c r="C309" s="90"/>
      <c r="D309" s="92">
        <f t="shared" ref="D309:S309" si="55">D305-D307-D308-D310-D311</f>
        <v>0</v>
      </c>
      <c r="E309" s="92">
        <f t="shared" si="55"/>
        <v>0</v>
      </c>
      <c r="F309" s="92">
        <f t="shared" si="55"/>
        <v>0</v>
      </c>
      <c r="G309" s="92">
        <f t="shared" si="55"/>
        <v>0</v>
      </c>
      <c r="H309" s="92">
        <f t="shared" si="55"/>
        <v>0</v>
      </c>
      <c r="I309" s="92">
        <f t="shared" si="55"/>
        <v>0</v>
      </c>
      <c r="J309" s="92">
        <f t="shared" si="55"/>
        <v>9</v>
      </c>
      <c r="K309" s="92">
        <f t="shared" si="55"/>
        <v>0</v>
      </c>
      <c r="L309" s="92">
        <f t="shared" si="55"/>
        <v>4</v>
      </c>
      <c r="M309" s="92">
        <f t="shared" si="55"/>
        <v>0</v>
      </c>
      <c r="N309" s="92">
        <f t="shared" si="55"/>
        <v>13</v>
      </c>
      <c r="O309" s="92">
        <f t="shared" si="55"/>
        <v>0</v>
      </c>
      <c r="P309" s="92">
        <f t="shared" si="55"/>
        <v>4</v>
      </c>
      <c r="Q309" s="92">
        <f t="shared" si="55"/>
        <v>0</v>
      </c>
      <c r="R309" s="92">
        <f t="shared" si="55"/>
        <v>0</v>
      </c>
      <c r="S309" s="92">
        <f t="shared" si="55"/>
        <v>21</v>
      </c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</row>
    <row r="310" hidden="1">
      <c r="A310" s="27"/>
      <c r="B310" s="88" t="s">
        <v>221</v>
      </c>
      <c r="C310" s="90"/>
      <c r="D310" s="92">
        <v>1.0</v>
      </c>
      <c r="E310" s="90"/>
      <c r="F310" s="90"/>
      <c r="G310" s="92"/>
      <c r="H310" s="90"/>
      <c r="I310" s="90"/>
      <c r="J310" s="92">
        <v>2.0</v>
      </c>
      <c r="K310" s="90"/>
      <c r="L310" s="92"/>
      <c r="M310" s="90"/>
      <c r="N310" s="92">
        <v>0.0</v>
      </c>
      <c r="O310" s="90"/>
      <c r="P310" s="92">
        <v>1.0</v>
      </c>
      <c r="Q310" s="90"/>
      <c r="R310" s="90"/>
      <c r="S310" s="92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</row>
    <row r="311" hidden="1">
      <c r="A311" s="27"/>
      <c r="B311" s="88" t="s">
        <v>233</v>
      </c>
      <c r="C311" s="90"/>
      <c r="D311" s="92"/>
      <c r="E311" s="90"/>
      <c r="F311" s="90"/>
      <c r="G311" s="92"/>
      <c r="H311" s="90"/>
      <c r="I311" s="90"/>
      <c r="J311" s="92"/>
      <c r="K311" s="90"/>
      <c r="L311" s="92"/>
      <c r="M311" s="90"/>
      <c r="N311" s="92"/>
      <c r="O311" s="90"/>
      <c r="P311" s="92"/>
      <c r="Q311" s="90"/>
      <c r="R311" s="90"/>
      <c r="S311" s="92">
        <v>1.0</v>
      </c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</row>
    <row r="312" hidden="1">
      <c r="A312" s="35"/>
      <c r="B312" s="88" t="s">
        <v>338</v>
      </c>
      <c r="C312" s="110" t="str">
        <f t="shared" ref="C312:S312" si="56">C306/C305</f>
        <v>#DIV/0!</v>
      </c>
      <c r="D312" s="110">
        <f t="shared" si="56"/>
        <v>0</v>
      </c>
      <c r="E312" s="110" t="str">
        <f t="shared" si="56"/>
        <v>#DIV/0!</v>
      </c>
      <c r="F312" s="110" t="str">
        <f t="shared" si="56"/>
        <v>#DIV/0!</v>
      </c>
      <c r="G312" s="110" t="str">
        <f t="shared" si="56"/>
        <v>#DIV/0!</v>
      </c>
      <c r="H312" s="110" t="str">
        <f t="shared" si="56"/>
        <v>#DIV/0!</v>
      </c>
      <c r="I312" s="110" t="str">
        <f t="shared" si="56"/>
        <v>#DIV/0!</v>
      </c>
      <c r="J312" s="110">
        <f t="shared" si="56"/>
        <v>0</v>
      </c>
      <c r="K312" s="110" t="str">
        <f t="shared" si="56"/>
        <v>#DIV/0!</v>
      </c>
      <c r="L312" s="110">
        <f t="shared" si="56"/>
        <v>0</v>
      </c>
      <c r="M312" s="110" t="str">
        <f t="shared" si="56"/>
        <v>#DIV/0!</v>
      </c>
      <c r="N312" s="110">
        <f t="shared" si="56"/>
        <v>0</v>
      </c>
      <c r="O312" s="110" t="str">
        <f t="shared" si="56"/>
        <v>#DIV/0!</v>
      </c>
      <c r="P312" s="110">
        <f t="shared" si="56"/>
        <v>0</v>
      </c>
      <c r="Q312" s="110" t="str">
        <f t="shared" si="56"/>
        <v>#DIV/0!</v>
      </c>
      <c r="R312" s="110" t="str">
        <f t="shared" si="56"/>
        <v>#DIV/0!</v>
      </c>
      <c r="S312" s="110">
        <f t="shared" si="56"/>
        <v>0</v>
      </c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</row>
    <row r="313" hidden="1">
      <c r="A313" s="23"/>
      <c r="B313" s="23"/>
      <c r="C313" s="23"/>
      <c r="D313" s="7" t="s">
        <v>2313</v>
      </c>
      <c r="E313" s="23"/>
      <c r="F313" s="23"/>
      <c r="G313" s="82" t="s">
        <v>7</v>
      </c>
      <c r="H313" s="23"/>
      <c r="I313" s="23"/>
      <c r="J313" s="7" t="s">
        <v>2314</v>
      </c>
      <c r="K313" s="23"/>
      <c r="L313" s="7" t="s">
        <v>2315</v>
      </c>
      <c r="M313" s="23"/>
      <c r="N313" s="7" t="s">
        <v>2316</v>
      </c>
      <c r="O313" s="23"/>
      <c r="P313" s="7" t="s">
        <v>2320</v>
      </c>
      <c r="Q313" s="23"/>
      <c r="R313" s="23"/>
      <c r="S313" s="7" t="s">
        <v>2323</v>
      </c>
      <c r="T313" s="82" t="s">
        <v>7</v>
      </c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</row>
    <row r="314">
      <c r="A314" s="85">
        <v>43764.0</v>
      </c>
      <c r="B314" s="112" t="s">
        <v>134</v>
      </c>
      <c r="C314" s="113"/>
      <c r="D314" s="115"/>
      <c r="E314" s="113"/>
      <c r="F314" s="113"/>
      <c r="G314" s="115"/>
      <c r="H314" s="113"/>
      <c r="I314" s="113"/>
      <c r="J314" s="115" t="s">
        <v>943</v>
      </c>
      <c r="K314" s="113"/>
      <c r="L314" s="115" t="s">
        <v>845</v>
      </c>
      <c r="M314" s="113"/>
      <c r="N314" s="115" t="s">
        <v>2293</v>
      </c>
      <c r="O314" s="113"/>
      <c r="P314" s="115" t="s">
        <v>2325</v>
      </c>
      <c r="Q314" s="113"/>
      <c r="R314" s="113"/>
      <c r="S314" s="115" t="s">
        <v>1751</v>
      </c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</row>
    <row r="315">
      <c r="A315" s="27"/>
      <c r="B315" s="88" t="s">
        <v>159</v>
      </c>
      <c r="C315" s="90"/>
      <c r="D315" s="92"/>
      <c r="E315" s="90"/>
      <c r="F315" s="90"/>
      <c r="G315" s="92"/>
      <c r="H315" s="90"/>
      <c r="I315" s="90"/>
      <c r="J315" s="92">
        <v>39.0</v>
      </c>
      <c r="K315" s="90"/>
      <c r="L315" s="92">
        <v>15.0</v>
      </c>
      <c r="M315" s="90"/>
      <c r="N315" s="92">
        <v>2.0</v>
      </c>
      <c r="O315" s="90"/>
      <c r="P315" s="92">
        <v>7.0</v>
      </c>
      <c r="Q315" s="90"/>
      <c r="R315" s="90"/>
      <c r="S315" s="92">
        <v>52.0</v>
      </c>
      <c r="T315" s="23"/>
      <c r="U315" s="147">
        <f>SUM(D315:T315)</f>
        <v>115</v>
      </c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</row>
    <row r="316">
      <c r="A316" s="27"/>
      <c r="B316" s="88" t="s">
        <v>178</v>
      </c>
      <c r="C316" s="90"/>
      <c r="D316" s="92"/>
      <c r="E316" s="92"/>
      <c r="F316" s="92"/>
      <c r="G316" s="92"/>
      <c r="H316" s="92"/>
      <c r="I316" s="92"/>
      <c r="J316" s="92">
        <v>19.0</v>
      </c>
      <c r="K316" s="92"/>
      <c r="L316" s="92"/>
      <c r="M316" s="92"/>
      <c r="N316" s="92"/>
      <c r="O316" s="92"/>
      <c r="P316" s="92"/>
      <c r="Q316" s="92"/>
      <c r="R316" s="92"/>
      <c r="S316" s="92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</row>
    <row r="317">
      <c r="A317" s="27"/>
      <c r="B317" s="88" t="s">
        <v>287</v>
      </c>
      <c r="C317" s="90"/>
      <c r="D317" s="92"/>
      <c r="E317" s="90"/>
      <c r="F317" s="90"/>
      <c r="G317" s="92"/>
      <c r="H317" s="90"/>
      <c r="I317" s="90"/>
      <c r="J317" s="92">
        <v>9.0</v>
      </c>
      <c r="K317" s="90"/>
      <c r="L317" s="92">
        <v>1.0</v>
      </c>
      <c r="M317" s="90"/>
      <c r="N317" s="92"/>
      <c r="O317" s="90"/>
      <c r="P317" s="92"/>
      <c r="Q317" s="90"/>
      <c r="R317" s="90"/>
      <c r="S317" s="92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</row>
    <row r="318">
      <c r="A318" s="27"/>
      <c r="B318" s="88" t="s">
        <v>301</v>
      </c>
      <c r="C318" s="90"/>
      <c r="D318" s="92"/>
      <c r="E318" s="90"/>
      <c r="F318" s="90"/>
      <c r="G318" s="92"/>
      <c r="H318" s="90"/>
      <c r="I318" s="90"/>
      <c r="J318" s="92">
        <v>3.0</v>
      </c>
      <c r="K318" s="90"/>
      <c r="L318" s="92">
        <v>3.0</v>
      </c>
      <c r="M318" s="90"/>
      <c r="N318" s="92">
        <v>1.0</v>
      </c>
      <c r="O318" s="90"/>
      <c r="P318" s="92">
        <v>3.0</v>
      </c>
      <c r="Q318" s="90"/>
      <c r="R318" s="90"/>
      <c r="S318" s="92">
        <v>9.0</v>
      </c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</row>
    <row r="319">
      <c r="A319" s="27"/>
      <c r="B319" s="88" t="s">
        <v>214</v>
      </c>
      <c r="C319" s="90"/>
      <c r="D319" s="92">
        <f t="shared" ref="D319:S319" si="57">D315-D317-D318-D320-D321</f>
        <v>0</v>
      </c>
      <c r="E319" s="92">
        <f t="shared" si="57"/>
        <v>0</v>
      </c>
      <c r="F319" s="92">
        <f t="shared" si="57"/>
        <v>0</v>
      </c>
      <c r="G319" s="92">
        <f t="shared" si="57"/>
        <v>0</v>
      </c>
      <c r="H319" s="92">
        <f t="shared" si="57"/>
        <v>0</v>
      </c>
      <c r="I319" s="92">
        <f t="shared" si="57"/>
        <v>0</v>
      </c>
      <c r="J319" s="92">
        <f t="shared" si="57"/>
        <v>27</v>
      </c>
      <c r="K319" s="92">
        <f t="shared" si="57"/>
        <v>0</v>
      </c>
      <c r="L319" s="92">
        <f t="shared" si="57"/>
        <v>11</v>
      </c>
      <c r="M319" s="92">
        <f t="shared" si="57"/>
        <v>0</v>
      </c>
      <c r="N319" s="92">
        <f t="shared" si="57"/>
        <v>1</v>
      </c>
      <c r="O319" s="92">
        <f t="shared" si="57"/>
        <v>0</v>
      </c>
      <c r="P319" s="92">
        <f t="shared" si="57"/>
        <v>4</v>
      </c>
      <c r="Q319" s="92">
        <f t="shared" si="57"/>
        <v>0</v>
      </c>
      <c r="R319" s="92">
        <f t="shared" si="57"/>
        <v>0</v>
      </c>
      <c r="S319" s="92">
        <f t="shared" si="57"/>
        <v>42</v>
      </c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</row>
    <row r="320">
      <c r="A320" s="27"/>
      <c r="B320" s="88" t="s">
        <v>221</v>
      </c>
      <c r="C320" s="90"/>
      <c r="D320" s="92"/>
      <c r="E320" s="90"/>
      <c r="F320" s="90"/>
      <c r="G320" s="92"/>
      <c r="H320" s="90"/>
      <c r="I320" s="90"/>
      <c r="J320" s="92">
        <v>0.0</v>
      </c>
      <c r="K320" s="90"/>
      <c r="L320" s="92">
        <v>0.0</v>
      </c>
      <c r="M320" s="90"/>
      <c r="N320" s="92">
        <v>0.0</v>
      </c>
      <c r="O320" s="90"/>
      <c r="P320" s="92">
        <v>0.0</v>
      </c>
      <c r="Q320" s="90"/>
      <c r="R320" s="90"/>
      <c r="S320" s="92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</row>
    <row r="321">
      <c r="A321" s="27"/>
      <c r="B321" s="88" t="s">
        <v>233</v>
      </c>
      <c r="C321" s="90"/>
      <c r="D321" s="92"/>
      <c r="E321" s="90"/>
      <c r="F321" s="90"/>
      <c r="G321" s="92"/>
      <c r="H321" s="90"/>
      <c r="I321" s="90"/>
      <c r="J321" s="92"/>
      <c r="K321" s="90"/>
      <c r="L321" s="92"/>
      <c r="M321" s="90"/>
      <c r="N321" s="92"/>
      <c r="O321" s="90"/>
      <c r="P321" s="92"/>
      <c r="Q321" s="90"/>
      <c r="R321" s="90"/>
      <c r="S321" s="92">
        <v>1.0</v>
      </c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</row>
    <row r="322">
      <c r="A322" s="35"/>
      <c r="B322" s="88" t="s">
        <v>338</v>
      </c>
      <c r="C322" s="110" t="str">
        <f t="shared" ref="C322:S322" si="58">C316/C315</f>
        <v>#DIV/0!</v>
      </c>
      <c r="D322" s="110" t="str">
        <f t="shared" si="58"/>
        <v>#DIV/0!</v>
      </c>
      <c r="E322" s="110" t="str">
        <f t="shared" si="58"/>
        <v>#DIV/0!</v>
      </c>
      <c r="F322" s="110" t="str">
        <f t="shared" si="58"/>
        <v>#DIV/0!</v>
      </c>
      <c r="G322" s="110" t="str">
        <f t="shared" si="58"/>
        <v>#DIV/0!</v>
      </c>
      <c r="H322" s="110" t="str">
        <f t="shared" si="58"/>
        <v>#DIV/0!</v>
      </c>
      <c r="I322" s="110" t="str">
        <f t="shared" si="58"/>
        <v>#DIV/0!</v>
      </c>
      <c r="J322" s="110">
        <f t="shared" si="58"/>
        <v>0.4871794872</v>
      </c>
      <c r="K322" s="110" t="str">
        <f t="shared" si="58"/>
        <v>#DIV/0!</v>
      </c>
      <c r="L322" s="110">
        <f t="shared" si="58"/>
        <v>0</v>
      </c>
      <c r="M322" s="110" t="str">
        <f t="shared" si="58"/>
        <v>#DIV/0!</v>
      </c>
      <c r="N322" s="110">
        <f t="shared" si="58"/>
        <v>0</v>
      </c>
      <c r="O322" s="110" t="str">
        <f t="shared" si="58"/>
        <v>#DIV/0!</v>
      </c>
      <c r="P322" s="110">
        <f t="shared" si="58"/>
        <v>0</v>
      </c>
      <c r="Q322" s="110" t="str">
        <f t="shared" si="58"/>
        <v>#DIV/0!</v>
      </c>
      <c r="R322" s="110" t="str">
        <f t="shared" si="58"/>
        <v>#DIV/0!</v>
      </c>
      <c r="S322" s="110">
        <f t="shared" si="58"/>
        <v>0</v>
      </c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</row>
    <row r="323">
      <c r="A323" s="23"/>
      <c r="B323" s="23"/>
      <c r="C323" s="23"/>
      <c r="E323" s="23"/>
      <c r="F323" s="23"/>
      <c r="H323" s="23"/>
      <c r="I323" s="23"/>
      <c r="J323" s="7" t="s">
        <v>2327</v>
      </c>
      <c r="K323" s="23"/>
      <c r="L323" s="7" t="s">
        <v>2330</v>
      </c>
      <c r="M323" s="23"/>
      <c r="N323" s="7" t="s">
        <v>2331</v>
      </c>
      <c r="O323" s="23"/>
      <c r="P323" s="7" t="s">
        <v>2333</v>
      </c>
      <c r="Q323" s="23"/>
      <c r="R323" s="23"/>
      <c r="S323" s="7" t="s">
        <v>2335</v>
      </c>
      <c r="T323" s="82" t="s">
        <v>7</v>
      </c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</row>
    <row r="324">
      <c r="A324" s="85">
        <v>43766.0</v>
      </c>
      <c r="B324" s="112" t="s">
        <v>134</v>
      </c>
      <c r="C324" s="113"/>
      <c r="D324" s="115"/>
      <c r="E324" s="113"/>
      <c r="F324" s="113"/>
      <c r="G324" s="115"/>
      <c r="H324" s="113"/>
      <c r="I324" s="113"/>
      <c r="J324" s="115" t="s">
        <v>2093</v>
      </c>
      <c r="K324" s="113"/>
      <c r="L324" s="115" t="s">
        <v>1326</v>
      </c>
      <c r="M324" s="113"/>
      <c r="N324" s="115" t="s">
        <v>2083</v>
      </c>
      <c r="O324" s="113"/>
      <c r="P324" s="115" t="s">
        <v>1626</v>
      </c>
      <c r="Q324" s="113"/>
      <c r="R324" s="113"/>
      <c r="S324" s="115" t="s">
        <v>1298</v>
      </c>
      <c r="T324" s="115" t="s">
        <v>1302</v>
      </c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</row>
    <row r="325">
      <c r="A325" s="27"/>
      <c r="B325" s="88" t="s">
        <v>159</v>
      </c>
      <c r="C325" s="90"/>
      <c r="D325" s="92"/>
      <c r="E325" s="90"/>
      <c r="F325" s="90"/>
      <c r="G325" s="92"/>
      <c r="H325" s="90"/>
      <c r="I325" s="90"/>
      <c r="J325" s="92">
        <v>11.0</v>
      </c>
      <c r="K325" s="90"/>
      <c r="L325" s="92">
        <v>70.0</v>
      </c>
      <c r="M325" s="90"/>
      <c r="N325" s="92">
        <v>39.0</v>
      </c>
      <c r="O325" s="90"/>
      <c r="P325" s="92">
        <v>82.0</v>
      </c>
      <c r="Q325" s="90"/>
      <c r="R325" s="90"/>
      <c r="S325" s="92">
        <v>67.0</v>
      </c>
      <c r="T325" s="92">
        <v>111.0</v>
      </c>
      <c r="U325" s="147">
        <f>SUM(D325:T325)</f>
        <v>380</v>
      </c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</row>
    <row r="326">
      <c r="A326" s="27"/>
      <c r="B326" s="88" t="s">
        <v>178</v>
      </c>
      <c r="C326" s="90"/>
      <c r="D326" s="92"/>
      <c r="E326" s="92"/>
      <c r="F326" s="92"/>
      <c r="G326" s="92"/>
      <c r="H326" s="92"/>
      <c r="I326" s="92"/>
      <c r="J326" s="92">
        <v>11.0</v>
      </c>
      <c r="K326" s="92"/>
      <c r="L326" s="92">
        <v>17.0</v>
      </c>
      <c r="M326" s="92"/>
      <c r="N326" s="92">
        <v>0.0</v>
      </c>
      <c r="O326" s="92"/>
      <c r="P326" s="92">
        <v>40.0</v>
      </c>
      <c r="Q326" s="92"/>
      <c r="R326" s="92"/>
      <c r="S326" s="92">
        <v>36.0</v>
      </c>
      <c r="T326" s="92">
        <v>101.0</v>
      </c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</row>
    <row r="327">
      <c r="A327" s="27"/>
      <c r="B327" s="88" t="s">
        <v>287</v>
      </c>
      <c r="C327" s="90"/>
      <c r="D327" s="92"/>
      <c r="E327" s="90"/>
      <c r="F327" s="90"/>
      <c r="G327" s="92"/>
      <c r="H327" s="90"/>
      <c r="I327" s="90"/>
      <c r="J327" s="92">
        <v>8.0</v>
      </c>
      <c r="K327" s="90"/>
      <c r="L327" s="92">
        <v>1.0</v>
      </c>
      <c r="M327" s="90"/>
      <c r="N327" s="92"/>
      <c r="O327" s="90"/>
      <c r="P327" s="92"/>
      <c r="Q327" s="90"/>
      <c r="R327" s="90"/>
      <c r="S327" s="92"/>
      <c r="T327" s="90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</row>
    <row r="328">
      <c r="A328" s="27"/>
      <c r="B328" s="88" t="s">
        <v>301</v>
      </c>
      <c r="C328" s="90"/>
      <c r="D328" s="92"/>
      <c r="E328" s="90"/>
      <c r="F328" s="90"/>
      <c r="G328" s="92"/>
      <c r="H328" s="90"/>
      <c r="I328" s="90"/>
      <c r="J328" s="92">
        <v>2.0</v>
      </c>
      <c r="K328" s="90"/>
      <c r="L328" s="92">
        <v>48.0</v>
      </c>
      <c r="M328" s="90"/>
      <c r="N328" s="92">
        <v>22.0</v>
      </c>
      <c r="O328" s="90"/>
      <c r="P328" s="92">
        <v>59.0</v>
      </c>
      <c r="Q328" s="90"/>
      <c r="R328" s="90"/>
      <c r="S328" s="92">
        <v>46.0</v>
      </c>
      <c r="T328" s="92">
        <v>74.0</v>
      </c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</row>
    <row r="329">
      <c r="A329" s="27"/>
      <c r="B329" s="88" t="s">
        <v>214</v>
      </c>
      <c r="C329" s="90"/>
      <c r="D329" s="92">
        <f t="shared" ref="D329:T329" si="59">D325-D327-D328-D330-D331</f>
        <v>0</v>
      </c>
      <c r="E329" s="92">
        <f t="shared" si="59"/>
        <v>0</v>
      </c>
      <c r="F329" s="92">
        <f t="shared" si="59"/>
        <v>0</v>
      </c>
      <c r="G329" s="92">
        <f t="shared" si="59"/>
        <v>0</v>
      </c>
      <c r="H329" s="92">
        <f t="shared" si="59"/>
        <v>0</v>
      </c>
      <c r="I329" s="92">
        <f t="shared" si="59"/>
        <v>0</v>
      </c>
      <c r="J329" s="92">
        <f t="shared" si="59"/>
        <v>1</v>
      </c>
      <c r="K329" s="92">
        <f t="shared" si="59"/>
        <v>0</v>
      </c>
      <c r="L329" s="92">
        <f t="shared" si="59"/>
        <v>20</v>
      </c>
      <c r="M329" s="92">
        <f t="shared" si="59"/>
        <v>0</v>
      </c>
      <c r="N329" s="92">
        <f t="shared" si="59"/>
        <v>16</v>
      </c>
      <c r="O329" s="92">
        <f t="shared" si="59"/>
        <v>0</v>
      </c>
      <c r="P329" s="92">
        <f t="shared" si="59"/>
        <v>23</v>
      </c>
      <c r="Q329" s="92">
        <f t="shared" si="59"/>
        <v>0</v>
      </c>
      <c r="R329" s="92">
        <f t="shared" si="59"/>
        <v>0</v>
      </c>
      <c r="S329" s="92">
        <f t="shared" si="59"/>
        <v>21</v>
      </c>
      <c r="T329" s="92">
        <f t="shared" si="59"/>
        <v>37</v>
      </c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</row>
    <row r="330">
      <c r="A330" s="27"/>
      <c r="B330" s="88" t="s">
        <v>221</v>
      </c>
      <c r="C330" s="90"/>
      <c r="D330" s="92"/>
      <c r="E330" s="90"/>
      <c r="F330" s="90"/>
      <c r="G330" s="92"/>
      <c r="H330" s="90"/>
      <c r="I330" s="90"/>
      <c r="J330" s="92"/>
      <c r="K330" s="90"/>
      <c r="L330" s="92">
        <v>1.0</v>
      </c>
      <c r="M330" s="90"/>
      <c r="N330" s="92">
        <v>1.0</v>
      </c>
      <c r="O330" s="90"/>
      <c r="P330" s="92"/>
      <c r="Q330" s="90"/>
      <c r="R330" s="90"/>
      <c r="S330" s="92"/>
      <c r="T330" s="90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</row>
    <row r="331">
      <c r="A331" s="27"/>
      <c r="B331" s="88" t="s">
        <v>233</v>
      </c>
      <c r="C331" s="90"/>
      <c r="D331" s="92"/>
      <c r="E331" s="90"/>
      <c r="F331" s="90"/>
      <c r="G331" s="92"/>
      <c r="H331" s="90"/>
      <c r="I331" s="90"/>
      <c r="J331" s="92"/>
      <c r="K331" s="90"/>
      <c r="L331" s="92"/>
      <c r="M331" s="90"/>
      <c r="N331" s="92"/>
      <c r="O331" s="90"/>
      <c r="P331" s="92"/>
      <c r="Q331" s="90"/>
      <c r="R331" s="90"/>
      <c r="S331" s="92"/>
      <c r="T331" s="90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</row>
    <row r="332">
      <c r="A332" s="35"/>
      <c r="B332" s="88" t="s">
        <v>338</v>
      </c>
      <c r="C332" s="110" t="str">
        <f t="shared" ref="C332:T332" si="60">C326/C325</f>
        <v>#DIV/0!</v>
      </c>
      <c r="D332" s="110" t="str">
        <f t="shared" si="60"/>
        <v>#DIV/0!</v>
      </c>
      <c r="E332" s="110" t="str">
        <f t="shared" si="60"/>
        <v>#DIV/0!</v>
      </c>
      <c r="F332" s="110" t="str">
        <f t="shared" si="60"/>
        <v>#DIV/0!</v>
      </c>
      <c r="G332" s="110" t="str">
        <f t="shared" si="60"/>
        <v>#DIV/0!</v>
      </c>
      <c r="H332" s="110" t="str">
        <f t="shared" si="60"/>
        <v>#DIV/0!</v>
      </c>
      <c r="I332" s="110" t="str">
        <f t="shared" si="60"/>
        <v>#DIV/0!</v>
      </c>
      <c r="J332" s="110">
        <f t="shared" si="60"/>
        <v>1</v>
      </c>
      <c r="K332" s="110" t="str">
        <f t="shared" si="60"/>
        <v>#DIV/0!</v>
      </c>
      <c r="L332" s="110">
        <f t="shared" si="60"/>
        <v>0.2428571429</v>
      </c>
      <c r="M332" s="110" t="str">
        <f t="shared" si="60"/>
        <v>#DIV/0!</v>
      </c>
      <c r="N332" s="110">
        <f t="shared" si="60"/>
        <v>0</v>
      </c>
      <c r="O332" s="110" t="str">
        <f t="shared" si="60"/>
        <v>#DIV/0!</v>
      </c>
      <c r="P332" s="110">
        <f t="shared" si="60"/>
        <v>0.487804878</v>
      </c>
      <c r="Q332" s="110" t="str">
        <f t="shared" si="60"/>
        <v>#DIV/0!</v>
      </c>
      <c r="R332" s="110" t="str">
        <f t="shared" si="60"/>
        <v>#DIV/0!</v>
      </c>
      <c r="S332" s="110">
        <f t="shared" si="60"/>
        <v>0.5373134328</v>
      </c>
      <c r="T332" s="110">
        <f t="shared" si="60"/>
        <v>0.9099099099</v>
      </c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</row>
    <row r="333">
      <c r="J333" s="7" t="s">
        <v>2341</v>
      </c>
      <c r="L333" s="7" t="s">
        <v>2343</v>
      </c>
      <c r="N333" s="7" t="s">
        <v>2345</v>
      </c>
      <c r="P333" s="7" t="s">
        <v>2348</v>
      </c>
      <c r="S333" s="7" t="s">
        <v>2350</v>
      </c>
      <c r="T333" s="7" t="s">
        <v>2352</v>
      </c>
      <c r="U333" s="5" t="s">
        <v>7</v>
      </c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</row>
    <row r="334">
      <c r="A334" s="85">
        <v>43767.0</v>
      </c>
      <c r="B334" s="112" t="s">
        <v>134</v>
      </c>
      <c r="C334" s="113"/>
      <c r="D334" s="115"/>
      <c r="E334" s="113"/>
      <c r="F334" s="113"/>
      <c r="G334" s="115" t="s">
        <v>98</v>
      </c>
      <c r="H334" s="113"/>
      <c r="I334" s="113"/>
      <c r="J334" s="115" t="s">
        <v>1581</v>
      </c>
      <c r="K334" s="113"/>
      <c r="L334" s="115" t="s">
        <v>1789</v>
      </c>
      <c r="M334" s="113"/>
      <c r="N334" s="115"/>
      <c r="O334" s="113"/>
      <c r="P334" s="115"/>
      <c r="Q334" s="113"/>
      <c r="R334" s="113"/>
      <c r="S334" s="115"/>
      <c r="T334" s="82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</row>
    <row r="335">
      <c r="A335" s="27"/>
      <c r="B335" s="88" t="s">
        <v>159</v>
      </c>
      <c r="C335" s="90"/>
      <c r="D335" s="92"/>
      <c r="E335" s="90"/>
      <c r="F335" s="90"/>
      <c r="G335" s="92">
        <v>32.0</v>
      </c>
      <c r="H335" s="90"/>
      <c r="I335" s="90"/>
      <c r="J335" s="92">
        <v>8.0</v>
      </c>
      <c r="K335" s="90"/>
      <c r="L335" s="92">
        <v>41.0</v>
      </c>
      <c r="M335" s="90"/>
      <c r="N335" s="92"/>
      <c r="O335" s="90"/>
      <c r="P335" s="92"/>
      <c r="Q335" s="90"/>
      <c r="R335" s="90"/>
      <c r="S335" s="92"/>
      <c r="T335" s="82"/>
      <c r="U335" s="147">
        <f>SUM(D335:T335)</f>
        <v>81</v>
      </c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</row>
    <row r="336">
      <c r="A336" s="27"/>
      <c r="B336" s="88" t="s">
        <v>178</v>
      </c>
      <c r="C336" s="90"/>
      <c r="D336" s="92"/>
      <c r="E336" s="92"/>
      <c r="F336" s="92"/>
      <c r="G336" s="92">
        <v>0.0</v>
      </c>
      <c r="H336" s="92"/>
      <c r="I336" s="92"/>
      <c r="J336" s="92">
        <v>2.0</v>
      </c>
      <c r="K336" s="92"/>
      <c r="L336" s="92">
        <v>14.0</v>
      </c>
      <c r="M336" s="92"/>
      <c r="N336" s="92"/>
      <c r="O336" s="92"/>
      <c r="P336" s="92"/>
      <c r="Q336" s="92"/>
      <c r="R336" s="92"/>
      <c r="S336" s="92"/>
      <c r="T336" s="82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</row>
    <row r="337">
      <c r="A337" s="27"/>
      <c r="B337" s="88" t="s">
        <v>287</v>
      </c>
      <c r="C337" s="90"/>
      <c r="D337" s="92"/>
      <c r="E337" s="90"/>
      <c r="F337" s="90"/>
      <c r="G337" s="92">
        <v>10.0</v>
      </c>
      <c r="H337" s="90"/>
      <c r="I337" s="90"/>
      <c r="J337" s="92">
        <v>2.0</v>
      </c>
      <c r="K337" s="90"/>
      <c r="L337" s="92">
        <v>13.0</v>
      </c>
      <c r="M337" s="90"/>
      <c r="N337" s="92"/>
      <c r="O337" s="90"/>
      <c r="P337" s="92"/>
      <c r="Q337" s="90"/>
      <c r="R337" s="90"/>
      <c r="S337" s="92"/>
      <c r="T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</row>
    <row r="338">
      <c r="A338" s="27"/>
      <c r="B338" s="88" t="s">
        <v>301</v>
      </c>
      <c r="C338" s="90"/>
      <c r="D338" s="92"/>
      <c r="E338" s="90"/>
      <c r="F338" s="90"/>
      <c r="G338" s="92">
        <v>11.0</v>
      </c>
      <c r="H338" s="90"/>
      <c r="I338" s="90"/>
      <c r="J338" s="92">
        <v>6.0</v>
      </c>
      <c r="K338" s="90"/>
      <c r="L338" s="92">
        <f>35-13</f>
        <v>22</v>
      </c>
      <c r="M338" s="90"/>
      <c r="N338" s="92"/>
      <c r="O338" s="90"/>
      <c r="P338" s="92"/>
      <c r="Q338" s="90"/>
      <c r="R338" s="90"/>
      <c r="S338" s="92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</row>
    <row r="339">
      <c r="A339" s="27"/>
      <c r="B339" s="88" t="s">
        <v>214</v>
      </c>
      <c r="C339" s="90"/>
      <c r="D339" s="92">
        <f t="shared" ref="D339:S339" si="61">D335-D337-D338-D340-D341</f>
        <v>0</v>
      </c>
      <c r="E339" s="92">
        <f t="shared" si="61"/>
        <v>0</v>
      </c>
      <c r="F339" s="92">
        <f t="shared" si="61"/>
        <v>0</v>
      </c>
      <c r="G339" s="92">
        <f t="shared" si="61"/>
        <v>9</v>
      </c>
      <c r="H339" s="92">
        <f t="shared" si="61"/>
        <v>0</v>
      </c>
      <c r="I339" s="92">
        <f t="shared" si="61"/>
        <v>0</v>
      </c>
      <c r="J339" s="92">
        <f t="shared" si="61"/>
        <v>0</v>
      </c>
      <c r="K339" s="92">
        <f t="shared" si="61"/>
        <v>0</v>
      </c>
      <c r="L339" s="92">
        <f t="shared" si="61"/>
        <v>5</v>
      </c>
      <c r="M339" s="92">
        <f t="shared" si="61"/>
        <v>0</v>
      </c>
      <c r="N339" s="92">
        <f t="shared" si="61"/>
        <v>0</v>
      </c>
      <c r="O339" s="92">
        <f t="shared" si="61"/>
        <v>0</v>
      </c>
      <c r="P339" s="92">
        <f t="shared" si="61"/>
        <v>0</v>
      </c>
      <c r="Q339" s="92">
        <f t="shared" si="61"/>
        <v>0</v>
      </c>
      <c r="R339" s="92">
        <f t="shared" si="61"/>
        <v>0</v>
      </c>
      <c r="S339" s="92">
        <f t="shared" si="61"/>
        <v>0</v>
      </c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</row>
    <row r="340">
      <c r="A340" s="27"/>
      <c r="B340" s="88" t="s">
        <v>221</v>
      </c>
      <c r="C340" s="90"/>
      <c r="D340" s="92"/>
      <c r="E340" s="90"/>
      <c r="F340" s="90"/>
      <c r="G340" s="92">
        <v>2.0</v>
      </c>
      <c r="H340" s="90"/>
      <c r="I340" s="90"/>
      <c r="J340" s="92"/>
      <c r="K340" s="90"/>
      <c r="L340" s="92">
        <v>1.0</v>
      </c>
      <c r="M340" s="90"/>
      <c r="N340" s="92"/>
      <c r="O340" s="90"/>
      <c r="P340" s="92"/>
      <c r="Q340" s="90"/>
      <c r="R340" s="90"/>
      <c r="S340" s="92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</row>
    <row r="341">
      <c r="A341" s="27"/>
      <c r="B341" s="88" t="s">
        <v>233</v>
      </c>
      <c r="C341" s="90"/>
      <c r="D341" s="92"/>
      <c r="E341" s="90"/>
      <c r="F341" s="90"/>
      <c r="G341" s="92"/>
      <c r="H341" s="90"/>
      <c r="I341" s="90"/>
      <c r="J341" s="92"/>
      <c r="K341" s="90"/>
      <c r="L341" s="92"/>
      <c r="M341" s="90"/>
      <c r="N341" s="92"/>
      <c r="O341" s="90"/>
      <c r="P341" s="92"/>
      <c r="Q341" s="90"/>
      <c r="R341" s="90"/>
      <c r="S341" s="92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</row>
    <row r="342">
      <c r="A342" s="35"/>
      <c r="B342" s="88" t="s">
        <v>338</v>
      </c>
      <c r="C342" s="110" t="str">
        <f t="shared" ref="C342:S342" si="62">C336/C335</f>
        <v>#DIV/0!</v>
      </c>
      <c r="D342" s="110" t="str">
        <f t="shared" si="62"/>
        <v>#DIV/0!</v>
      </c>
      <c r="E342" s="110" t="str">
        <f t="shared" si="62"/>
        <v>#DIV/0!</v>
      </c>
      <c r="F342" s="110" t="str">
        <f t="shared" si="62"/>
        <v>#DIV/0!</v>
      </c>
      <c r="G342" s="110">
        <f t="shared" si="62"/>
        <v>0</v>
      </c>
      <c r="H342" s="110" t="str">
        <f t="shared" si="62"/>
        <v>#DIV/0!</v>
      </c>
      <c r="I342" s="110" t="str">
        <f t="shared" si="62"/>
        <v>#DIV/0!</v>
      </c>
      <c r="J342" s="110">
        <f t="shared" si="62"/>
        <v>0.25</v>
      </c>
      <c r="K342" s="110" t="str">
        <f t="shared" si="62"/>
        <v>#DIV/0!</v>
      </c>
      <c r="L342" s="110">
        <f t="shared" si="62"/>
        <v>0.3414634146</v>
      </c>
      <c r="M342" s="110" t="str">
        <f t="shared" si="62"/>
        <v>#DIV/0!</v>
      </c>
      <c r="N342" s="110" t="str">
        <f t="shared" si="62"/>
        <v>#DIV/0!</v>
      </c>
      <c r="O342" s="110" t="str">
        <f t="shared" si="62"/>
        <v>#DIV/0!</v>
      </c>
      <c r="P342" s="110" t="str">
        <f t="shared" si="62"/>
        <v>#DIV/0!</v>
      </c>
      <c r="Q342" s="110" t="str">
        <f t="shared" si="62"/>
        <v>#DIV/0!</v>
      </c>
      <c r="R342" s="110" t="str">
        <f t="shared" si="62"/>
        <v>#DIV/0!</v>
      </c>
      <c r="S342" s="110" t="str">
        <f t="shared" si="62"/>
        <v>#DIV/0!</v>
      </c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</row>
    <row r="343">
      <c r="A343" s="23"/>
      <c r="B343" s="23"/>
      <c r="C343" s="23"/>
      <c r="D343" s="23"/>
      <c r="E343" s="23"/>
      <c r="F343" s="23"/>
      <c r="G343" s="7" t="s">
        <v>2358</v>
      </c>
      <c r="H343" s="23"/>
      <c r="I343" s="23"/>
      <c r="J343" s="7" t="s">
        <v>2360</v>
      </c>
      <c r="K343" s="23"/>
      <c r="L343" s="7" t="s">
        <v>2362</v>
      </c>
      <c r="M343" s="23"/>
      <c r="N343" s="82" t="s">
        <v>7</v>
      </c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</row>
    <row r="344">
      <c r="A344" s="85">
        <v>43768.0</v>
      </c>
      <c r="B344" s="112" t="s">
        <v>134</v>
      </c>
      <c r="C344" s="113"/>
      <c r="D344" s="115"/>
      <c r="E344" s="113"/>
      <c r="F344" s="113"/>
      <c r="G344" s="115" t="s">
        <v>2064</v>
      </c>
      <c r="H344" s="113"/>
      <c r="I344" s="113"/>
      <c r="J344" s="115" t="s">
        <v>1871</v>
      </c>
      <c r="K344" s="113"/>
      <c r="L344" s="115" t="s">
        <v>1794</v>
      </c>
      <c r="M344" s="113"/>
      <c r="N344" s="115" t="s">
        <v>1918</v>
      </c>
      <c r="O344" s="113"/>
      <c r="P344" s="115" t="s">
        <v>1849</v>
      </c>
      <c r="Q344" s="113"/>
      <c r="R344" s="113"/>
      <c r="S344" s="115" t="s">
        <v>2365</v>
      </c>
      <c r="T344" s="92" t="s">
        <v>753</v>
      </c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</row>
    <row r="345">
      <c r="A345" s="27"/>
      <c r="B345" s="88" t="s">
        <v>159</v>
      </c>
      <c r="C345" s="90"/>
      <c r="D345" s="92"/>
      <c r="E345" s="90"/>
      <c r="F345" s="90"/>
      <c r="G345" s="92">
        <v>14.0</v>
      </c>
      <c r="H345" s="90"/>
      <c r="I345" s="90"/>
      <c r="J345" s="92">
        <v>30.0</v>
      </c>
      <c r="K345" s="90"/>
      <c r="L345" s="92">
        <v>38.0</v>
      </c>
      <c r="M345" s="90"/>
      <c r="N345" s="92">
        <v>56.0</v>
      </c>
      <c r="O345" s="90"/>
      <c r="P345" s="92">
        <v>64.0</v>
      </c>
      <c r="Q345" s="90"/>
      <c r="R345" s="90"/>
      <c r="S345" s="92">
        <v>52.0</v>
      </c>
      <c r="T345" s="92">
        <v>68.0</v>
      </c>
      <c r="U345" s="147">
        <f>SUM(D345:T345)</f>
        <v>322</v>
      </c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</row>
    <row r="346">
      <c r="A346" s="27"/>
      <c r="B346" s="88" t="s">
        <v>178</v>
      </c>
      <c r="C346" s="90"/>
      <c r="D346" s="92"/>
      <c r="E346" s="92"/>
      <c r="F346" s="92"/>
      <c r="G346" s="92">
        <v>6.0</v>
      </c>
      <c r="H346" s="92"/>
      <c r="I346" s="92"/>
      <c r="J346" s="92">
        <v>11.0</v>
      </c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</row>
    <row r="347">
      <c r="A347" s="27"/>
      <c r="B347" s="88" t="s">
        <v>287</v>
      </c>
      <c r="C347" s="90"/>
      <c r="D347" s="92"/>
      <c r="E347" s="90"/>
      <c r="F347" s="90"/>
      <c r="G347" s="92">
        <v>5.0</v>
      </c>
      <c r="H347" s="90"/>
      <c r="I347" s="90"/>
      <c r="J347" s="92">
        <v>12.0</v>
      </c>
      <c r="K347" s="90"/>
      <c r="L347" s="92">
        <v>4.0</v>
      </c>
      <c r="M347" s="90"/>
      <c r="N347" s="92"/>
      <c r="O347" s="90"/>
      <c r="P347" s="92"/>
      <c r="Q347" s="90"/>
      <c r="R347" s="90"/>
      <c r="S347" s="92"/>
      <c r="T347" s="90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</row>
    <row r="348">
      <c r="A348" s="27"/>
      <c r="B348" s="88" t="s">
        <v>301</v>
      </c>
      <c r="C348" s="90"/>
      <c r="D348" s="92"/>
      <c r="E348" s="90"/>
      <c r="F348" s="90"/>
      <c r="G348" s="92">
        <v>6.0</v>
      </c>
      <c r="H348" s="90"/>
      <c r="I348" s="90"/>
      <c r="J348" s="92">
        <v>15.0</v>
      </c>
      <c r="K348" s="90"/>
      <c r="L348" s="92">
        <f>31-4</f>
        <v>27</v>
      </c>
      <c r="M348" s="90"/>
      <c r="N348" s="92">
        <v>43.0</v>
      </c>
      <c r="O348" s="90"/>
      <c r="P348" s="92">
        <v>55.0</v>
      </c>
      <c r="Q348" s="90"/>
      <c r="R348" s="90"/>
      <c r="S348" s="92">
        <v>40.0</v>
      </c>
      <c r="T348" s="92">
        <v>59.0</v>
      </c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</row>
    <row r="349">
      <c r="A349" s="27"/>
      <c r="B349" s="88" t="s">
        <v>214</v>
      </c>
      <c r="C349" s="90"/>
      <c r="D349" s="92">
        <f t="shared" ref="D349:T349" si="63">D345-D347-D348-D350-D351</f>
        <v>0</v>
      </c>
      <c r="E349" s="92">
        <f t="shared" si="63"/>
        <v>0</v>
      </c>
      <c r="F349" s="92">
        <f t="shared" si="63"/>
        <v>0</v>
      </c>
      <c r="G349" s="92">
        <f t="shared" si="63"/>
        <v>3</v>
      </c>
      <c r="H349" s="92">
        <f t="shared" si="63"/>
        <v>0</v>
      </c>
      <c r="I349" s="92">
        <f t="shared" si="63"/>
        <v>0</v>
      </c>
      <c r="J349" s="92">
        <f t="shared" si="63"/>
        <v>3</v>
      </c>
      <c r="K349" s="92">
        <f t="shared" si="63"/>
        <v>0</v>
      </c>
      <c r="L349" s="92">
        <f t="shared" si="63"/>
        <v>7</v>
      </c>
      <c r="M349" s="92">
        <f t="shared" si="63"/>
        <v>0</v>
      </c>
      <c r="N349" s="92">
        <f t="shared" si="63"/>
        <v>11</v>
      </c>
      <c r="O349" s="92">
        <f t="shared" si="63"/>
        <v>0</v>
      </c>
      <c r="P349" s="92">
        <f t="shared" si="63"/>
        <v>9</v>
      </c>
      <c r="Q349" s="92">
        <f t="shared" si="63"/>
        <v>0</v>
      </c>
      <c r="R349" s="92">
        <f t="shared" si="63"/>
        <v>0</v>
      </c>
      <c r="S349" s="92">
        <f t="shared" si="63"/>
        <v>11</v>
      </c>
      <c r="T349" s="92">
        <f t="shared" si="63"/>
        <v>9</v>
      </c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</row>
    <row r="350">
      <c r="A350" s="27"/>
      <c r="B350" s="88" t="s">
        <v>221</v>
      </c>
      <c r="C350" s="90"/>
      <c r="D350" s="92"/>
      <c r="E350" s="90"/>
      <c r="F350" s="90"/>
      <c r="G350" s="92"/>
      <c r="H350" s="90"/>
      <c r="I350" s="90"/>
      <c r="J350" s="92"/>
      <c r="K350" s="90"/>
      <c r="L350" s="92"/>
      <c r="M350" s="90"/>
      <c r="N350" s="92">
        <v>1.0</v>
      </c>
      <c r="O350" s="90"/>
      <c r="P350" s="92">
        <v>0.0</v>
      </c>
      <c r="Q350" s="90"/>
      <c r="R350" s="90"/>
      <c r="S350" s="92">
        <v>1.0</v>
      </c>
      <c r="T350" s="92">
        <v>0.0</v>
      </c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</row>
    <row r="351">
      <c r="A351" s="27"/>
      <c r="B351" s="88" t="s">
        <v>233</v>
      </c>
      <c r="C351" s="90"/>
      <c r="D351" s="92"/>
      <c r="E351" s="90"/>
      <c r="F351" s="90"/>
      <c r="G351" s="92"/>
      <c r="H351" s="90"/>
      <c r="I351" s="90"/>
      <c r="J351" s="92"/>
      <c r="K351" s="90"/>
      <c r="L351" s="92"/>
      <c r="M351" s="90"/>
      <c r="N351" s="92">
        <v>1.0</v>
      </c>
      <c r="O351" s="90"/>
      <c r="P351" s="92"/>
      <c r="Q351" s="90"/>
      <c r="R351" s="90"/>
      <c r="S351" s="92"/>
      <c r="T351" s="90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</row>
    <row r="352">
      <c r="A352" s="35"/>
      <c r="B352" s="88" t="s">
        <v>338</v>
      </c>
      <c r="C352" s="110" t="str">
        <f t="shared" ref="C352:S352" si="64">C346/C345</f>
        <v>#DIV/0!</v>
      </c>
      <c r="D352" s="110" t="str">
        <f t="shared" si="64"/>
        <v>#DIV/0!</v>
      </c>
      <c r="E352" s="110" t="str">
        <f t="shared" si="64"/>
        <v>#DIV/0!</v>
      </c>
      <c r="F352" s="110" t="str">
        <f t="shared" si="64"/>
        <v>#DIV/0!</v>
      </c>
      <c r="G352" s="110">
        <f t="shared" si="64"/>
        <v>0.4285714286</v>
      </c>
      <c r="H352" s="110" t="str">
        <f t="shared" si="64"/>
        <v>#DIV/0!</v>
      </c>
      <c r="I352" s="110" t="str">
        <f t="shared" si="64"/>
        <v>#DIV/0!</v>
      </c>
      <c r="J352" s="110">
        <f t="shared" si="64"/>
        <v>0.3666666667</v>
      </c>
      <c r="K352" s="110" t="str">
        <f t="shared" si="64"/>
        <v>#DIV/0!</v>
      </c>
      <c r="L352" s="110">
        <f t="shared" si="64"/>
        <v>0</v>
      </c>
      <c r="M352" s="110" t="str">
        <f t="shared" si="64"/>
        <v>#DIV/0!</v>
      </c>
      <c r="N352" s="110">
        <f t="shared" si="64"/>
        <v>0</v>
      </c>
      <c r="O352" s="110" t="str">
        <f t="shared" si="64"/>
        <v>#DIV/0!</v>
      </c>
      <c r="P352" s="110">
        <f t="shared" si="64"/>
        <v>0</v>
      </c>
      <c r="Q352" s="110" t="str">
        <f t="shared" si="64"/>
        <v>#DIV/0!</v>
      </c>
      <c r="R352" s="110" t="str">
        <f t="shared" si="64"/>
        <v>#DIV/0!</v>
      </c>
      <c r="S352" s="110">
        <f t="shared" si="64"/>
        <v>0</v>
      </c>
      <c r="T352" s="90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</row>
    <row r="353">
      <c r="A353" s="23"/>
      <c r="B353" s="23"/>
      <c r="C353" s="23"/>
      <c r="D353" s="23"/>
      <c r="E353" s="23"/>
      <c r="F353" s="23"/>
      <c r="G353" s="7" t="s">
        <v>2372</v>
      </c>
      <c r="H353" s="23"/>
      <c r="I353" s="23"/>
      <c r="J353" s="7" t="s">
        <v>2373</v>
      </c>
      <c r="K353" s="23"/>
      <c r="L353" s="7" t="s">
        <v>2374</v>
      </c>
      <c r="M353" s="23"/>
      <c r="N353" s="7" t="s">
        <v>2375</v>
      </c>
      <c r="O353" s="23"/>
      <c r="P353" s="7" t="s">
        <v>2378</v>
      </c>
      <c r="Q353" s="23"/>
      <c r="R353" s="23"/>
      <c r="S353" s="7" t="s">
        <v>2381</v>
      </c>
      <c r="T353" s="7" t="s">
        <v>2385</v>
      </c>
      <c r="U353" s="82" t="s">
        <v>7</v>
      </c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</row>
    <row r="354">
      <c r="A354" s="85">
        <v>43769.0</v>
      </c>
      <c r="B354" s="112" t="s">
        <v>134</v>
      </c>
      <c r="C354" s="113"/>
      <c r="D354" s="115" t="s">
        <v>838</v>
      </c>
      <c r="E354" s="113"/>
      <c r="F354" s="113"/>
      <c r="G354" s="115" t="s">
        <v>1758</v>
      </c>
      <c r="H354" s="113"/>
      <c r="I354" s="113"/>
      <c r="J354" s="115" t="s">
        <v>1793</v>
      </c>
      <c r="K354" s="113"/>
      <c r="L354" s="115" t="s">
        <v>1908</v>
      </c>
      <c r="M354" s="113"/>
      <c r="N354" s="115" t="s">
        <v>2113</v>
      </c>
      <c r="O354" s="113"/>
      <c r="P354" s="115" t="s">
        <v>1649</v>
      </c>
      <c r="Q354" s="113"/>
      <c r="R354" s="113"/>
      <c r="S354" s="115" t="s">
        <v>2389</v>
      </c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</row>
    <row r="355">
      <c r="A355" s="27"/>
      <c r="B355" s="88" t="s">
        <v>159</v>
      </c>
      <c r="C355" s="90"/>
      <c r="D355" s="92">
        <v>3.0</v>
      </c>
      <c r="E355" s="90"/>
      <c r="F355" s="90"/>
      <c r="G355" s="92">
        <v>12.0</v>
      </c>
      <c r="H355" s="90"/>
      <c r="I355" s="90"/>
      <c r="J355" s="92">
        <v>50.0</v>
      </c>
      <c r="K355" s="90"/>
      <c r="L355" s="92">
        <v>61.0</v>
      </c>
      <c r="M355" s="90"/>
      <c r="N355" s="92">
        <v>5.0</v>
      </c>
      <c r="O355" s="90"/>
      <c r="P355" s="92">
        <v>63.0</v>
      </c>
      <c r="Q355" s="90"/>
      <c r="R355" s="90"/>
      <c r="S355" s="92">
        <v>195.0</v>
      </c>
      <c r="T355" s="23"/>
      <c r="U355" s="147">
        <f>SUM(D355:T355)</f>
        <v>389</v>
      </c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</row>
    <row r="356">
      <c r="A356" s="27"/>
      <c r="B356" s="88" t="s">
        <v>178</v>
      </c>
      <c r="C356" s="90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</row>
    <row r="357">
      <c r="A357" s="27"/>
      <c r="B357" s="88" t="s">
        <v>287</v>
      </c>
      <c r="C357" s="90"/>
      <c r="D357" s="92"/>
      <c r="E357" s="90"/>
      <c r="F357" s="90"/>
      <c r="G357" s="92"/>
      <c r="H357" s="90"/>
      <c r="I357" s="90"/>
      <c r="J357" s="92"/>
      <c r="K357" s="90"/>
      <c r="L357" s="92"/>
      <c r="M357" s="90"/>
      <c r="N357" s="92"/>
      <c r="O357" s="90"/>
      <c r="P357" s="92"/>
      <c r="Q357" s="90"/>
      <c r="R357" s="90"/>
      <c r="S357" s="92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</row>
    <row r="358">
      <c r="A358" s="27"/>
      <c r="B358" s="88" t="s">
        <v>301</v>
      </c>
      <c r="C358" s="90"/>
      <c r="D358" s="92">
        <v>3.0</v>
      </c>
      <c r="E358" s="90"/>
      <c r="F358" s="90"/>
      <c r="G358" s="92">
        <v>9.0</v>
      </c>
      <c r="H358" s="90"/>
      <c r="I358" s="90"/>
      <c r="J358" s="92">
        <v>45.0</v>
      </c>
      <c r="K358" s="90"/>
      <c r="L358" s="92">
        <v>52.0</v>
      </c>
      <c r="M358" s="90"/>
      <c r="N358" s="92">
        <v>5.0</v>
      </c>
      <c r="O358" s="90"/>
      <c r="P358" s="92">
        <v>51.0</v>
      </c>
      <c r="Q358" s="90"/>
      <c r="R358" s="90"/>
      <c r="S358" s="92">
        <f>77+25</f>
        <v>102</v>
      </c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</row>
    <row r="359">
      <c r="A359" s="27"/>
      <c r="B359" s="88" t="s">
        <v>214</v>
      </c>
      <c r="C359" s="90"/>
      <c r="D359" s="92">
        <f t="shared" ref="D359:S359" si="65">D355-D357-D358-D360-D361</f>
        <v>0</v>
      </c>
      <c r="E359" s="92">
        <f t="shared" si="65"/>
        <v>0</v>
      </c>
      <c r="F359" s="92">
        <f t="shared" si="65"/>
        <v>0</v>
      </c>
      <c r="G359" s="92">
        <f t="shared" si="65"/>
        <v>1</v>
      </c>
      <c r="H359" s="92">
        <f t="shared" si="65"/>
        <v>0</v>
      </c>
      <c r="I359" s="92">
        <f t="shared" si="65"/>
        <v>0</v>
      </c>
      <c r="J359" s="92">
        <f t="shared" si="65"/>
        <v>4</v>
      </c>
      <c r="K359" s="92">
        <f t="shared" si="65"/>
        <v>0</v>
      </c>
      <c r="L359" s="92">
        <f t="shared" si="65"/>
        <v>8</v>
      </c>
      <c r="M359" s="92">
        <f t="shared" si="65"/>
        <v>0</v>
      </c>
      <c r="N359" s="92">
        <f t="shared" si="65"/>
        <v>0</v>
      </c>
      <c r="O359" s="92">
        <f t="shared" si="65"/>
        <v>0</v>
      </c>
      <c r="P359" s="92">
        <f t="shared" si="65"/>
        <v>12</v>
      </c>
      <c r="Q359" s="92">
        <f t="shared" si="65"/>
        <v>0</v>
      </c>
      <c r="R359" s="92">
        <f t="shared" si="65"/>
        <v>0</v>
      </c>
      <c r="S359" s="92">
        <f t="shared" si="65"/>
        <v>89</v>
      </c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</row>
    <row r="360">
      <c r="A360" s="27"/>
      <c r="B360" s="88" t="s">
        <v>221</v>
      </c>
      <c r="C360" s="90"/>
      <c r="D360" s="92"/>
      <c r="E360" s="90"/>
      <c r="F360" s="90"/>
      <c r="G360" s="92">
        <v>2.0</v>
      </c>
      <c r="H360" s="90"/>
      <c r="I360" s="90"/>
      <c r="J360" s="92">
        <v>1.0</v>
      </c>
      <c r="K360" s="90"/>
      <c r="L360" s="92">
        <v>1.0</v>
      </c>
      <c r="M360" s="90"/>
      <c r="N360" s="92"/>
      <c r="O360" s="90"/>
      <c r="P360" s="92"/>
      <c r="Q360" s="90"/>
      <c r="R360" s="90"/>
      <c r="S360" s="92">
        <v>4.0</v>
      </c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</row>
    <row r="361">
      <c r="A361" s="27"/>
      <c r="B361" s="88" t="s">
        <v>233</v>
      </c>
      <c r="C361" s="90"/>
      <c r="D361" s="92"/>
      <c r="E361" s="90"/>
      <c r="F361" s="90"/>
      <c r="G361" s="92"/>
      <c r="H361" s="90"/>
      <c r="I361" s="90"/>
      <c r="J361" s="92"/>
      <c r="K361" s="90"/>
      <c r="L361" s="92"/>
      <c r="M361" s="90"/>
      <c r="N361" s="92"/>
      <c r="O361" s="90"/>
      <c r="P361" s="92"/>
      <c r="Q361" s="90"/>
      <c r="R361" s="90"/>
      <c r="S361" s="92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</row>
    <row r="362">
      <c r="A362" s="35"/>
      <c r="B362" s="88" t="s">
        <v>338</v>
      </c>
      <c r="C362" s="110" t="str">
        <f t="shared" ref="C362:S362" si="66">C356/C355</f>
        <v>#DIV/0!</v>
      </c>
      <c r="D362" s="110">
        <f t="shared" si="66"/>
        <v>0</v>
      </c>
      <c r="E362" s="110" t="str">
        <f t="shared" si="66"/>
        <v>#DIV/0!</v>
      </c>
      <c r="F362" s="110" t="str">
        <f t="shared" si="66"/>
        <v>#DIV/0!</v>
      </c>
      <c r="G362" s="110">
        <f t="shared" si="66"/>
        <v>0</v>
      </c>
      <c r="H362" s="110" t="str">
        <f t="shared" si="66"/>
        <v>#DIV/0!</v>
      </c>
      <c r="I362" s="110" t="str">
        <f t="shared" si="66"/>
        <v>#DIV/0!</v>
      </c>
      <c r="J362" s="110">
        <f t="shared" si="66"/>
        <v>0</v>
      </c>
      <c r="K362" s="110" t="str">
        <f t="shared" si="66"/>
        <v>#DIV/0!</v>
      </c>
      <c r="L362" s="110">
        <f t="shared" si="66"/>
        <v>0</v>
      </c>
      <c r="M362" s="110" t="str">
        <f t="shared" si="66"/>
        <v>#DIV/0!</v>
      </c>
      <c r="N362" s="110">
        <f t="shared" si="66"/>
        <v>0</v>
      </c>
      <c r="O362" s="110" t="str">
        <f t="shared" si="66"/>
        <v>#DIV/0!</v>
      </c>
      <c r="P362" s="110">
        <f t="shared" si="66"/>
        <v>0</v>
      </c>
      <c r="Q362" s="110" t="str">
        <f t="shared" si="66"/>
        <v>#DIV/0!</v>
      </c>
      <c r="R362" s="110" t="str">
        <f t="shared" si="66"/>
        <v>#DIV/0!</v>
      </c>
      <c r="S362" s="110">
        <f t="shared" si="66"/>
        <v>0</v>
      </c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</row>
    <row r="363">
      <c r="A363" s="23"/>
      <c r="B363" s="23"/>
      <c r="C363" s="23"/>
      <c r="D363" s="7" t="s">
        <v>2392</v>
      </c>
      <c r="E363" s="23"/>
      <c r="F363" s="23"/>
      <c r="G363" s="7" t="s">
        <v>2395</v>
      </c>
      <c r="H363" s="23"/>
      <c r="I363" s="23"/>
      <c r="J363" s="7" t="s">
        <v>2397</v>
      </c>
      <c r="K363" s="23"/>
      <c r="L363" s="7" t="s">
        <v>2399</v>
      </c>
      <c r="M363" s="23"/>
      <c r="N363" s="7" t="s">
        <v>2402</v>
      </c>
      <c r="O363" s="23"/>
      <c r="P363" s="7" t="s">
        <v>2403</v>
      </c>
      <c r="Q363" s="23"/>
      <c r="R363" s="23"/>
      <c r="S363" s="7" t="s">
        <v>2406</v>
      </c>
      <c r="T363" s="82" t="s">
        <v>7</v>
      </c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</row>
    <row r="364">
      <c r="A364" s="85">
        <v>43770.0</v>
      </c>
      <c r="B364" s="112" t="s">
        <v>134</v>
      </c>
      <c r="C364" s="113"/>
      <c r="D364" s="115" t="s">
        <v>1208</v>
      </c>
      <c r="E364" s="113"/>
      <c r="F364" s="113"/>
      <c r="G364" s="115"/>
      <c r="H364" s="113"/>
      <c r="I364" s="113"/>
      <c r="J364" s="115" t="s">
        <v>1237</v>
      </c>
      <c r="K364" s="113"/>
      <c r="L364" s="115" t="s">
        <v>1826</v>
      </c>
      <c r="M364" s="113"/>
      <c r="N364" s="115" t="s">
        <v>1289</v>
      </c>
      <c r="O364" s="113"/>
      <c r="P364" s="115" t="s">
        <v>2404</v>
      </c>
      <c r="Q364" s="113"/>
      <c r="R364" s="113"/>
      <c r="S364" s="115" t="s">
        <v>2409</v>
      </c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</row>
    <row r="365">
      <c r="A365" s="27"/>
      <c r="B365" s="88" t="s">
        <v>159</v>
      </c>
      <c r="C365" s="90"/>
      <c r="D365" s="92">
        <v>4.0</v>
      </c>
      <c r="E365" s="90"/>
      <c r="F365" s="90"/>
      <c r="G365" s="92"/>
      <c r="H365" s="90"/>
      <c r="I365" s="90"/>
      <c r="J365" s="92">
        <v>111.0</v>
      </c>
      <c r="K365" s="90"/>
      <c r="L365" s="92">
        <v>46.0</v>
      </c>
      <c r="M365" s="90"/>
      <c r="N365" s="92">
        <v>91.0</v>
      </c>
      <c r="O365" s="90"/>
      <c r="P365" s="92">
        <v>74.0</v>
      </c>
      <c r="Q365" s="90"/>
      <c r="R365" s="90"/>
      <c r="S365" s="92">
        <v>163.0</v>
      </c>
      <c r="T365" s="23">
        <f>sum(D364:S365)</f>
        <v>489</v>
      </c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</row>
    <row r="366">
      <c r="A366" s="27"/>
      <c r="B366" s="88" t="s">
        <v>178</v>
      </c>
      <c r="C366" s="90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</row>
    <row r="367">
      <c r="A367" s="27"/>
      <c r="B367" s="88" t="s">
        <v>287</v>
      </c>
      <c r="C367" s="90"/>
      <c r="D367" s="92"/>
      <c r="E367" s="90"/>
      <c r="F367" s="90"/>
      <c r="G367" s="92"/>
      <c r="H367" s="90"/>
      <c r="I367" s="90"/>
      <c r="J367" s="92"/>
      <c r="K367" s="90"/>
      <c r="L367" s="92"/>
      <c r="M367" s="90"/>
      <c r="N367" s="92"/>
      <c r="O367" s="90"/>
      <c r="P367" s="92"/>
      <c r="Q367" s="90"/>
      <c r="R367" s="90"/>
      <c r="S367" s="92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</row>
    <row r="368">
      <c r="A368" s="27"/>
      <c r="B368" s="88" t="s">
        <v>301</v>
      </c>
      <c r="C368" s="90"/>
      <c r="D368" s="92">
        <v>4.0</v>
      </c>
      <c r="E368" s="90"/>
      <c r="F368" s="90"/>
      <c r="G368" s="92"/>
      <c r="H368" s="90"/>
      <c r="I368" s="90"/>
      <c r="J368" s="92">
        <v>86.0</v>
      </c>
      <c r="K368" s="90"/>
      <c r="L368" s="92">
        <v>36.0</v>
      </c>
      <c r="M368" s="90"/>
      <c r="N368" s="92">
        <v>73.0</v>
      </c>
      <c r="O368" s="90"/>
      <c r="P368" s="92">
        <v>58.0</v>
      </c>
      <c r="Q368" s="90"/>
      <c r="R368" s="90"/>
      <c r="S368" s="92">
        <f>83+52</f>
        <v>135</v>
      </c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</row>
    <row r="369">
      <c r="A369" s="27"/>
      <c r="B369" s="88" t="s">
        <v>214</v>
      </c>
      <c r="C369" s="90"/>
      <c r="D369" s="92">
        <f t="shared" ref="D369:S369" si="67">D365-D367-D368-D370-D371</f>
        <v>0</v>
      </c>
      <c r="E369" s="92">
        <f t="shared" si="67"/>
        <v>0</v>
      </c>
      <c r="F369" s="92">
        <f t="shared" si="67"/>
        <v>0</v>
      </c>
      <c r="G369" s="92">
        <f t="shared" si="67"/>
        <v>0</v>
      </c>
      <c r="H369" s="92">
        <f t="shared" si="67"/>
        <v>0</v>
      </c>
      <c r="I369" s="92">
        <f t="shared" si="67"/>
        <v>0</v>
      </c>
      <c r="J369" s="92">
        <f t="shared" si="67"/>
        <v>22</v>
      </c>
      <c r="K369" s="92">
        <f t="shared" si="67"/>
        <v>0</v>
      </c>
      <c r="L369" s="92">
        <f t="shared" si="67"/>
        <v>9</v>
      </c>
      <c r="M369" s="92">
        <f t="shared" si="67"/>
        <v>0</v>
      </c>
      <c r="N369" s="92">
        <f t="shared" si="67"/>
        <v>13</v>
      </c>
      <c r="O369" s="92">
        <f t="shared" si="67"/>
        <v>0</v>
      </c>
      <c r="P369" s="92">
        <f t="shared" si="67"/>
        <v>16</v>
      </c>
      <c r="Q369" s="92">
        <f t="shared" si="67"/>
        <v>0</v>
      </c>
      <c r="R369" s="92">
        <f t="shared" si="67"/>
        <v>0</v>
      </c>
      <c r="S369" s="92">
        <f t="shared" si="67"/>
        <v>28</v>
      </c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</row>
    <row r="370">
      <c r="A370" s="27"/>
      <c r="B370" s="88" t="s">
        <v>221</v>
      </c>
      <c r="C370" s="90"/>
      <c r="D370" s="92"/>
      <c r="E370" s="90"/>
      <c r="F370" s="90"/>
      <c r="G370" s="92"/>
      <c r="H370" s="90"/>
      <c r="I370" s="90"/>
      <c r="J370" s="92">
        <v>3.0</v>
      </c>
      <c r="K370" s="90"/>
      <c r="L370" s="92">
        <v>1.0</v>
      </c>
      <c r="M370" s="90"/>
      <c r="N370" s="92">
        <v>5.0</v>
      </c>
      <c r="O370" s="90"/>
      <c r="P370" s="92">
        <v>0.0</v>
      </c>
      <c r="Q370" s="90"/>
      <c r="R370" s="90"/>
      <c r="S370" s="92">
        <v>0.0</v>
      </c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</row>
    <row r="371">
      <c r="A371" s="27"/>
      <c r="B371" s="88" t="s">
        <v>233</v>
      </c>
      <c r="C371" s="90"/>
      <c r="D371" s="92"/>
      <c r="E371" s="90"/>
      <c r="F371" s="90"/>
      <c r="G371" s="92"/>
      <c r="H371" s="90"/>
      <c r="I371" s="90"/>
      <c r="J371" s="92"/>
      <c r="K371" s="90"/>
      <c r="L371" s="92"/>
      <c r="M371" s="90"/>
      <c r="N371" s="92"/>
      <c r="O371" s="90"/>
      <c r="P371" s="92"/>
      <c r="Q371" s="90"/>
      <c r="R371" s="90"/>
      <c r="S371" s="92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</row>
    <row r="372">
      <c r="A372" s="35"/>
      <c r="B372" s="88" t="s">
        <v>338</v>
      </c>
      <c r="C372" s="110" t="str">
        <f t="shared" ref="C372:S372" si="68">C366/C365</f>
        <v>#DIV/0!</v>
      </c>
      <c r="D372" s="110">
        <f t="shared" si="68"/>
        <v>0</v>
      </c>
      <c r="E372" s="110" t="str">
        <f t="shared" si="68"/>
        <v>#DIV/0!</v>
      </c>
      <c r="F372" s="110" t="str">
        <f t="shared" si="68"/>
        <v>#DIV/0!</v>
      </c>
      <c r="G372" s="110" t="str">
        <f t="shared" si="68"/>
        <v>#DIV/0!</v>
      </c>
      <c r="H372" s="110" t="str">
        <f t="shared" si="68"/>
        <v>#DIV/0!</v>
      </c>
      <c r="I372" s="110" t="str">
        <f t="shared" si="68"/>
        <v>#DIV/0!</v>
      </c>
      <c r="J372" s="110">
        <f t="shared" si="68"/>
        <v>0</v>
      </c>
      <c r="K372" s="110" t="str">
        <f t="shared" si="68"/>
        <v>#DIV/0!</v>
      </c>
      <c r="L372" s="110">
        <f t="shared" si="68"/>
        <v>0</v>
      </c>
      <c r="M372" s="110" t="str">
        <f t="shared" si="68"/>
        <v>#DIV/0!</v>
      </c>
      <c r="N372" s="110">
        <f t="shared" si="68"/>
        <v>0</v>
      </c>
      <c r="O372" s="110" t="str">
        <f t="shared" si="68"/>
        <v>#DIV/0!</v>
      </c>
      <c r="P372" s="110">
        <f t="shared" si="68"/>
        <v>0</v>
      </c>
      <c r="Q372" s="110" t="str">
        <f t="shared" si="68"/>
        <v>#DIV/0!</v>
      </c>
      <c r="R372" s="110" t="str">
        <f t="shared" si="68"/>
        <v>#DIV/0!</v>
      </c>
      <c r="S372" s="110">
        <f t="shared" si="68"/>
        <v>0</v>
      </c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</row>
    <row r="373">
      <c r="A373" s="23"/>
      <c r="B373" s="23"/>
      <c r="C373" s="23"/>
      <c r="D373" s="7" t="s">
        <v>2415</v>
      </c>
      <c r="E373" s="23"/>
      <c r="F373" s="23"/>
      <c r="G373" s="82" t="s">
        <v>7</v>
      </c>
      <c r="H373" s="23"/>
      <c r="I373" s="23"/>
      <c r="J373" s="7" t="s">
        <v>2417</v>
      </c>
      <c r="K373" s="23"/>
      <c r="L373" s="7" t="s">
        <v>2420</v>
      </c>
      <c r="M373" s="23"/>
      <c r="N373" s="7" t="s">
        <v>2422</v>
      </c>
      <c r="O373" s="23"/>
      <c r="P373" s="7" t="s">
        <v>2425</v>
      </c>
      <c r="Q373" s="23"/>
      <c r="R373" s="23"/>
      <c r="S373" s="7" t="s">
        <v>2426</v>
      </c>
      <c r="T373" s="82" t="s">
        <v>7</v>
      </c>
      <c r="U373" s="82" t="s">
        <v>7</v>
      </c>
      <c r="V373" s="82" t="s">
        <v>7</v>
      </c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</row>
    <row r="374">
      <c r="A374" s="85">
        <v>43771.0</v>
      </c>
      <c r="B374" s="112" t="s">
        <v>134</v>
      </c>
      <c r="C374" s="113"/>
      <c r="D374" s="115" t="s">
        <v>1253</v>
      </c>
      <c r="E374" s="113"/>
      <c r="F374" s="113"/>
      <c r="G374" s="115" t="s">
        <v>1580</v>
      </c>
      <c r="H374" s="113"/>
      <c r="I374" s="113"/>
      <c r="J374" s="115" t="s">
        <v>965</v>
      </c>
      <c r="K374" s="113"/>
      <c r="L374" s="115" t="s">
        <v>385</v>
      </c>
      <c r="M374" s="113"/>
      <c r="N374" s="115" t="s">
        <v>2293</v>
      </c>
      <c r="O374" s="113"/>
      <c r="P374" s="115" t="s">
        <v>1256</v>
      </c>
      <c r="Q374" s="113"/>
      <c r="R374" s="113"/>
      <c r="S374" s="115" t="s">
        <v>2427</v>
      </c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</row>
    <row r="375">
      <c r="A375" s="27"/>
      <c r="B375" s="88" t="s">
        <v>159</v>
      </c>
      <c r="C375" s="90"/>
      <c r="D375" s="92">
        <v>5.0</v>
      </c>
      <c r="E375" s="90"/>
      <c r="F375" s="90"/>
      <c r="G375" s="92">
        <v>6.0</v>
      </c>
      <c r="H375" s="90"/>
      <c r="I375" s="90"/>
      <c r="J375" s="92">
        <v>80.0</v>
      </c>
      <c r="K375" s="90"/>
      <c r="L375" s="92">
        <v>67.0</v>
      </c>
      <c r="M375" s="90"/>
      <c r="N375" s="92">
        <v>20.0</v>
      </c>
      <c r="O375" s="90"/>
      <c r="P375" s="92">
        <v>89.0</v>
      </c>
      <c r="Q375" s="90"/>
      <c r="R375" s="90"/>
      <c r="S375" s="92">
        <v>80.0</v>
      </c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</row>
    <row r="376">
      <c r="A376" s="27"/>
      <c r="B376" s="88" t="s">
        <v>178</v>
      </c>
      <c r="C376" s="90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</row>
    <row r="377">
      <c r="A377" s="27"/>
      <c r="B377" s="88" t="s">
        <v>287</v>
      </c>
      <c r="C377" s="90"/>
      <c r="D377" s="92"/>
      <c r="E377" s="90"/>
      <c r="F377" s="90"/>
      <c r="G377" s="92"/>
      <c r="H377" s="90"/>
      <c r="I377" s="90"/>
      <c r="J377" s="92"/>
      <c r="K377" s="90"/>
      <c r="L377" s="92"/>
      <c r="M377" s="90"/>
      <c r="N377" s="92"/>
      <c r="O377" s="90"/>
      <c r="P377" s="92"/>
      <c r="Q377" s="90"/>
      <c r="R377" s="90"/>
      <c r="S377" s="92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</row>
    <row r="378">
      <c r="A378" s="27"/>
      <c r="B378" s="88" t="s">
        <v>301</v>
      </c>
      <c r="C378" s="90"/>
      <c r="D378" s="92">
        <v>5.0</v>
      </c>
      <c r="E378" s="90"/>
      <c r="F378" s="90"/>
      <c r="G378" s="92">
        <v>3.0</v>
      </c>
      <c r="H378" s="90"/>
      <c r="I378" s="90"/>
      <c r="J378" s="92">
        <v>26.0</v>
      </c>
      <c r="K378" s="90"/>
      <c r="L378" s="92">
        <v>13.0</v>
      </c>
      <c r="M378" s="90"/>
      <c r="N378" s="92">
        <v>3.0</v>
      </c>
      <c r="O378" s="90"/>
      <c r="P378" s="92">
        <v>24.0</v>
      </c>
      <c r="Q378" s="90"/>
      <c r="R378" s="90"/>
      <c r="S378" s="92">
        <v>18.0</v>
      </c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</row>
    <row r="379">
      <c r="A379" s="27"/>
      <c r="B379" s="88" t="s">
        <v>214</v>
      </c>
      <c r="C379" s="90"/>
      <c r="D379" s="92">
        <f t="shared" ref="D379:S379" si="69">D375-D377-D378-D380-D381</f>
        <v>0</v>
      </c>
      <c r="E379" s="92">
        <f t="shared" si="69"/>
        <v>0</v>
      </c>
      <c r="F379" s="92">
        <f t="shared" si="69"/>
        <v>0</v>
      </c>
      <c r="G379" s="92">
        <f t="shared" si="69"/>
        <v>3</v>
      </c>
      <c r="H379" s="92">
        <f t="shared" si="69"/>
        <v>0</v>
      </c>
      <c r="I379" s="92">
        <f t="shared" si="69"/>
        <v>0</v>
      </c>
      <c r="J379" s="92">
        <f t="shared" si="69"/>
        <v>50</v>
      </c>
      <c r="K379" s="92">
        <f t="shared" si="69"/>
        <v>0</v>
      </c>
      <c r="L379" s="92">
        <f t="shared" si="69"/>
        <v>53</v>
      </c>
      <c r="M379" s="92">
        <f t="shared" si="69"/>
        <v>0</v>
      </c>
      <c r="N379" s="92">
        <f t="shared" si="69"/>
        <v>17</v>
      </c>
      <c r="O379" s="92">
        <f t="shared" si="69"/>
        <v>0</v>
      </c>
      <c r="P379" s="92">
        <f t="shared" si="69"/>
        <v>65</v>
      </c>
      <c r="Q379" s="92">
        <f t="shared" si="69"/>
        <v>0</v>
      </c>
      <c r="R379" s="92">
        <f t="shared" si="69"/>
        <v>0</v>
      </c>
      <c r="S379" s="92">
        <f t="shared" si="69"/>
        <v>61</v>
      </c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</row>
    <row r="380">
      <c r="A380" s="27"/>
      <c r="B380" s="88" t="s">
        <v>221</v>
      </c>
      <c r="C380" s="90"/>
      <c r="D380" s="92"/>
      <c r="E380" s="90"/>
      <c r="F380" s="90"/>
      <c r="G380" s="92"/>
      <c r="H380" s="90"/>
      <c r="I380" s="90"/>
      <c r="J380" s="92">
        <v>4.0</v>
      </c>
      <c r="K380" s="90"/>
      <c r="L380" s="92">
        <v>1.0</v>
      </c>
      <c r="M380" s="90"/>
      <c r="N380" s="92"/>
      <c r="O380" s="90"/>
      <c r="P380" s="92"/>
      <c r="Q380" s="90"/>
      <c r="R380" s="90"/>
      <c r="S380" s="92">
        <v>1.0</v>
      </c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</row>
    <row r="381">
      <c r="A381" s="27"/>
      <c r="B381" s="88" t="s">
        <v>233</v>
      </c>
      <c r="C381" s="90"/>
      <c r="D381" s="92"/>
      <c r="E381" s="90"/>
      <c r="F381" s="90"/>
      <c r="G381" s="92"/>
      <c r="H381" s="90"/>
      <c r="I381" s="90"/>
      <c r="J381" s="92"/>
      <c r="K381" s="90"/>
      <c r="L381" s="92"/>
      <c r="M381" s="90"/>
      <c r="N381" s="92"/>
      <c r="O381" s="90"/>
      <c r="P381" s="92"/>
      <c r="Q381" s="90"/>
      <c r="R381" s="90"/>
      <c r="S381" s="92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</row>
    <row r="382">
      <c r="A382" s="35"/>
      <c r="B382" s="88" t="s">
        <v>338</v>
      </c>
      <c r="C382" s="110" t="str">
        <f t="shared" ref="C382:S382" si="70">C376/C375</f>
        <v>#DIV/0!</v>
      </c>
      <c r="D382" s="110">
        <f t="shared" si="70"/>
        <v>0</v>
      </c>
      <c r="E382" s="110" t="str">
        <f t="shared" si="70"/>
        <v>#DIV/0!</v>
      </c>
      <c r="F382" s="110" t="str">
        <f t="shared" si="70"/>
        <v>#DIV/0!</v>
      </c>
      <c r="G382" s="110">
        <f t="shared" si="70"/>
        <v>0</v>
      </c>
      <c r="H382" s="110" t="str">
        <f t="shared" si="70"/>
        <v>#DIV/0!</v>
      </c>
      <c r="I382" s="110" t="str">
        <f t="shared" si="70"/>
        <v>#DIV/0!</v>
      </c>
      <c r="J382" s="110">
        <f t="shared" si="70"/>
        <v>0</v>
      </c>
      <c r="K382" s="110" t="str">
        <f t="shared" si="70"/>
        <v>#DIV/0!</v>
      </c>
      <c r="L382" s="110">
        <f t="shared" si="70"/>
        <v>0</v>
      </c>
      <c r="M382" s="110" t="str">
        <f t="shared" si="70"/>
        <v>#DIV/0!</v>
      </c>
      <c r="N382" s="110">
        <f t="shared" si="70"/>
        <v>0</v>
      </c>
      <c r="O382" s="110" t="str">
        <f t="shared" si="70"/>
        <v>#DIV/0!</v>
      </c>
      <c r="P382" s="110">
        <f t="shared" si="70"/>
        <v>0</v>
      </c>
      <c r="Q382" s="110" t="str">
        <f t="shared" si="70"/>
        <v>#DIV/0!</v>
      </c>
      <c r="R382" s="110" t="str">
        <f t="shared" si="70"/>
        <v>#DIV/0!</v>
      </c>
      <c r="S382" s="110">
        <f t="shared" si="70"/>
        <v>0</v>
      </c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</row>
    <row r="383">
      <c r="A383" s="23"/>
      <c r="B383" s="23"/>
      <c r="C383" s="23"/>
      <c r="D383" s="7" t="s">
        <v>2429</v>
      </c>
      <c r="E383" s="23"/>
      <c r="F383" s="23"/>
      <c r="G383" s="7" t="s">
        <v>2430</v>
      </c>
      <c r="H383" s="23"/>
      <c r="I383" s="23"/>
      <c r="J383" s="7" t="s">
        <v>2432</v>
      </c>
      <c r="K383" s="23"/>
      <c r="L383" s="7" t="s">
        <v>2434</v>
      </c>
      <c r="M383" s="23"/>
      <c r="N383" s="7" t="s">
        <v>2436</v>
      </c>
      <c r="O383" s="23"/>
      <c r="P383" s="7" t="s">
        <v>2438</v>
      </c>
      <c r="Q383" s="23"/>
      <c r="R383" s="23"/>
      <c r="S383" s="7" t="s">
        <v>2439</v>
      </c>
      <c r="T383" s="82" t="s">
        <v>7</v>
      </c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</row>
    <row r="384">
      <c r="A384" s="85">
        <v>43773.0</v>
      </c>
      <c r="B384" s="112" t="s">
        <v>134</v>
      </c>
      <c r="C384" s="113"/>
      <c r="D384" s="115" t="s">
        <v>1253</v>
      </c>
      <c r="E384" s="113"/>
      <c r="F384" s="113"/>
      <c r="G384" s="115" t="s">
        <v>1254</v>
      </c>
      <c r="H384" s="113"/>
      <c r="I384" s="113"/>
      <c r="J384" s="115" t="s">
        <v>965</v>
      </c>
      <c r="K384" s="113"/>
      <c r="L384" s="115" t="s">
        <v>385</v>
      </c>
      <c r="M384" s="113"/>
      <c r="N384" s="115" t="s">
        <v>2293</v>
      </c>
      <c r="O384" s="113"/>
      <c r="P384" s="115" t="s">
        <v>1440</v>
      </c>
      <c r="Q384" s="113"/>
      <c r="R384" s="113"/>
      <c r="S384" s="115" t="s">
        <v>389</v>
      </c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</row>
    <row r="385">
      <c r="A385" s="27"/>
      <c r="B385" s="88" t="s">
        <v>159</v>
      </c>
      <c r="C385" s="90"/>
      <c r="D385" s="92"/>
      <c r="E385" s="90"/>
      <c r="F385" s="90"/>
      <c r="G385" s="92">
        <v>35.0</v>
      </c>
      <c r="H385" s="90"/>
      <c r="I385" s="90"/>
      <c r="J385" s="92">
        <v>35.0</v>
      </c>
      <c r="K385" s="90"/>
      <c r="L385" s="92">
        <v>173.0</v>
      </c>
      <c r="M385" s="90"/>
      <c r="N385" s="92">
        <v>19.0</v>
      </c>
      <c r="O385" s="90"/>
      <c r="P385" s="92">
        <v>18.0</v>
      </c>
      <c r="Q385" s="90"/>
      <c r="R385" s="90"/>
      <c r="S385" s="92">
        <v>223.0</v>
      </c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</row>
    <row r="386">
      <c r="A386" s="27"/>
      <c r="B386" s="88" t="s">
        <v>178</v>
      </c>
      <c r="C386" s="90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</row>
    <row r="387">
      <c r="A387" s="27"/>
      <c r="B387" s="88" t="s">
        <v>287</v>
      </c>
      <c r="C387" s="90"/>
      <c r="D387" s="92"/>
      <c r="E387" s="90"/>
      <c r="F387" s="90"/>
      <c r="G387" s="92"/>
      <c r="H387" s="90"/>
      <c r="I387" s="90"/>
      <c r="J387" s="92"/>
      <c r="K387" s="90"/>
      <c r="L387" s="92"/>
      <c r="M387" s="90"/>
      <c r="N387" s="92"/>
      <c r="O387" s="90"/>
      <c r="P387" s="92"/>
      <c r="Q387" s="90"/>
      <c r="R387" s="90"/>
      <c r="S387" s="92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</row>
    <row r="388">
      <c r="A388" s="27"/>
      <c r="B388" s="88" t="s">
        <v>301</v>
      </c>
      <c r="C388" s="90"/>
      <c r="D388" s="92"/>
      <c r="E388" s="90"/>
      <c r="F388" s="90"/>
      <c r="G388" s="92"/>
      <c r="H388" s="90"/>
      <c r="I388" s="90"/>
      <c r="J388" s="92"/>
      <c r="K388" s="90"/>
      <c r="L388" s="92"/>
      <c r="M388" s="90"/>
      <c r="N388" s="92"/>
      <c r="O388" s="90"/>
      <c r="P388" s="92"/>
      <c r="Q388" s="90"/>
      <c r="R388" s="90"/>
      <c r="S388" s="92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</row>
    <row r="389">
      <c r="A389" s="27"/>
      <c r="B389" s="88" t="s">
        <v>214</v>
      </c>
      <c r="C389" s="90"/>
      <c r="D389" s="92">
        <f t="shared" ref="D389:S389" si="71">D385-D387-D388-D390-D391</f>
        <v>0</v>
      </c>
      <c r="E389" s="92">
        <f t="shared" si="71"/>
        <v>0</v>
      </c>
      <c r="F389" s="92">
        <f t="shared" si="71"/>
        <v>0</v>
      </c>
      <c r="G389" s="92">
        <f t="shared" si="71"/>
        <v>35</v>
      </c>
      <c r="H389" s="92">
        <f t="shared" si="71"/>
        <v>0</v>
      </c>
      <c r="I389" s="92">
        <f t="shared" si="71"/>
        <v>0</v>
      </c>
      <c r="J389" s="92">
        <f t="shared" si="71"/>
        <v>35</v>
      </c>
      <c r="K389" s="92">
        <f t="shared" si="71"/>
        <v>0</v>
      </c>
      <c r="L389" s="92">
        <f t="shared" si="71"/>
        <v>173</v>
      </c>
      <c r="M389" s="92">
        <f t="shared" si="71"/>
        <v>0</v>
      </c>
      <c r="N389" s="92">
        <f t="shared" si="71"/>
        <v>19</v>
      </c>
      <c r="O389" s="92">
        <f t="shared" si="71"/>
        <v>0</v>
      </c>
      <c r="P389" s="92">
        <f t="shared" si="71"/>
        <v>18</v>
      </c>
      <c r="Q389" s="92">
        <f t="shared" si="71"/>
        <v>0</v>
      </c>
      <c r="R389" s="92">
        <f t="shared" si="71"/>
        <v>0</v>
      </c>
      <c r="S389" s="92">
        <f t="shared" si="71"/>
        <v>223</v>
      </c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</row>
    <row r="390">
      <c r="A390" s="27"/>
      <c r="B390" s="88" t="s">
        <v>221</v>
      </c>
      <c r="C390" s="90"/>
      <c r="D390" s="92"/>
      <c r="E390" s="90"/>
      <c r="F390" s="90"/>
      <c r="G390" s="92"/>
      <c r="H390" s="90"/>
      <c r="I390" s="90"/>
      <c r="J390" s="92">
        <v>0.0</v>
      </c>
      <c r="K390" s="90"/>
      <c r="L390" s="92">
        <v>0.0</v>
      </c>
      <c r="M390" s="90"/>
      <c r="N390" s="92"/>
      <c r="O390" s="90"/>
      <c r="P390" s="92"/>
      <c r="Q390" s="90"/>
      <c r="R390" s="90"/>
      <c r="S390" s="92">
        <v>0.0</v>
      </c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</row>
    <row r="391">
      <c r="A391" s="27"/>
      <c r="B391" s="88" t="s">
        <v>233</v>
      </c>
      <c r="C391" s="90"/>
      <c r="D391" s="92"/>
      <c r="E391" s="90"/>
      <c r="F391" s="90"/>
      <c r="G391" s="92"/>
      <c r="H391" s="90"/>
      <c r="I391" s="90"/>
      <c r="J391" s="92"/>
      <c r="K391" s="90"/>
      <c r="L391" s="92"/>
      <c r="M391" s="90"/>
      <c r="N391" s="92"/>
      <c r="O391" s="90"/>
      <c r="P391" s="92"/>
      <c r="Q391" s="90"/>
      <c r="R391" s="90"/>
      <c r="S391" s="92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</row>
    <row r="392">
      <c r="A392" s="35"/>
      <c r="B392" s="88" t="s">
        <v>338</v>
      </c>
      <c r="C392" s="110" t="str">
        <f t="shared" ref="C392:S392" si="72">C386/C385</f>
        <v>#DIV/0!</v>
      </c>
      <c r="D392" s="110" t="str">
        <f t="shared" si="72"/>
        <v>#DIV/0!</v>
      </c>
      <c r="E392" s="110" t="str">
        <f t="shared" si="72"/>
        <v>#DIV/0!</v>
      </c>
      <c r="F392" s="110" t="str">
        <f t="shared" si="72"/>
        <v>#DIV/0!</v>
      </c>
      <c r="G392" s="110">
        <f t="shared" si="72"/>
        <v>0</v>
      </c>
      <c r="H392" s="110" t="str">
        <f t="shared" si="72"/>
        <v>#DIV/0!</v>
      </c>
      <c r="I392" s="110" t="str">
        <f t="shared" si="72"/>
        <v>#DIV/0!</v>
      </c>
      <c r="J392" s="110">
        <f t="shared" si="72"/>
        <v>0</v>
      </c>
      <c r="K392" s="110" t="str">
        <f t="shared" si="72"/>
        <v>#DIV/0!</v>
      </c>
      <c r="L392" s="110">
        <f t="shared" si="72"/>
        <v>0</v>
      </c>
      <c r="M392" s="110" t="str">
        <f t="shared" si="72"/>
        <v>#DIV/0!</v>
      </c>
      <c r="N392" s="110">
        <f t="shared" si="72"/>
        <v>0</v>
      </c>
      <c r="O392" s="110" t="str">
        <f t="shared" si="72"/>
        <v>#DIV/0!</v>
      </c>
      <c r="P392" s="110">
        <f t="shared" si="72"/>
        <v>0</v>
      </c>
      <c r="Q392" s="110" t="str">
        <f t="shared" si="72"/>
        <v>#DIV/0!</v>
      </c>
      <c r="R392" s="110" t="str">
        <f t="shared" si="72"/>
        <v>#DIV/0!</v>
      </c>
      <c r="S392" s="110">
        <f t="shared" si="72"/>
        <v>0</v>
      </c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</row>
    <row r="393">
      <c r="A393" s="210"/>
      <c r="B393" s="260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</row>
    <row r="394">
      <c r="A394" s="85">
        <v>43774.0</v>
      </c>
      <c r="B394" s="112" t="s">
        <v>134</v>
      </c>
      <c r="C394" s="113"/>
      <c r="D394" s="115" t="s">
        <v>1253</v>
      </c>
      <c r="E394" s="113"/>
      <c r="F394" s="113"/>
      <c r="G394" s="115" t="s">
        <v>1929</v>
      </c>
      <c r="H394" s="113"/>
      <c r="I394" s="113"/>
      <c r="J394" s="115" t="s">
        <v>1546</v>
      </c>
      <c r="K394" s="113"/>
      <c r="L394" s="115" t="s">
        <v>385</v>
      </c>
      <c r="M394" s="113"/>
      <c r="N394" s="115" t="s">
        <v>2293</v>
      </c>
      <c r="O394" s="113"/>
      <c r="P394" s="115" t="s">
        <v>1440</v>
      </c>
      <c r="Q394" s="113"/>
      <c r="R394" s="113"/>
      <c r="S394" s="115" t="s">
        <v>389</v>
      </c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</row>
    <row r="395">
      <c r="A395" s="27"/>
      <c r="B395" s="88" t="s">
        <v>159</v>
      </c>
      <c r="C395" s="90"/>
      <c r="D395" s="92"/>
      <c r="E395" s="90"/>
      <c r="F395" s="90"/>
      <c r="G395" s="92">
        <v>1.0</v>
      </c>
      <c r="H395" s="90"/>
      <c r="I395" s="90"/>
      <c r="J395" s="92">
        <v>35.0</v>
      </c>
      <c r="K395" s="90"/>
      <c r="L395" s="92">
        <v>173.0</v>
      </c>
      <c r="M395" s="90"/>
      <c r="N395" s="92">
        <v>19.0</v>
      </c>
      <c r="O395" s="90"/>
      <c r="P395" s="92">
        <v>18.0</v>
      </c>
      <c r="Q395" s="90"/>
      <c r="R395" s="90"/>
      <c r="S395" s="92">
        <v>223.0</v>
      </c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</row>
    <row r="396">
      <c r="A396" s="27"/>
      <c r="B396" s="88" t="s">
        <v>178</v>
      </c>
      <c r="C396" s="90"/>
      <c r="D396" s="92"/>
      <c r="E396" s="92"/>
      <c r="F396" s="92"/>
      <c r="G396" s="92">
        <v>1.0</v>
      </c>
      <c r="H396" s="92"/>
      <c r="I396" s="92"/>
      <c r="J396" s="92">
        <v>35.0</v>
      </c>
      <c r="K396" s="92"/>
      <c r="L396" s="92">
        <v>173.0</v>
      </c>
      <c r="M396" s="92"/>
      <c r="N396" s="92">
        <v>19.0</v>
      </c>
      <c r="O396" s="92"/>
      <c r="P396" s="92">
        <v>18.0</v>
      </c>
      <c r="Q396" s="92"/>
      <c r="R396" s="92"/>
      <c r="S396" s="92">
        <v>223.0</v>
      </c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</row>
    <row r="397">
      <c r="A397" s="27"/>
      <c r="B397" s="88" t="s">
        <v>287</v>
      </c>
      <c r="C397" s="90"/>
      <c r="D397" s="92"/>
      <c r="E397" s="90"/>
      <c r="F397" s="90"/>
      <c r="G397" s="92"/>
      <c r="H397" s="90"/>
      <c r="I397" s="90"/>
      <c r="J397" s="92"/>
      <c r="K397" s="90"/>
      <c r="L397" s="92"/>
      <c r="M397" s="90"/>
      <c r="N397" s="92"/>
      <c r="O397" s="90"/>
      <c r="P397" s="92"/>
      <c r="Q397" s="90"/>
      <c r="R397" s="90"/>
      <c r="S397" s="92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</row>
    <row r="398">
      <c r="A398" s="27"/>
      <c r="B398" s="88" t="s">
        <v>301</v>
      </c>
      <c r="C398" s="90"/>
      <c r="D398" s="92"/>
      <c r="E398" s="90"/>
      <c r="F398" s="90"/>
      <c r="G398" s="92"/>
      <c r="H398" s="90"/>
      <c r="I398" s="90"/>
      <c r="J398" s="92"/>
      <c r="K398" s="90"/>
      <c r="L398" s="92"/>
      <c r="M398" s="90"/>
      <c r="N398" s="92"/>
      <c r="O398" s="90"/>
      <c r="P398" s="92"/>
      <c r="Q398" s="90"/>
      <c r="R398" s="90"/>
      <c r="S398" s="92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</row>
    <row r="399">
      <c r="A399" s="27"/>
      <c r="B399" s="88" t="s">
        <v>214</v>
      </c>
      <c r="C399" s="90"/>
      <c r="D399" s="92">
        <f t="shared" ref="D399:S399" si="73">D395-D397-D398-D400-D401</f>
        <v>0</v>
      </c>
      <c r="E399" s="92">
        <f t="shared" si="73"/>
        <v>0</v>
      </c>
      <c r="F399" s="92">
        <f t="shared" si="73"/>
        <v>0</v>
      </c>
      <c r="G399" s="92">
        <f t="shared" si="73"/>
        <v>1</v>
      </c>
      <c r="H399" s="92">
        <f t="shared" si="73"/>
        <v>0</v>
      </c>
      <c r="I399" s="92">
        <f t="shared" si="73"/>
        <v>0</v>
      </c>
      <c r="J399" s="92">
        <f t="shared" si="73"/>
        <v>35</v>
      </c>
      <c r="K399" s="92">
        <f t="shared" si="73"/>
        <v>0</v>
      </c>
      <c r="L399" s="92">
        <f t="shared" si="73"/>
        <v>173</v>
      </c>
      <c r="M399" s="92">
        <f t="shared" si="73"/>
        <v>0</v>
      </c>
      <c r="N399" s="92">
        <f t="shared" si="73"/>
        <v>19</v>
      </c>
      <c r="O399" s="92">
        <f t="shared" si="73"/>
        <v>0</v>
      </c>
      <c r="P399" s="92">
        <f t="shared" si="73"/>
        <v>18</v>
      </c>
      <c r="Q399" s="92">
        <f t="shared" si="73"/>
        <v>0</v>
      </c>
      <c r="R399" s="92">
        <f t="shared" si="73"/>
        <v>0</v>
      </c>
      <c r="S399" s="92">
        <f t="shared" si="73"/>
        <v>223</v>
      </c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</row>
    <row r="400">
      <c r="A400" s="27"/>
      <c r="B400" s="88" t="s">
        <v>221</v>
      </c>
      <c r="C400" s="90"/>
      <c r="D400" s="92"/>
      <c r="E400" s="90"/>
      <c r="F400" s="90"/>
      <c r="G400" s="92"/>
      <c r="H400" s="90"/>
      <c r="I400" s="90"/>
      <c r="J400" s="92">
        <v>0.0</v>
      </c>
      <c r="K400" s="90"/>
      <c r="L400" s="92">
        <v>0.0</v>
      </c>
      <c r="M400" s="90"/>
      <c r="N400" s="92"/>
      <c r="O400" s="90"/>
      <c r="P400" s="92"/>
      <c r="Q400" s="90"/>
      <c r="R400" s="90"/>
      <c r="S400" s="92">
        <v>0.0</v>
      </c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</row>
    <row r="401">
      <c r="A401" s="27"/>
      <c r="B401" s="88" t="s">
        <v>233</v>
      </c>
      <c r="C401" s="90"/>
      <c r="D401" s="92"/>
      <c r="E401" s="90"/>
      <c r="F401" s="90"/>
      <c r="G401" s="92"/>
      <c r="H401" s="90"/>
      <c r="I401" s="90"/>
      <c r="J401" s="92"/>
      <c r="K401" s="90"/>
      <c r="L401" s="92"/>
      <c r="M401" s="90"/>
      <c r="N401" s="92"/>
      <c r="O401" s="90"/>
      <c r="P401" s="92"/>
      <c r="Q401" s="90"/>
      <c r="R401" s="90"/>
      <c r="S401" s="92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</row>
    <row r="402">
      <c r="A402" s="35"/>
      <c r="B402" s="88" t="s">
        <v>338</v>
      </c>
      <c r="C402" s="110" t="str">
        <f t="shared" ref="C402:S402" si="74">C396/C395</f>
        <v>#DIV/0!</v>
      </c>
      <c r="D402" s="110" t="str">
        <f t="shared" si="74"/>
        <v>#DIV/0!</v>
      </c>
      <c r="E402" s="110" t="str">
        <f t="shared" si="74"/>
        <v>#DIV/0!</v>
      </c>
      <c r="F402" s="110" t="str">
        <f t="shared" si="74"/>
        <v>#DIV/0!</v>
      </c>
      <c r="G402" s="110">
        <f t="shared" si="74"/>
        <v>1</v>
      </c>
      <c r="H402" s="110" t="str">
        <f t="shared" si="74"/>
        <v>#DIV/0!</v>
      </c>
      <c r="I402" s="110" t="str">
        <f t="shared" si="74"/>
        <v>#DIV/0!</v>
      </c>
      <c r="J402" s="110">
        <f t="shared" si="74"/>
        <v>1</v>
      </c>
      <c r="K402" s="110" t="str">
        <f t="shared" si="74"/>
        <v>#DIV/0!</v>
      </c>
      <c r="L402" s="110">
        <f t="shared" si="74"/>
        <v>1</v>
      </c>
      <c r="M402" s="110" t="str">
        <f t="shared" si="74"/>
        <v>#DIV/0!</v>
      </c>
      <c r="N402" s="110">
        <f t="shared" si="74"/>
        <v>1</v>
      </c>
      <c r="O402" s="110" t="str">
        <f t="shared" si="74"/>
        <v>#DIV/0!</v>
      </c>
      <c r="P402" s="110">
        <f t="shared" si="74"/>
        <v>1</v>
      </c>
      <c r="Q402" s="110" t="str">
        <f t="shared" si="74"/>
        <v>#DIV/0!</v>
      </c>
      <c r="R402" s="110" t="str">
        <f t="shared" si="74"/>
        <v>#DIV/0!</v>
      </c>
      <c r="S402" s="110">
        <f t="shared" si="74"/>
        <v>1</v>
      </c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</row>
    <row r="403">
      <c r="A403" s="210"/>
      <c r="B403" s="260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</row>
    <row r="404">
      <c r="A404" s="85">
        <v>43775.0</v>
      </c>
      <c r="B404" s="112" t="s">
        <v>134</v>
      </c>
      <c r="C404" s="113"/>
      <c r="D404" s="115" t="s">
        <v>382</v>
      </c>
      <c r="E404" s="113"/>
      <c r="F404" s="113"/>
      <c r="G404" s="115" t="s">
        <v>99</v>
      </c>
      <c r="H404" s="113"/>
      <c r="I404" s="113"/>
      <c r="J404" s="115" t="s">
        <v>1546</v>
      </c>
      <c r="K404" s="113"/>
      <c r="L404" s="115" t="s">
        <v>2440</v>
      </c>
      <c r="M404" s="113"/>
      <c r="N404" s="115" t="s">
        <v>1524</v>
      </c>
      <c r="O404" s="113"/>
      <c r="P404" s="115" t="s">
        <v>919</v>
      </c>
      <c r="Q404" s="113"/>
      <c r="R404" s="113"/>
      <c r="S404" s="115" t="s">
        <v>389</v>
      </c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</row>
    <row r="405">
      <c r="A405" s="27"/>
      <c r="B405" s="88" t="s">
        <v>159</v>
      </c>
      <c r="C405" s="90"/>
      <c r="D405" s="92"/>
      <c r="E405" s="90"/>
      <c r="F405" s="90"/>
      <c r="G405" s="92">
        <v>2.0</v>
      </c>
      <c r="H405" s="90"/>
      <c r="I405" s="90"/>
      <c r="J405" s="92">
        <v>67.0</v>
      </c>
      <c r="K405" s="90"/>
      <c r="L405" s="92">
        <v>121.0</v>
      </c>
      <c r="M405" s="90"/>
      <c r="N405" s="92">
        <v>71.0</v>
      </c>
      <c r="O405" s="90"/>
      <c r="P405" s="92">
        <v>36.0</v>
      </c>
      <c r="Q405" s="90"/>
      <c r="R405" s="90"/>
      <c r="S405" s="92">
        <v>185.0</v>
      </c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</row>
    <row r="406">
      <c r="A406" s="27"/>
      <c r="B406" s="88" t="s">
        <v>178</v>
      </c>
      <c r="C406" s="90"/>
      <c r="D406" s="92"/>
      <c r="E406" s="92"/>
      <c r="F406" s="92"/>
      <c r="G406" s="92">
        <v>2.0</v>
      </c>
      <c r="H406" s="92"/>
      <c r="I406" s="92"/>
      <c r="J406" s="92">
        <v>67.0</v>
      </c>
      <c r="K406" s="92"/>
      <c r="L406" s="92">
        <v>121.0</v>
      </c>
      <c r="M406" s="92"/>
      <c r="N406" s="92">
        <v>71.0</v>
      </c>
      <c r="O406" s="92"/>
      <c r="P406" s="92">
        <v>36.0</v>
      </c>
      <c r="Q406" s="92"/>
      <c r="R406" s="92"/>
      <c r="S406" s="92">
        <v>185.0</v>
      </c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</row>
    <row r="407">
      <c r="A407" s="27"/>
      <c r="B407" s="88" t="s">
        <v>287</v>
      </c>
      <c r="C407" s="90"/>
      <c r="D407" s="92"/>
      <c r="E407" s="90"/>
      <c r="F407" s="90"/>
      <c r="G407" s="92"/>
      <c r="H407" s="90"/>
      <c r="I407" s="90"/>
      <c r="J407" s="92"/>
      <c r="K407" s="90"/>
      <c r="L407" s="92"/>
      <c r="M407" s="90"/>
      <c r="N407" s="92"/>
      <c r="O407" s="90"/>
      <c r="P407" s="92"/>
      <c r="Q407" s="90"/>
      <c r="R407" s="90"/>
      <c r="S407" s="92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</row>
    <row r="408">
      <c r="A408" s="27"/>
      <c r="B408" s="88" t="s">
        <v>301</v>
      </c>
      <c r="C408" s="90"/>
      <c r="D408" s="92"/>
      <c r="E408" s="90"/>
      <c r="F408" s="90"/>
      <c r="G408" s="92"/>
      <c r="H408" s="90"/>
      <c r="I408" s="90"/>
      <c r="J408" s="92"/>
      <c r="K408" s="90"/>
      <c r="L408" s="92"/>
      <c r="M408" s="90"/>
      <c r="N408" s="92"/>
      <c r="O408" s="90"/>
      <c r="P408" s="92"/>
      <c r="Q408" s="90"/>
      <c r="R408" s="90"/>
      <c r="S408" s="92"/>
      <c r="T408" s="23"/>
      <c r="U408" s="261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</row>
    <row r="409">
      <c r="A409" s="27"/>
      <c r="B409" s="88" t="s">
        <v>214</v>
      </c>
      <c r="C409" s="90"/>
      <c r="D409" s="92">
        <f t="shared" ref="D409:S409" si="75">D405-D407-D408-D410-D411</f>
        <v>0</v>
      </c>
      <c r="E409" s="92">
        <f t="shared" si="75"/>
        <v>0</v>
      </c>
      <c r="F409" s="92">
        <f t="shared" si="75"/>
        <v>0</v>
      </c>
      <c r="G409" s="92">
        <f t="shared" si="75"/>
        <v>2</v>
      </c>
      <c r="H409" s="92">
        <f t="shared" si="75"/>
        <v>0</v>
      </c>
      <c r="I409" s="92">
        <f t="shared" si="75"/>
        <v>0</v>
      </c>
      <c r="J409" s="92">
        <f t="shared" si="75"/>
        <v>67</v>
      </c>
      <c r="K409" s="92">
        <f t="shared" si="75"/>
        <v>0</v>
      </c>
      <c r="L409" s="92">
        <f t="shared" si="75"/>
        <v>121</v>
      </c>
      <c r="M409" s="92">
        <f t="shared" si="75"/>
        <v>0</v>
      </c>
      <c r="N409" s="92">
        <f t="shared" si="75"/>
        <v>71</v>
      </c>
      <c r="O409" s="92">
        <f t="shared" si="75"/>
        <v>0</v>
      </c>
      <c r="P409" s="92">
        <f t="shared" si="75"/>
        <v>36</v>
      </c>
      <c r="Q409" s="92">
        <f t="shared" si="75"/>
        <v>0</v>
      </c>
      <c r="R409" s="92">
        <f t="shared" si="75"/>
        <v>0</v>
      </c>
      <c r="S409" s="92">
        <f t="shared" si="75"/>
        <v>185</v>
      </c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</row>
    <row r="410">
      <c r="A410" s="27"/>
      <c r="B410" s="88" t="s">
        <v>221</v>
      </c>
      <c r="C410" s="90"/>
      <c r="D410" s="92"/>
      <c r="E410" s="90"/>
      <c r="F410" s="90"/>
      <c r="G410" s="92"/>
      <c r="H410" s="90"/>
      <c r="I410" s="90"/>
      <c r="J410" s="92">
        <v>0.0</v>
      </c>
      <c r="K410" s="90"/>
      <c r="L410" s="92">
        <v>0.0</v>
      </c>
      <c r="M410" s="90"/>
      <c r="N410" s="92"/>
      <c r="O410" s="90"/>
      <c r="P410" s="92"/>
      <c r="Q410" s="90"/>
      <c r="R410" s="90"/>
      <c r="S410" s="92">
        <v>0.0</v>
      </c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</row>
    <row r="411">
      <c r="A411" s="27"/>
      <c r="B411" s="88" t="s">
        <v>233</v>
      </c>
      <c r="C411" s="90"/>
      <c r="D411" s="92"/>
      <c r="E411" s="90"/>
      <c r="F411" s="90"/>
      <c r="G411" s="92"/>
      <c r="H411" s="90"/>
      <c r="I411" s="90"/>
      <c r="J411" s="92"/>
      <c r="K411" s="90"/>
      <c r="L411" s="92"/>
      <c r="M411" s="90"/>
      <c r="N411" s="92"/>
      <c r="O411" s="90"/>
      <c r="P411" s="92"/>
      <c r="Q411" s="90"/>
      <c r="R411" s="90"/>
      <c r="S411" s="92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</row>
    <row r="412">
      <c r="A412" s="35"/>
      <c r="B412" s="88" t="s">
        <v>338</v>
      </c>
      <c r="C412" s="110" t="str">
        <f t="shared" ref="C412:S412" si="76">C406/C405</f>
        <v>#DIV/0!</v>
      </c>
      <c r="D412" s="110" t="str">
        <f t="shared" si="76"/>
        <v>#DIV/0!</v>
      </c>
      <c r="E412" s="110" t="str">
        <f t="shared" si="76"/>
        <v>#DIV/0!</v>
      </c>
      <c r="F412" s="110" t="str">
        <f t="shared" si="76"/>
        <v>#DIV/0!</v>
      </c>
      <c r="G412" s="110">
        <f t="shared" si="76"/>
        <v>1</v>
      </c>
      <c r="H412" s="110" t="str">
        <f t="shared" si="76"/>
        <v>#DIV/0!</v>
      </c>
      <c r="I412" s="110" t="str">
        <f t="shared" si="76"/>
        <v>#DIV/0!</v>
      </c>
      <c r="J412" s="110">
        <f t="shared" si="76"/>
        <v>1</v>
      </c>
      <c r="K412" s="110" t="str">
        <f t="shared" si="76"/>
        <v>#DIV/0!</v>
      </c>
      <c r="L412" s="110">
        <f t="shared" si="76"/>
        <v>1</v>
      </c>
      <c r="M412" s="110" t="str">
        <f t="shared" si="76"/>
        <v>#DIV/0!</v>
      </c>
      <c r="N412" s="110">
        <f t="shared" si="76"/>
        <v>1</v>
      </c>
      <c r="O412" s="110" t="str">
        <f t="shared" si="76"/>
        <v>#DIV/0!</v>
      </c>
      <c r="P412" s="110">
        <f t="shared" si="76"/>
        <v>1</v>
      </c>
      <c r="Q412" s="110" t="str">
        <f t="shared" si="76"/>
        <v>#DIV/0!</v>
      </c>
      <c r="R412" s="110" t="str">
        <f t="shared" si="76"/>
        <v>#DIV/0!</v>
      </c>
      <c r="S412" s="110">
        <f t="shared" si="76"/>
        <v>1</v>
      </c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</row>
    <row r="413">
      <c r="A413" s="210"/>
      <c r="B413" s="260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</row>
    <row r="414">
      <c r="A414" s="85">
        <v>43776.0</v>
      </c>
      <c r="B414" s="112" t="s">
        <v>134</v>
      </c>
      <c r="C414" s="113"/>
      <c r="D414" s="115" t="s">
        <v>1253</v>
      </c>
      <c r="E414" s="113"/>
      <c r="F414" s="113"/>
      <c r="G414" s="115" t="s">
        <v>367</v>
      </c>
      <c r="H414" s="113"/>
      <c r="I414" s="113"/>
      <c r="J414" s="115" t="s">
        <v>1546</v>
      </c>
      <c r="K414" s="113"/>
      <c r="L414" s="115" t="s">
        <v>1826</v>
      </c>
      <c r="M414" s="113"/>
      <c r="N414" s="115" t="s">
        <v>1439</v>
      </c>
      <c r="O414" s="113"/>
      <c r="P414" s="115" t="s">
        <v>806</v>
      </c>
      <c r="Q414" s="113"/>
      <c r="R414" s="113"/>
      <c r="S414" s="115" t="s">
        <v>2192</v>
      </c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</row>
    <row r="415">
      <c r="A415" s="27"/>
      <c r="B415" s="88" t="s">
        <v>159</v>
      </c>
      <c r="C415" s="90"/>
      <c r="D415" s="92">
        <v>4.0</v>
      </c>
      <c r="E415" s="90"/>
      <c r="F415" s="90"/>
      <c r="G415" s="92">
        <v>33.0</v>
      </c>
      <c r="H415" s="90"/>
      <c r="I415" s="90"/>
      <c r="J415" s="92">
        <v>26.0</v>
      </c>
      <c r="K415" s="90"/>
      <c r="L415" s="92">
        <v>94.0</v>
      </c>
      <c r="M415" s="90"/>
      <c r="N415" s="92">
        <v>44.0</v>
      </c>
      <c r="O415" s="90"/>
      <c r="P415" s="92">
        <v>40.0</v>
      </c>
      <c r="Q415" s="90"/>
      <c r="R415" s="90"/>
      <c r="S415" s="92">
        <v>220.0</v>
      </c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</row>
    <row r="416">
      <c r="A416" s="27"/>
      <c r="B416" s="88" t="s">
        <v>178</v>
      </c>
      <c r="C416" s="90"/>
      <c r="D416" s="92">
        <v>4.0</v>
      </c>
      <c r="E416" s="92"/>
      <c r="F416" s="92"/>
      <c r="G416" s="92">
        <v>33.0</v>
      </c>
      <c r="H416" s="92"/>
      <c r="I416" s="92"/>
      <c r="J416" s="92">
        <v>26.0</v>
      </c>
      <c r="K416" s="92"/>
      <c r="L416" s="92">
        <v>94.0</v>
      </c>
      <c r="M416" s="92"/>
      <c r="N416" s="92">
        <v>44.0</v>
      </c>
      <c r="O416" s="92"/>
      <c r="P416" s="92">
        <v>40.0</v>
      </c>
      <c r="Q416" s="92"/>
      <c r="R416" s="92"/>
      <c r="S416" s="92">
        <v>220.0</v>
      </c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</row>
    <row r="417">
      <c r="A417" s="27"/>
      <c r="B417" s="88" t="s">
        <v>287</v>
      </c>
      <c r="C417" s="90"/>
      <c r="D417" s="92"/>
      <c r="E417" s="90"/>
      <c r="F417" s="90"/>
      <c r="G417" s="92"/>
      <c r="H417" s="90"/>
      <c r="I417" s="90"/>
      <c r="J417" s="92"/>
      <c r="K417" s="90"/>
      <c r="L417" s="92"/>
      <c r="M417" s="90"/>
      <c r="N417" s="92"/>
      <c r="O417" s="90"/>
      <c r="P417" s="92"/>
      <c r="Q417" s="90"/>
      <c r="R417" s="90"/>
      <c r="S417" s="92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</row>
    <row r="418">
      <c r="A418" s="27"/>
      <c r="B418" s="88" t="s">
        <v>301</v>
      </c>
      <c r="C418" s="90"/>
      <c r="D418" s="92"/>
      <c r="E418" s="90"/>
      <c r="F418" s="90"/>
      <c r="G418" s="92"/>
      <c r="H418" s="90"/>
      <c r="I418" s="90"/>
      <c r="J418" s="92"/>
      <c r="K418" s="90"/>
      <c r="L418" s="92"/>
      <c r="M418" s="90"/>
      <c r="N418" s="92"/>
      <c r="O418" s="90"/>
      <c r="P418" s="92"/>
      <c r="Q418" s="90"/>
      <c r="R418" s="90"/>
      <c r="S418" s="92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</row>
    <row r="419">
      <c r="A419" s="27"/>
      <c r="B419" s="88" t="s">
        <v>214</v>
      </c>
      <c r="C419" s="90"/>
      <c r="D419" s="92">
        <f t="shared" ref="D419:S419" si="77">D415-D417-D418-D420-D421</f>
        <v>4</v>
      </c>
      <c r="E419" s="92">
        <f t="shared" si="77"/>
        <v>0</v>
      </c>
      <c r="F419" s="92">
        <f t="shared" si="77"/>
        <v>0</v>
      </c>
      <c r="G419" s="92">
        <f t="shared" si="77"/>
        <v>33</v>
      </c>
      <c r="H419" s="92">
        <f t="shared" si="77"/>
        <v>0</v>
      </c>
      <c r="I419" s="92">
        <f t="shared" si="77"/>
        <v>0</v>
      </c>
      <c r="J419" s="92">
        <f t="shared" si="77"/>
        <v>26</v>
      </c>
      <c r="K419" s="92">
        <f t="shared" si="77"/>
        <v>0</v>
      </c>
      <c r="L419" s="92">
        <f t="shared" si="77"/>
        <v>94</v>
      </c>
      <c r="M419" s="92">
        <f t="shared" si="77"/>
        <v>0</v>
      </c>
      <c r="N419" s="92">
        <f t="shared" si="77"/>
        <v>44</v>
      </c>
      <c r="O419" s="92">
        <f t="shared" si="77"/>
        <v>0</v>
      </c>
      <c r="P419" s="92">
        <f t="shared" si="77"/>
        <v>40</v>
      </c>
      <c r="Q419" s="92">
        <f t="shared" si="77"/>
        <v>0</v>
      </c>
      <c r="R419" s="92">
        <f t="shared" si="77"/>
        <v>0</v>
      </c>
      <c r="S419" s="92">
        <f t="shared" si="77"/>
        <v>220</v>
      </c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</row>
    <row r="420">
      <c r="A420" s="27"/>
      <c r="B420" s="88" t="s">
        <v>221</v>
      </c>
      <c r="C420" s="90"/>
      <c r="D420" s="92"/>
      <c r="E420" s="90"/>
      <c r="F420" s="90"/>
      <c r="G420" s="92"/>
      <c r="H420" s="90"/>
      <c r="I420" s="90"/>
      <c r="J420" s="92">
        <v>0.0</v>
      </c>
      <c r="K420" s="90"/>
      <c r="L420" s="92">
        <v>0.0</v>
      </c>
      <c r="M420" s="90"/>
      <c r="N420" s="92"/>
      <c r="O420" s="90"/>
      <c r="P420" s="92"/>
      <c r="Q420" s="90"/>
      <c r="R420" s="90"/>
      <c r="S420" s="92">
        <v>0.0</v>
      </c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</row>
    <row r="421">
      <c r="A421" s="27"/>
      <c r="B421" s="88" t="s">
        <v>233</v>
      </c>
      <c r="C421" s="90"/>
      <c r="D421" s="92"/>
      <c r="E421" s="90"/>
      <c r="F421" s="90"/>
      <c r="G421" s="92"/>
      <c r="H421" s="90"/>
      <c r="I421" s="90"/>
      <c r="J421" s="92"/>
      <c r="K421" s="90"/>
      <c r="L421" s="92"/>
      <c r="M421" s="90"/>
      <c r="N421" s="92"/>
      <c r="O421" s="90"/>
      <c r="P421" s="92"/>
      <c r="Q421" s="90"/>
      <c r="R421" s="90"/>
      <c r="S421" s="92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</row>
    <row r="422">
      <c r="A422" s="35"/>
      <c r="B422" s="88" t="s">
        <v>338</v>
      </c>
      <c r="C422" s="110" t="str">
        <f t="shared" ref="C422:S422" si="78">C416/C415</f>
        <v>#DIV/0!</v>
      </c>
      <c r="D422" s="110">
        <f t="shared" si="78"/>
        <v>1</v>
      </c>
      <c r="E422" s="110" t="str">
        <f t="shared" si="78"/>
        <v>#DIV/0!</v>
      </c>
      <c r="F422" s="110" t="str">
        <f t="shared" si="78"/>
        <v>#DIV/0!</v>
      </c>
      <c r="G422" s="110">
        <f t="shared" si="78"/>
        <v>1</v>
      </c>
      <c r="H422" s="110" t="str">
        <f t="shared" si="78"/>
        <v>#DIV/0!</v>
      </c>
      <c r="I422" s="110" t="str">
        <f t="shared" si="78"/>
        <v>#DIV/0!</v>
      </c>
      <c r="J422" s="110">
        <f t="shared" si="78"/>
        <v>1</v>
      </c>
      <c r="K422" s="110" t="str">
        <f t="shared" si="78"/>
        <v>#DIV/0!</v>
      </c>
      <c r="L422" s="110">
        <f t="shared" si="78"/>
        <v>1</v>
      </c>
      <c r="M422" s="110" t="str">
        <f t="shared" si="78"/>
        <v>#DIV/0!</v>
      </c>
      <c r="N422" s="110">
        <f t="shared" si="78"/>
        <v>1</v>
      </c>
      <c r="O422" s="110" t="str">
        <f t="shared" si="78"/>
        <v>#DIV/0!</v>
      </c>
      <c r="P422" s="110">
        <f t="shared" si="78"/>
        <v>1</v>
      </c>
      <c r="Q422" s="110" t="str">
        <f t="shared" si="78"/>
        <v>#DIV/0!</v>
      </c>
      <c r="R422" s="110" t="str">
        <f t="shared" si="78"/>
        <v>#DIV/0!</v>
      </c>
      <c r="S422" s="110">
        <f t="shared" si="78"/>
        <v>1</v>
      </c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</row>
    <row r="423">
      <c r="A423" s="23"/>
      <c r="B423" s="23"/>
      <c r="C423" s="23"/>
      <c r="E423" s="23"/>
      <c r="F423" s="23"/>
      <c r="H423" s="23"/>
      <c r="I423" s="23"/>
      <c r="K423" s="23"/>
      <c r="M423" s="23"/>
      <c r="O423" s="23"/>
      <c r="Q423" s="23"/>
      <c r="R423" s="23"/>
      <c r="T423" s="82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</row>
    <row r="424">
      <c r="A424" s="85">
        <v>43777.0</v>
      </c>
      <c r="B424" s="112" t="s">
        <v>134</v>
      </c>
      <c r="C424" s="113"/>
      <c r="D424" s="115" t="s">
        <v>1253</v>
      </c>
      <c r="E424" s="113"/>
      <c r="F424" s="113"/>
      <c r="G424" s="115" t="s">
        <v>1758</v>
      </c>
      <c r="H424" s="113"/>
      <c r="I424" s="113"/>
      <c r="J424" s="115" t="s">
        <v>1912</v>
      </c>
      <c r="K424" s="113"/>
      <c r="L424" s="115" t="s">
        <v>2307</v>
      </c>
      <c r="M424" s="113"/>
      <c r="N424" s="115" t="s">
        <v>1439</v>
      </c>
      <c r="O424" s="113"/>
      <c r="P424" s="115" t="s">
        <v>1918</v>
      </c>
      <c r="Q424" s="113"/>
      <c r="R424" s="113"/>
      <c r="S424" s="115" t="s">
        <v>2443</v>
      </c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</row>
    <row r="425">
      <c r="A425" s="27"/>
      <c r="B425" s="88" t="s">
        <v>159</v>
      </c>
      <c r="C425" s="90"/>
      <c r="D425" s="92">
        <v>0.0</v>
      </c>
      <c r="E425" s="90"/>
      <c r="F425" s="90"/>
      <c r="G425" s="92">
        <v>7.0</v>
      </c>
      <c r="H425" s="90"/>
      <c r="I425" s="90"/>
      <c r="J425" s="92">
        <v>66.0</v>
      </c>
      <c r="K425" s="90"/>
      <c r="L425" s="92">
        <v>82.0</v>
      </c>
      <c r="M425" s="90"/>
      <c r="N425" s="92">
        <v>80.0</v>
      </c>
      <c r="O425" s="90"/>
      <c r="P425" s="92">
        <v>68.0</v>
      </c>
      <c r="Q425" s="90"/>
      <c r="R425" s="90"/>
      <c r="S425" s="92">
        <v>158.0</v>
      </c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</row>
    <row r="426">
      <c r="A426" s="27"/>
      <c r="B426" s="88" t="s">
        <v>178</v>
      </c>
      <c r="C426" s="90"/>
      <c r="D426" s="92">
        <v>0.0</v>
      </c>
      <c r="E426" s="92"/>
      <c r="F426" s="92"/>
      <c r="G426" s="92">
        <v>7.0</v>
      </c>
      <c r="H426" s="92"/>
      <c r="I426" s="92"/>
      <c r="J426" s="92">
        <v>66.0</v>
      </c>
      <c r="K426" s="92"/>
      <c r="L426" s="92">
        <v>82.0</v>
      </c>
      <c r="M426" s="92"/>
      <c r="N426" s="92">
        <v>80.0</v>
      </c>
      <c r="O426" s="92"/>
      <c r="P426" s="92">
        <v>68.0</v>
      </c>
      <c r="Q426" s="92"/>
      <c r="R426" s="92"/>
      <c r="S426" s="92">
        <v>158.0</v>
      </c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</row>
    <row r="427">
      <c r="A427" s="27"/>
      <c r="B427" s="88" t="s">
        <v>287</v>
      </c>
      <c r="C427" s="90"/>
      <c r="D427" s="92"/>
      <c r="E427" s="90"/>
      <c r="F427" s="90"/>
      <c r="G427" s="92"/>
      <c r="H427" s="90"/>
      <c r="I427" s="90"/>
      <c r="J427" s="92"/>
      <c r="K427" s="90"/>
      <c r="L427" s="92"/>
      <c r="M427" s="90"/>
      <c r="N427" s="92"/>
      <c r="O427" s="90"/>
      <c r="P427" s="92"/>
      <c r="Q427" s="90"/>
      <c r="R427" s="90"/>
      <c r="S427" s="92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</row>
    <row r="428">
      <c r="A428" s="27"/>
      <c r="B428" s="88" t="s">
        <v>301</v>
      </c>
      <c r="C428" s="90"/>
      <c r="D428" s="92"/>
      <c r="E428" s="90"/>
      <c r="F428" s="90"/>
      <c r="G428" s="92"/>
      <c r="H428" s="90"/>
      <c r="I428" s="90"/>
      <c r="J428" s="92"/>
      <c r="K428" s="90"/>
      <c r="L428" s="92"/>
      <c r="M428" s="90"/>
      <c r="N428" s="92"/>
      <c r="O428" s="90"/>
      <c r="P428" s="92"/>
      <c r="Q428" s="90"/>
      <c r="R428" s="90"/>
      <c r="S428" s="92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</row>
    <row r="429">
      <c r="A429" s="27"/>
      <c r="B429" s="88" t="s">
        <v>214</v>
      </c>
      <c r="C429" s="90"/>
      <c r="D429" s="92">
        <f t="shared" ref="D429:S429" si="79">D425-D427-D428-D430-D431</f>
        <v>0</v>
      </c>
      <c r="E429" s="92">
        <f t="shared" si="79"/>
        <v>0</v>
      </c>
      <c r="F429" s="92">
        <f t="shared" si="79"/>
        <v>0</v>
      </c>
      <c r="G429" s="92">
        <f t="shared" si="79"/>
        <v>7</v>
      </c>
      <c r="H429" s="92">
        <f t="shared" si="79"/>
        <v>0</v>
      </c>
      <c r="I429" s="92">
        <f t="shared" si="79"/>
        <v>0</v>
      </c>
      <c r="J429" s="92">
        <f t="shared" si="79"/>
        <v>66</v>
      </c>
      <c r="K429" s="92">
        <f t="shared" si="79"/>
        <v>0</v>
      </c>
      <c r="L429" s="92">
        <f t="shared" si="79"/>
        <v>82</v>
      </c>
      <c r="M429" s="92">
        <f t="shared" si="79"/>
        <v>0</v>
      </c>
      <c r="N429" s="92">
        <f t="shared" si="79"/>
        <v>80</v>
      </c>
      <c r="O429" s="92">
        <f t="shared" si="79"/>
        <v>0</v>
      </c>
      <c r="P429" s="92">
        <f t="shared" si="79"/>
        <v>68</v>
      </c>
      <c r="Q429" s="92">
        <f t="shared" si="79"/>
        <v>0</v>
      </c>
      <c r="R429" s="92">
        <f t="shared" si="79"/>
        <v>0</v>
      </c>
      <c r="S429" s="92">
        <f t="shared" si="79"/>
        <v>158</v>
      </c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</row>
    <row r="430">
      <c r="A430" s="27"/>
      <c r="B430" s="88" t="s">
        <v>221</v>
      </c>
      <c r="C430" s="90"/>
      <c r="D430" s="92"/>
      <c r="E430" s="90"/>
      <c r="F430" s="90"/>
      <c r="G430" s="92"/>
      <c r="H430" s="90"/>
      <c r="I430" s="90"/>
      <c r="J430" s="92">
        <v>0.0</v>
      </c>
      <c r="K430" s="90"/>
      <c r="L430" s="92">
        <v>0.0</v>
      </c>
      <c r="M430" s="90"/>
      <c r="N430" s="92"/>
      <c r="O430" s="90"/>
      <c r="P430" s="92"/>
      <c r="Q430" s="90"/>
      <c r="R430" s="90"/>
      <c r="S430" s="92">
        <v>0.0</v>
      </c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</row>
    <row r="431">
      <c r="A431" s="27"/>
      <c r="B431" s="88" t="s">
        <v>233</v>
      </c>
      <c r="C431" s="90"/>
      <c r="D431" s="92"/>
      <c r="E431" s="90"/>
      <c r="F431" s="90"/>
      <c r="G431" s="92"/>
      <c r="H431" s="90"/>
      <c r="I431" s="90"/>
      <c r="J431" s="92"/>
      <c r="K431" s="90"/>
      <c r="L431" s="92"/>
      <c r="M431" s="90"/>
      <c r="N431" s="92"/>
      <c r="O431" s="90"/>
      <c r="P431" s="92"/>
      <c r="Q431" s="90"/>
      <c r="R431" s="90"/>
      <c r="S431" s="92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</row>
    <row r="432">
      <c r="A432" s="35"/>
      <c r="B432" s="88" t="s">
        <v>338</v>
      </c>
      <c r="C432" s="110" t="str">
        <f t="shared" ref="C432:S432" si="80">C426/C425</f>
        <v>#DIV/0!</v>
      </c>
      <c r="D432" s="110" t="str">
        <f t="shared" si="80"/>
        <v>#DIV/0!</v>
      </c>
      <c r="E432" s="110" t="str">
        <f t="shared" si="80"/>
        <v>#DIV/0!</v>
      </c>
      <c r="F432" s="110" t="str">
        <f t="shared" si="80"/>
        <v>#DIV/0!</v>
      </c>
      <c r="G432" s="110">
        <f t="shared" si="80"/>
        <v>1</v>
      </c>
      <c r="H432" s="110" t="str">
        <f t="shared" si="80"/>
        <v>#DIV/0!</v>
      </c>
      <c r="I432" s="110" t="str">
        <f t="shared" si="80"/>
        <v>#DIV/0!</v>
      </c>
      <c r="J432" s="110">
        <f t="shared" si="80"/>
        <v>1</v>
      </c>
      <c r="K432" s="110" t="str">
        <f t="shared" si="80"/>
        <v>#DIV/0!</v>
      </c>
      <c r="L432" s="110">
        <f t="shared" si="80"/>
        <v>1</v>
      </c>
      <c r="M432" s="110" t="str">
        <f t="shared" si="80"/>
        <v>#DIV/0!</v>
      </c>
      <c r="N432" s="110">
        <f t="shared" si="80"/>
        <v>1</v>
      </c>
      <c r="O432" s="110" t="str">
        <f t="shared" si="80"/>
        <v>#DIV/0!</v>
      </c>
      <c r="P432" s="110">
        <f t="shared" si="80"/>
        <v>1</v>
      </c>
      <c r="Q432" s="110" t="str">
        <f t="shared" si="80"/>
        <v>#DIV/0!</v>
      </c>
      <c r="R432" s="110" t="str">
        <f t="shared" si="80"/>
        <v>#DIV/0!</v>
      </c>
      <c r="S432" s="110">
        <f t="shared" si="80"/>
        <v>1</v>
      </c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</row>
    <row r="433">
      <c r="A433" s="23"/>
      <c r="B433" s="23"/>
      <c r="C433" s="23"/>
      <c r="E433" s="23"/>
      <c r="F433" s="23"/>
      <c r="H433" s="23"/>
      <c r="I433" s="23"/>
      <c r="K433" s="23"/>
      <c r="M433" s="23"/>
      <c r="O433" s="23"/>
      <c r="Q433" s="23"/>
      <c r="R433" s="23"/>
      <c r="T433" s="82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</row>
    <row r="434">
      <c r="A434" s="85">
        <v>43778.0</v>
      </c>
      <c r="B434" s="112" t="s">
        <v>134</v>
      </c>
      <c r="C434" s="113"/>
      <c r="D434" s="115" t="s">
        <v>1253</v>
      </c>
      <c r="E434" s="113"/>
      <c r="F434" s="113"/>
      <c r="G434" s="115" t="s">
        <v>2143</v>
      </c>
      <c r="H434" s="113"/>
      <c r="I434" s="113"/>
      <c r="J434" s="115" t="s">
        <v>1912</v>
      </c>
      <c r="K434" s="113"/>
      <c r="L434" s="115" t="s">
        <v>1850</v>
      </c>
      <c r="M434" s="113"/>
      <c r="N434" s="115" t="s">
        <v>1439</v>
      </c>
      <c r="O434" s="113"/>
      <c r="P434" s="115" t="s">
        <v>1918</v>
      </c>
      <c r="Q434" s="113"/>
      <c r="R434" s="113"/>
      <c r="S434" s="115" t="s">
        <v>2443</v>
      </c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</row>
    <row r="435">
      <c r="A435" s="27"/>
      <c r="B435" s="88" t="s">
        <v>159</v>
      </c>
      <c r="C435" s="90"/>
      <c r="D435" s="92">
        <v>0.0</v>
      </c>
      <c r="E435" s="90"/>
      <c r="F435" s="90"/>
      <c r="G435" s="92">
        <v>26.0</v>
      </c>
      <c r="H435" s="90"/>
      <c r="I435" s="90"/>
      <c r="J435" s="92">
        <v>111.0</v>
      </c>
      <c r="K435" s="90"/>
      <c r="L435" s="92">
        <v>24.0</v>
      </c>
      <c r="M435" s="90"/>
      <c r="N435" s="92">
        <v>0.0</v>
      </c>
      <c r="O435" s="90"/>
      <c r="P435" s="92">
        <v>28.0</v>
      </c>
      <c r="Q435" s="90"/>
      <c r="R435" s="90"/>
      <c r="S435" s="92">
        <v>113.0</v>
      </c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</row>
    <row r="436">
      <c r="A436" s="27"/>
      <c r="B436" s="88" t="s">
        <v>178</v>
      </c>
      <c r="C436" s="90"/>
      <c r="D436" s="92">
        <v>0.0</v>
      </c>
      <c r="E436" s="92"/>
      <c r="F436" s="92"/>
      <c r="G436" s="92">
        <v>26.0</v>
      </c>
      <c r="H436" s="92"/>
      <c r="I436" s="92"/>
      <c r="J436" s="92">
        <v>111.0</v>
      </c>
      <c r="K436" s="92"/>
      <c r="L436" s="92">
        <v>24.0</v>
      </c>
      <c r="M436" s="92"/>
      <c r="N436" s="92">
        <v>0.0</v>
      </c>
      <c r="O436" s="92"/>
      <c r="P436" s="92">
        <v>28.0</v>
      </c>
      <c r="Q436" s="92"/>
      <c r="R436" s="92"/>
      <c r="S436" s="92">
        <v>113.0</v>
      </c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</row>
    <row r="437">
      <c r="A437" s="27"/>
      <c r="B437" s="88" t="s">
        <v>287</v>
      </c>
      <c r="C437" s="90"/>
      <c r="D437" s="92"/>
      <c r="E437" s="90"/>
      <c r="F437" s="90"/>
      <c r="G437" s="92"/>
      <c r="H437" s="90"/>
      <c r="I437" s="90"/>
      <c r="J437" s="92"/>
      <c r="K437" s="90"/>
      <c r="L437" s="92"/>
      <c r="M437" s="90"/>
      <c r="N437" s="92"/>
      <c r="O437" s="90"/>
      <c r="P437" s="92"/>
      <c r="Q437" s="90"/>
      <c r="R437" s="90"/>
      <c r="S437" s="92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</row>
    <row r="438">
      <c r="A438" s="27"/>
      <c r="B438" s="88" t="s">
        <v>301</v>
      </c>
      <c r="C438" s="90"/>
      <c r="D438" s="92"/>
      <c r="E438" s="90"/>
      <c r="F438" s="90"/>
      <c r="G438" s="92"/>
      <c r="H438" s="90"/>
      <c r="I438" s="90"/>
      <c r="J438" s="92"/>
      <c r="K438" s="90"/>
      <c r="L438" s="92"/>
      <c r="M438" s="90"/>
      <c r="N438" s="92"/>
      <c r="O438" s="90"/>
      <c r="P438" s="92"/>
      <c r="Q438" s="90"/>
      <c r="R438" s="90"/>
      <c r="S438" s="92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</row>
    <row r="439">
      <c r="A439" s="27"/>
      <c r="B439" s="88" t="s">
        <v>214</v>
      </c>
      <c r="C439" s="90"/>
      <c r="D439" s="92">
        <f t="shared" ref="D439:S439" si="81">D435-D437-D438-D440-D441</f>
        <v>0</v>
      </c>
      <c r="E439" s="92">
        <f t="shared" si="81"/>
        <v>0</v>
      </c>
      <c r="F439" s="92">
        <f t="shared" si="81"/>
        <v>0</v>
      </c>
      <c r="G439" s="92">
        <f t="shared" si="81"/>
        <v>26</v>
      </c>
      <c r="H439" s="92">
        <f t="shared" si="81"/>
        <v>0</v>
      </c>
      <c r="I439" s="92">
        <f t="shared" si="81"/>
        <v>0</v>
      </c>
      <c r="J439" s="92">
        <f t="shared" si="81"/>
        <v>111</v>
      </c>
      <c r="K439" s="92">
        <f t="shared" si="81"/>
        <v>0</v>
      </c>
      <c r="L439" s="92">
        <f t="shared" si="81"/>
        <v>24</v>
      </c>
      <c r="M439" s="92">
        <f t="shared" si="81"/>
        <v>0</v>
      </c>
      <c r="N439" s="92">
        <f t="shared" si="81"/>
        <v>0</v>
      </c>
      <c r="O439" s="92">
        <f t="shared" si="81"/>
        <v>0</v>
      </c>
      <c r="P439" s="92">
        <f t="shared" si="81"/>
        <v>28</v>
      </c>
      <c r="Q439" s="92">
        <f t="shared" si="81"/>
        <v>0</v>
      </c>
      <c r="R439" s="92">
        <f t="shared" si="81"/>
        <v>0</v>
      </c>
      <c r="S439" s="92">
        <f t="shared" si="81"/>
        <v>113</v>
      </c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</row>
    <row r="440">
      <c r="A440" s="27"/>
      <c r="B440" s="88" t="s">
        <v>221</v>
      </c>
      <c r="C440" s="90"/>
      <c r="D440" s="92"/>
      <c r="E440" s="90"/>
      <c r="F440" s="90"/>
      <c r="G440" s="92"/>
      <c r="H440" s="90"/>
      <c r="I440" s="90"/>
      <c r="J440" s="92">
        <v>0.0</v>
      </c>
      <c r="K440" s="90"/>
      <c r="L440" s="92">
        <v>0.0</v>
      </c>
      <c r="M440" s="90"/>
      <c r="N440" s="92"/>
      <c r="O440" s="90"/>
      <c r="P440" s="92"/>
      <c r="Q440" s="90"/>
      <c r="R440" s="90"/>
      <c r="S440" s="92">
        <v>0.0</v>
      </c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</row>
    <row r="441">
      <c r="A441" s="27"/>
      <c r="B441" s="88" t="s">
        <v>233</v>
      </c>
      <c r="C441" s="90"/>
      <c r="D441" s="92"/>
      <c r="E441" s="90"/>
      <c r="F441" s="90"/>
      <c r="G441" s="92"/>
      <c r="H441" s="90"/>
      <c r="I441" s="90"/>
      <c r="J441" s="92"/>
      <c r="K441" s="90"/>
      <c r="L441" s="92"/>
      <c r="M441" s="90"/>
      <c r="N441" s="92"/>
      <c r="O441" s="90"/>
      <c r="P441" s="92"/>
      <c r="Q441" s="90"/>
      <c r="R441" s="90"/>
      <c r="S441" s="92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</row>
    <row r="442">
      <c r="A442" s="35"/>
      <c r="B442" s="88" t="s">
        <v>338</v>
      </c>
      <c r="C442" s="110" t="str">
        <f t="shared" ref="C442:S442" si="82">C436/C435</f>
        <v>#DIV/0!</v>
      </c>
      <c r="D442" s="110" t="str">
        <f t="shared" si="82"/>
        <v>#DIV/0!</v>
      </c>
      <c r="E442" s="110" t="str">
        <f t="shared" si="82"/>
        <v>#DIV/0!</v>
      </c>
      <c r="F442" s="110" t="str">
        <f t="shared" si="82"/>
        <v>#DIV/0!</v>
      </c>
      <c r="G442" s="110">
        <f t="shared" si="82"/>
        <v>1</v>
      </c>
      <c r="H442" s="110" t="str">
        <f t="shared" si="82"/>
        <v>#DIV/0!</v>
      </c>
      <c r="I442" s="110" t="str">
        <f t="shared" si="82"/>
        <v>#DIV/0!</v>
      </c>
      <c r="J442" s="110">
        <f t="shared" si="82"/>
        <v>1</v>
      </c>
      <c r="K442" s="110" t="str">
        <f t="shared" si="82"/>
        <v>#DIV/0!</v>
      </c>
      <c r="L442" s="110">
        <f t="shared" si="82"/>
        <v>1</v>
      </c>
      <c r="M442" s="110" t="str">
        <f t="shared" si="82"/>
        <v>#DIV/0!</v>
      </c>
      <c r="N442" s="110" t="str">
        <f t="shared" si="82"/>
        <v>#DIV/0!</v>
      </c>
      <c r="O442" s="110" t="str">
        <f t="shared" si="82"/>
        <v>#DIV/0!</v>
      </c>
      <c r="P442" s="110">
        <f t="shared" si="82"/>
        <v>1</v>
      </c>
      <c r="Q442" s="110" t="str">
        <f t="shared" si="82"/>
        <v>#DIV/0!</v>
      </c>
      <c r="R442" s="110" t="str">
        <f t="shared" si="82"/>
        <v>#DIV/0!</v>
      </c>
      <c r="S442" s="110">
        <f t="shared" si="82"/>
        <v>1</v>
      </c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</row>
    <row r="443">
      <c r="A443" s="23"/>
      <c r="B443" s="23"/>
      <c r="C443" s="23"/>
      <c r="E443" s="23"/>
      <c r="F443" s="23"/>
      <c r="H443" s="23"/>
      <c r="I443" s="23"/>
      <c r="K443" s="23"/>
      <c r="M443" s="23"/>
      <c r="O443" s="23"/>
      <c r="Q443" s="23"/>
      <c r="R443" s="23"/>
      <c r="T443" s="82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</row>
    <row r="444">
      <c r="A444" s="85">
        <v>43780.0</v>
      </c>
      <c r="B444" s="112" t="s">
        <v>134</v>
      </c>
      <c r="C444" s="113"/>
      <c r="D444" s="115" t="s">
        <v>1253</v>
      </c>
      <c r="E444" s="113"/>
      <c r="F444" s="113"/>
      <c r="G444" s="115" t="s">
        <v>2143</v>
      </c>
      <c r="H444" s="113"/>
      <c r="I444" s="113"/>
      <c r="J444" s="115" t="s">
        <v>1912</v>
      </c>
      <c r="K444" s="113"/>
      <c r="L444" s="115" t="s">
        <v>1850</v>
      </c>
      <c r="M444" s="113"/>
      <c r="N444" s="115" t="s">
        <v>1439</v>
      </c>
      <c r="O444" s="113"/>
      <c r="P444" s="115" t="s">
        <v>1918</v>
      </c>
      <c r="Q444" s="113"/>
      <c r="R444" s="113"/>
      <c r="S444" s="115" t="s">
        <v>2443</v>
      </c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</row>
    <row r="445">
      <c r="A445" s="27"/>
      <c r="B445" s="88" t="s">
        <v>159</v>
      </c>
      <c r="C445" s="90"/>
      <c r="D445" s="92">
        <v>0.0</v>
      </c>
      <c r="E445" s="90"/>
      <c r="F445" s="90"/>
      <c r="G445" s="92">
        <v>26.0</v>
      </c>
      <c r="H445" s="90"/>
      <c r="I445" s="90"/>
      <c r="J445" s="92">
        <v>111.0</v>
      </c>
      <c r="K445" s="90"/>
      <c r="L445" s="92">
        <v>24.0</v>
      </c>
      <c r="M445" s="90"/>
      <c r="N445" s="92">
        <v>0.0</v>
      </c>
      <c r="O445" s="90"/>
      <c r="P445" s="92">
        <v>28.0</v>
      </c>
      <c r="Q445" s="90"/>
      <c r="R445" s="90"/>
      <c r="S445" s="92">
        <v>113.0</v>
      </c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</row>
    <row r="446">
      <c r="A446" s="27"/>
      <c r="B446" s="88" t="s">
        <v>178</v>
      </c>
      <c r="C446" s="90"/>
      <c r="D446" s="92">
        <v>0.0</v>
      </c>
      <c r="E446" s="92"/>
      <c r="F446" s="92"/>
      <c r="G446" s="92">
        <v>26.0</v>
      </c>
      <c r="H446" s="92"/>
      <c r="I446" s="92"/>
      <c r="J446" s="92">
        <v>111.0</v>
      </c>
      <c r="K446" s="92"/>
      <c r="L446" s="92">
        <v>24.0</v>
      </c>
      <c r="M446" s="92"/>
      <c r="N446" s="92">
        <v>0.0</v>
      </c>
      <c r="O446" s="92"/>
      <c r="P446" s="92">
        <v>28.0</v>
      </c>
      <c r="Q446" s="92"/>
      <c r="R446" s="92"/>
      <c r="S446" s="92">
        <v>113.0</v>
      </c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</row>
    <row r="447">
      <c r="A447" s="27"/>
      <c r="B447" s="88" t="s">
        <v>287</v>
      </c>
      <c r="C447" s="90"/>
      <c r="D447" s="92"/>
      <c r="E447" s="90"/>
      <c r="F447" s="90"/>
      <c r="G447" s="92"/>
      <c r="H447" s="90"/>
      <c r="I447" s="90"/>
      <c r="J447" s="92"/>
      <c r="K447" s="90"/>
      <c r="L447" s="92"/>
      <c r="M447" s="90"/>
      <c r="N447" s="92"/>
      <c r="O447" s="90"/>
      <c r="P447" s="92"/>
      <c r="Q447" s="90"/>
      <c r="R447" s="90"/>
      <c r="S447" s="92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</row>
    <row r="448">
      <c r="A448" s="27"/>
      <c r="B448" s="88" t="s">
        <v>301</v>
      </c>
      <c r="C448" s="90"/>
      <c r="D448" s="92"/>
      <c r="E448" s="90"/>
      <c r="F448" s="90"/>
      <c r="G448" s="92"/>
      <c r="H448" s="90"/>
      <c r="I448" s="90"/>
      <c r="J448" s="92"/>
      <c r="K448" s="90"/>
      <c r="L448" s="92"/>
      <c r="M448" s="90"/>
      <c r="N448" s="92"/>
      <c r="O448" s="90"/>
      <c r="P448" s="92"/>
      <c r="Q448" s="90"/>
      <c r="R448" s="90"/>
      <c r="S448" s="92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</row>
    <row r="449">
      <c r="A449" s="27"/>
      <c r="B449" s="88" t="s">
        <v>214</v>
      </c>
      <c r="C449" s="90"/>
      <c r="D449" s="92">
        <f t="shared" ref="D449:S449" si="83">D445-D447-D448-D450-D451</f>
        <v>0</v>
      </c>
      <c r="E449" s="92">
        <f t="shared" si="83"/>
        <v>0</v>
      </c>
      <c r="F449" s="92">
        <f t="shared" si="83"/>
        <v>0</v>
      </c>
      <c r="G449" s="92">
        <f t="shared" si="83"/>
        <v>26</v>
      </c>
      <c r="H449" s="92">
        <f t="shared" si="83"/>
        <v>0</v>
      </c>
      <c r="I449" s="92">
        <f t="shared" si="83"/>
        <v>0</v>
      </c>
      <c r="J449" s="92">
        <f t="shared" si="83"/>
        <v>111</v>
      </c>
      <c r="K449" s="92">
        <f t="shared" si="83"/>
        <v>0</v>
      </c>
      <c r="L449" s="92">
        <f t="shared" si="83"/>
        <v>24</v>
      </c>
      <c r="M449" s="92">
        <f t="shared" si="83"/>
        <v>0</v>
      </c>
      <c r="N449" s="92">
        <f t="shared" si="83"/>
        <v>0</v>
      </c>
      <c r="O449" s="92">
        <f t="shared" si="83"/>
        <v>0</v>
      </c>
      <c r="P449" s="92">
        <f t="shared" si="83"/>
        <v>28</v>
      </c>
      <c r="Q449" s="92">
        <f t="shared" si="83"/>
        <v>0</v>
      </c>
      <c r="R449" s="92">
        <f t="shared" si="83"/>
        <v>0</v>
      </c>
      <c r="S449" s="92">
        <f t="shared" si="83"/>
        <v>113</v>
      </c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</row>
    <row r="450">
      <c r="A450" s="27"/>
      <c r="B450" s="88" t="s">
        <v>221</v>
      </c>
      <c r="C450" s="90"/>
      <c r="D450" s="92"/>
      <c r="E450" s="90"/>
      <c r="F450" s="90"/>
      <c r="G450" s="92"/>
      <c r="H450" s="90"/>
      <c r="I450" s="90"/>
      <c r="J450" s="92">
        <v>0.0</v>
      </c>
      <c r="K450" s="90"/>
      <c r="L450" s="92">
        <v>0.0</v>
      </c>
      <c r="M450" s="90"/>
      <c r="N450" s="92"/>
      <c r="O450" s="90"/>
      <c r="P450" s="92"/>
      <c r="Q450" s="90"/>
      <c r="R450" s="90"/>
      <c r="S450" s="92">
        <v>0.0</v>
      </c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</row>
    <row r="451">
      <c r="A451" s="27"/>
      <c r="B451" s="88" t="s">
        <v>233</v>
      </c>
      <c r="C451" s="90"/>
      <c r="D451" s="92"/>
      <c r="E451" s="90"/>
      <c r="F451" s="90"/>
      <c r="G451" s="92"/>
      <c r="H451" s="90"/>
      <c r="I451" s="90"/>
      <c r="J451" s="92"/>
      <c r="K451" s="90"/>
      <c r="L451" s="92"/>
      <c r="M451" s="90"/>
      <c r="N451" s="92"/>
      <c r="O451" s="90"/>
      <c r="P451" s="92"/>
      <c r="Q451" s="90"/>
      <c r="R451" s="90"/>
      <c r="S451" s="92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</row>
    <row r="452">
      <c r="A452" s="35"/>
      <c r="B452" s="88" t="s">
        <v>338</v>
      </c>
      <c r="C452" s="110" t="str">
        <f t="shared" ref="C452:S452" si="84">C446/C445</f>
        <v>#DIV/0!</v>
      </c>
      <c r="D452" s="110" t="str">
        <f t="shared" si="84"/>
        <v>#DIV/0!</v>
      </c>
      <c r="E452" s="110" t="str">
        <f t="shared" si="84"/>
        <v>#DIV/0!</v>
      </c>
      <c r="F452" s="110" t="str">
        <f t="shared" si="84"/>
        <v>#DIV/0!</v>
      </c>
      <c r="G452" s="110">
        <f t="shared" si="84"/>
        <v>1</v>
      </c>
      <c r="H452" s="110" t="str">
        <f t="shared" si="84"/>
        <v>#DIV/0!</v>
      </c>
      <c r="I452" s="110" t="str">
        <f t="shared" si="84"/>
        <v>#DIV/0!</v>
      </c>
      <c r="J452" s="110">
        <f t="shared" si="84"/>
        <v>1</v>
      </c>
      <c r="K452" s="110" t="str">
        <f t="shared" si="84"/>
        <v>#DIV/0!</v>
      </c>
      <c r="L452" s="110">
        <f t="shared" si="84"/>
        <v>1</v>
      </c>
      <c r="M452" s="110" t="str">
        <f t="shared" si="84"/>
        <v>#DIV/0!</v>
      </c>
      <c r="N452" s="110" t="str">
        <f t="shared" si="84"/>
        <v>#DIV/0!</v>
      </c>
      <c r="O452" s="110" t="str">
        <f t="shared" si="84"/>
        <v>#DIV/0!</v>
      </c>
      <c r="P452" s="110">
        <f t="shared" si="84"/>
        <v>1</v>
      </c>
      <c r="Q452" s="110" t="str">
        <f t="shared" si="84"/>
        <v>#DIV/0!</v>
      </c>
      <c r="R452" s="110" t="str">
        <f t="shared" si="84"/>
        <v>#DIV/0!</v>
      </c>
      <c r="S452" s="110">
        <f t="shared" si="84"/>
        <v>1</v>
      </c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</row>
    <row r="453">
      <c r="A453" s="23"/>
      <c r="B453" s="23"/>
      <c r="C453" s="23"/>
      <c r="E453" s="23"/>
      <c r="F453" s="23"/>
      <c r="H453" s="23"/>
      <c r="I453" s="23"/>
      <c r="K453" s="23"/>
      <c r="M453" s="23"/>
      <c r="O453" s="23"/>
      <c r="Q453" s="23"/>
      <c r="R453" s="23"/>
      <c r="T453" s="82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</row>
    <row r="454">
      <c r="A454" s="85">
        <v>43781.0</v>
      </c>
      <c r="B454" s="112" t="s">
        <v>134</v>
      </c>
      <c r="C454" s="113"/>
      <c r="D454" s="115" t="s">
        <v>290</v>
      </c>
      <c r="E454" s="113"/>
      <c r="F454" s="113"/>
      <c r="G454" s="115" t="s">
        <v>167</v>
      </c>
      <c r="H454" s="113"/>
      <c r="I454" s="113"/>
      <c r="J454" s="115" t="s">
        <v>1912</v>
      </c>
      <c r="K454" s="113"/>
      <c r="L454" s="115" t="s">
        <v>2026</v>
      </c>
      <c r="M454" s="113"/>
      <c r="N454" s="115" t="s">
        <v>1848</v>
      </c>
      <c r="O454" s="113"/>
      <c r="P454" s="115" t="s">
        <v>2025</v>
      </c>
      <c r="Q454" s="113"/>
      <c r="R454" s="113"/>
      <c r="S454" s="115" t="s">
        <v>2448</v>
      </c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</row>
    <row r="455">
      <c r="A455" s="27"/>
      <c r="B455" s="88" t="s">
        <v>159</v>
      </c>
      <c r="C455" s="90"/>
      <c r="D455" s="92">
        <v>0.0</v>
      </c>
      <c r="E455" s="90"/>
      <c r="F455" s="90"/>
      <c r="G455" s="92">
        <v>0.0</v>
      </c>
      <c r="H455" s="90"/>
      <c r="I455" s="90"/>
      <c r="J455" s="92">
        <v>167.0</v>
      </c>
      <c r="K455" s="90"/>
      <c r="L455" s="92">
        <v>111.0</v>
      </c>
      <c r="M455" s="90"/>
      <c r="N455" s="92">
        <v>65.0</v>
      </c>
      <c r="O455" s="90"/>
      <c r="P455" s="92">
        <v>22.0</v>
      </c>
      <c r="Q455" s="90"/>
      <c r="R455" s="90"/>
      <c r="S455" s="92">
        <v>0.0</v>
      </c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</row>
    <row r="456">
      <c r="A456" s="27"/>
      <c r="B456" s="88" t="s">
        <v>178</v>
      </c>
      <c r="C456" s="90"/>
      <c r="D456" s="92">
        <v>0.0</v>
      </c>
      <c r="E456" s="92"/>
      <c r="F456" s="92"/>
      <c r="G456" s="92">
        <v>0.0</v>
      </c>
      <c r="H456" s="92"/>
      <c r="I456" s="92"/>
      <c r="J456" s="92">
        <v>167.0</v>
      </c>
      <c r="K456" s="92"/>
      <c r="L456" s="92">
        <v>111.0</v>
      </c>
      <c r="M456" s="92"/>
      <c r="N456" s="92">
        <v>65.0</v>
      </c>
      <c r="O456" s="92"/>
      <c r="P456" s="92">
        <v>22.0</v>
      </c>
      <c r="Q456" s="92"/>
      <c r="R456" s="92"/>
      <c r="S456" s="92">
        <v>0.0</v>
      </c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</row>
    <row r="457">
      <c r="A457" s="27"/>
      <c r="B457" s="88" t="s">
        <v>287</v>
      </c>
      <c r="C457" s="90"/>
      <c r="D457" s="92"/>
      <c r="E457" s="90"/>
      <c r="F457" s="90"/>
      <c r="G457" s="92"/>
      <c r="H457" s="90"/>
      <c r="I457" s="90"/>
      <c r="J457" s="92"/>
      <c r="K457" s="90"/>
      <c r="L457" s="92"/>
      <c r="M457" s="90"/>
      <c r="N457" s="92"/>
      <c r="O457" s="90"/>
      <c r="P457" s="92"/>
      <c r="Q457" s="90"/>
      <c r="R457" s="90"/>
      <c r="S457" s="92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</row>
    <row r="458">
      <c r="A458" s="27"/>
      <c r="B458" s="88" t="s">
        <v>301</v>
      </c>
      <c r="C458" s="90"/>
      <c r="D458" s="92"/>
      <c r="E458" s="90"/>
      <c r="F458" s="90"/>
      <c r="G458" s="92"/>
      <c r="H458" s="90"/>
      <c r="I458" s="90"/>
      <c r="J458" s="92"/>
      <c r="K458" s="90"/>
      <c r="L458" s="92"/>
      <c r="M458" s="90"/>
      <c r="N458" s="92"/>
      <c r="O458" s="90"/>
      <c r="P458" s="92"/>
      <c r="Q458" s="90"/>
      <c r="R458" s="90"/>
      <c r="S458" s="92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</row>
    <row r="459">
      <c r="A459" s="27"/>
      <c r="B459" s="88" t="s">
        <v>214</v>
      </c>
      <c r="C459" s="90"/>
      <c r="D459" s="92">
        <f t="shared" ref="D459:S459" si="85">D455-D457-D458-D460-D461</f>
        <v>0</v>
      </c>
      <c r="E459" s="92">
        <f t="shared" si="85"/>
        <v>0</v>
      </c>
      <c r="F459" s="92">
        <f t="shared" si="85"/>
        <v>0</v>
      </c>
      <c r="G459" s="92">
        <f t="shared" si="85"/>
        <v>0</v>
      </c>
      <c r="H459" s="92">
        <f t="shared" si="85"/>
        <v>0</v>
      </c>
      <c r="I459" s="92">
        <f t="shared" si="85"/>
        <v>0</v>
      </c>
      <c r="J459" s="92">
        <f t="shared" si="85"/>
        <v>167</v>
      </c>
      <c r="K459" s="92">
        <f t="shared" si="85"/>
        <v>0</v>
      </c>
      <c r="L459" s="92">
        <f t="shared" si="85"/>
        <v>111</v>
      </c>
      <c r="M459" s="92">
        <f t="shared" si="85"/>
        <v>0</v>
      </c>
      <c r="N459" s="92">
        <f t="shared" si="85"/>
        <v>65</v>
      </c>
      <c r="O459" s="92">
        <f t="shared" si="85"/>
        <v>0</v>
      </c>
      <c r="P459" s="92">
        <f t="shared" si="85"/>
        <v>22</v>
      </c>
      <c r="Q459" s="92">
        <f t="shared" si="85"/>
        <v>0</v>
      </c>
      <c r="R459" s="92">
        <f t="shared" si="85"/>
        <v>0</v>
      </c>
      <c r="S459" s="92">
        <f t="shared" si="85"/>
        <v>0</v>
      </c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</row>
    <row r="460">
      <c r="A460" s="27"/>
      <c r="B460" s="88" t="s">
        <v>221</v>
      </c>
      <c r="C460" s="90"/>
      <c r="D460" s="92"/>
      <c r="E460" s="90"/>
      <c r="F460" s="90"/>
      <c r="G460" s="92"/>
      <c r="H460" s="90"/>
      <c r="I460" s="90"/>
      <c r="J460" s="92">
        <v>0.0</v>
      </c>
      <c r="K460" s="90"/>
      <c r="L460" s="92">
        <v>0.0</v>
      </c>
      <c r="M460" s="90"/>
      <c r="N460" s="92"/>
      <c r="O460" s="90"/>
      <c r="P460" s="92"/>
      <c r="Q460" s="90"/>
      <c r="R460" s="90"/>
      <c r="S460" s="92">
        <v>0.0</v>
      </c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</row>
    <row r="461">
      <c r="A461" s="27"/>
      <c r="B461" s="88" t="s">
        <v>233</v>
      </c>
      <c r="C461" s="90"/>
      <c r="D461" s="92"/>
      <c r="E461" s="90"/>
      <c r="F461" s="90"/>
      <c r="G461" s="92"/>
      <c r="H461" s="90"/>
      <c r="I461" s="90"/>
      <c r="J461" s="92"/>
      <c r="K461" s="90"/>
      <c r="L461" s="92"/>
      <c r="M461" s="90"/>
      <c r="N461" s="92"/>
      <c r="O461" s="90"/>
      <c r="P461" s="92"/>
      <c r="Q461" s="90"/>
      <c r="R461" s="90"/>
      <c r="S461" s="92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</row>
    <row r="462">
      <c r="A462" s="35"/>
      <c r="B462" s="88" t="s">
        <v>338</v>
      </c>
      <c r="C462" s="110" t="str">
        <f t="shared" ref="C462:S462" si="86">C456/C455</f>
        <v>#DIV/0!</v>
      </c>
      <c r="D462" s="110" t="str">
        <f t="shared" si="86"/>
        <v>#DIV/0!</v>
      </c>
      <c r="E462" s="110" t="str">
        <f t="shared" si="86"/>
        <v>#DIV/0!</v>
      </c>
      <c r="F462" s="110" t="str">
        <f t="shared" si="86"/>
        <v>#DIV/0!</v>
      </c>
      <c r="G462" s="110" t="str">
        <f t="shared" si="86"/>
        <v>#DIV/0!</v>
      </c>
      <c r="H462" s="110" t="str">
        <f t="shared" si="86"/>
        <v>#DIV/0!</v>
      </c>
      <c r="I462" s="110" t="str">
        <f t="shared" si="86"/>
        <v>#DIV/0!</v>
      </c>
      <c r="J462" s="110">
        <f t="shared" si="86"/>
        <v>1</v>
      </c>
      <c r="K462" s="110" t="str">
        <f t="shared" si="86"/>
        <v>#DIV/0!</v>
      </c>
      <c r="L462" s="110">
        <f t="shared" si="86"/>
        <v>1</v>
      </c>
      <c r="M462" s="110" t="str">
        <f t="shared" si="86"/>
        <v>#DIV/0!</v>
      </c>
      <c r="N462" s="110">
        <f t="shared" si="86"/>
        <v>1</v>
      </c>
      <c r="O462" s="110" t="str">
        <f t="shared" si="86"/>
        <v>#DIV/0!</v>
      </c>
      <c r="P462" s="110">
        <f t="shared" si="86"/>
        <v>1</v>
      </c>
      <c r="Q462" s="110" t="str">
        <f t="shared" si="86"/>
        <v>#DIV/0!</v>
      </c>
      <c r="R462" s="110" t="str">
        <f t="shared" si="86"/>
        <v>#DIV/0!</v>
      </c>
      <c r="S462" s="110" t="str">
        <f t="shared" si="86"/>
        <v>#DIV/0!</v>
      </c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</row>
    <row r="463">
      <c r="A463" s="23"/>
      <c r="B463" s="23"/>
      <c r="C463" s="23"/>
      <c r="E463" s="23"/>
      <c r="F463" s="23"/>
      <c r="H463" s="23"/>
      <c r="I463" s="23"/>
      <c r="K463" s="23"/>
      <c r="M463" s="23"/>
      <c r="O463" s="23"/>
      <c r="Q463" s="23"/>
      <c r="R463" s="23"/>
      <c r="T463" s="82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</row>
    <row r="464">
      <c r="A464" s="85">
        <v>43782.0</v>
      </c>
      <c r="B464" s="112" t="s">
        <v>134</v>
      </c>
      <c r="C464" s="113"/>
      <c r="D464" s="115" t="s">
        <v>290</v>
      </c>
      <c r="E464" s="113"/>
      <c r="F464" s="113"/>
      <c r="G464" s="115" t="s">
        <v>167</v>
      </c>
      <c r="H464" s="113"/>
      <c r="I464" s="113"/>
      <c r="J464" s="115" t="s">
        <v>2127</v>
      </c>
      <c r="K464" s="113"/>
      <c r="L464" s="115" t="s">
        <v>1460</v>
      </c>
      <c r="M464" s="113"/>
      <c r="N464" s="115" t="s">
        <v>1781</v>
      </c>
      <c r="O464" s="113"/>
      <c r="P464" s="115" t="s">
        <v>1788</v>
      </c>
      <c r="Q464" s="113"/>
      <c r="R464" s="113"/>
      <c r="S464" s="115" t="s">
        <v>2448</v>
      </c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</row>
    <row r="465">
      <c r="A465" s="27"/>
      <c r="B465" s="88" t="s">
        <v>159</v>
      </c>
      <c r="C465" s="90"/>
      <c r="D465" s="92">
        <v>0.0</v>
      </c>
      <c r="E465" s="90"/>
      <c r="F465" s="90"/>
      <c r="G465" s="92">
        <v>0.0</v>
      </c>
      <c r="H465" s="90"/>
      <c r="I465" s="90"/>
      <c r="J465" s="92">
        <v>144.0</v>
      </c>
      <c r="K465" s="90"/>
      <c r="L465" s="92">
        <v>139.0</v>
      </c>
      <c r="M465" s="90"/>
      <c r="N465" s="92">
        <v>82.0</v>
      </c>
      <c r="O465" s="90"/>
      <c r="P465" s="92">
        <v>78.0</v>
      </c>
      <c r="Q465" s="90"/>
      <c r="R465" s="90"/>
      <c r="S465" s="92">
        <v>0.0</v>
      </c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</row>
    <row r="466">
      <c r="A466" s="27"/>
      <c r="B466" s="88" t="s">
        <v>178</v>
      </c>
      <c r="C466" s="90"/>
      <c r="D466" s="92">
        <v>0.0</v>
      </c>
      <c r="E466" s="92"/>
      <c r="F466" s="92"/>
      <c r="G466" s="92">
        <v>0.0</v>
      </c>
      <c r="H466" s="92"/>
      <c r="I466" s="92"/>
      <c r="J466" s="92">
        <v>144.0</v>
      </c>
      <c r="K466" s="92"/>
      <c r="L466" s="92">
        <v>139.0</v>
      </c>
      <c r="M466" s="92"/>
      <c r="N466" s="92">
        <v>82.0</v>
      </c>
      <c r="O466" s="92"/>
      <c r="P466" s="92">
        <v>78.0</v>
      </c>
      <c r="Q466" s="92"/>
      <c r="R466" s="92"/>
      <c r="S466" s="92">
        <v>0.0</v>
      </c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</row>
    <row r="467">
      <c r="A467" s="27"/>
      <c r="B467" s="88" t="s">
        <v>287</v>
      </c>
      <c r="C467" s="90"/>
      <c r="D467" s="92"/>
      <c r="E467" s="90"/>
      <c r="F467" s="90"/>
      <c r="G467" s="92"/>
      <c r="H467" s="90"/>
      <c r="I467" s="90"/>
      <c r="J467" s="92"/>
      <c r="K467" s="90"/>
      <c r="L467" s="92"/>
      <c r="M467" s="90"/>
      <c r="N467" s="92"/>
      <c r="O467" s="90"/>
      <c r="P467" s="92"/>
      <c r="Q467" s="90"/>
      <c r="R467" s="90"/>
      <c r="S467" s="92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</row>
    <row r="468">
      <c r="A468" s="27"/>
      <c r="B468" s="88" t="s">
        <v>301</v>
      </c>
      <c r="C468" s="90"/>
      <c r="D468" s="92"/>
      <c r="E468" s="90"/>
      <c r="F468" s="90"/>
      <c r="G468" s="92"/>
      <c r="H468" s="90"/>
      <c r="I468" s="90"/>
      <c r="J468" s="92"/>
      <c r="K468" s="90"/>
      <c r="L468" s="92"/>
      <c r="M468" s="90"/>
      <c r="N468" s="92"/>
      <c r="O468" s="90"/>
      <c r="P468" s="92"/>
      <c r="Q468" s="90"/>
      <c r="R468" s="90"/>
      <c r="S468" s="92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</row>
    <row r="469">
      <c r="A469" s="27"/>
      <c r="B469" s="88" t="s">
        <v>214</v>
      </c>
      <c r="C469" s="90"/>
      <c r="D469" s="92">
        <f t="shared" ref="D469:S469" si="87">D465-D467-D468-D470-D471</f>
        <v>0</v>
      </c>
      <c r="E469" s="92">
        <f t="shared" si="87"/>
        <v>0</v>
      </c>
      <c r="F469" s="92">
        <f t="shared" si="87"/>
        <v>0</v>
      </c>
      <c r="G469" s="92">
        <f t="shared" si="87"/>
        <v>0</v>
      </c>
      <c r="H469" s="92">
        <f t="shared" si="87"/>
        <v>0</v>
      </c>
      <c r="I469" s="92">
        <f t="shared" si="87"/>
        <v>0</v>
      </c>
      <c r="J469" s="92">
        <f t="shared" si="87"/>
        <v>144</v>
      </c>
      <c r="K469" s="92">
        <f t="shared" si="87"/>
        <v>0</v>
      </c>
      <c r="L469" s="92">
        <f t="shared" si="87"/>
        <v>139</v>
      </c>
      <c r="M469" s="92">
        <f t="shared" si="87"/>
        <v>0</v>
      </c>
      <c r="N469" s="92">
        <f t="shared" si="87"/>
        <v>82</v>
      </c>
      <c r="O469" s="92">
        <f t="shared" si="87"/>
        <v>0</v>
      </c>
      <c r="P469" s="92">
        <f t="shared" si="87"/>
        <v>78</v>
      </c>
      <c r="Q469" s="92">
        <f t="shared" si="87"/>
        <v>0</v>
      </c>
      <c r="R469" s="92">
        <f t="shared" si="87"/>
        <v>0</v>
      </c>
      <c r="S469" s="92">
        <f t="shared" si="87"/>
        <v>0</v>
      </c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</row>
    <row r="470">
      <c r="A470" s="27"/>
      <c r="B470" s="88" t="s">
        <v>221</v>
      </c>
      <c r="C470" s="90"/>
      <c r="D470" s="92"/>
      <c r="E470" s="90"/>
      <c r="F470" s="90"/>
      <c r="G470" s="92"/>
      <c r="H470" s="90"/>
      <c r="I470" s="90"/>
      <c r="J470" s="92">
        <v>0.0</v>
      </c>
      <c r="K470" s="90"/>
      <c r="L470" s="92">
        <v>0.0</v>
      </c>
      <c r="M470" s="90"/>
      <c r="N470" s="92"/>
      <c r="O470" s="90"/>
      <c r="P470" s="92"/>
      <c r="Q470" s="90"/>
      <c r="R470" s="90"/>
      <c r="S470" s="92">
        <v>0.0</v>
      </c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</row>
    <row r="471">
      <c r="A471" s="27"/>
      <c r="B471" s="88" t="s">
        <v>233</v>
      </c>
      <c r="C471" s="90"/>
      <c r="D471" s="92"/>
      <c r="E471" s="90"/>
      <c r="F471" s="90"/>
      <c r="G471" s="92"/>
      <c r="H471" s="90"/>
      <c r="I471" s="90"/>
      <c r="J471" s="92"/>
      <c r="K471" s="90"/>
      <c r="L471" s="92"/>
      <c r="M471" s="90"/>
      <c r="N471" s="92"/>
      <c r="O471" s="90"/>
      <c r="P471" s="92"/>
      <c r="Q471" s="90"/>
      <c r="R471" s="90"/>
      <c r="S471" s="92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</row>
    <row r="472">
      <c r="A472" s="35"/>
      <c r="B472" s="88" t="s">
        <v>338</v>
      </c>
      <c r="C472" s="110" t="str">
        <f t="shared" ref="C472:S472" si="88">C466/C465</f>
        <v>#DIV/0!</v>
      </c>
      <c r="D472" s="110" t="str">
        <f t="shared" si="88"/>
        <v>#DIV/0!</v>
      </c>
      <c r="E472" s="110" t="str">
        <f t="shared" si="88"/>
        <v>#DIV/0!</v>
      </c>
      <c r="F472" s="110" t="str">
        <f t="shared" si="88"/>
        <v>#DIV/0!</v>
      </c>
      <c r="G472" s="110" t="str">
        <f t="shared" si="88"/>
        <v>#DIV/0!</v>
      </c>
      <c r="H472" s="110" t="str">
        <f t="shared" si="88"/>
        <v>#DIV/0!</v>
      </c>
      <c r="I472" s="110" t="str">
        <f t="shared" si="88"/>
        <v>#DIV/0!</v>
      </c>
      <c r="J472" s="110">
        <f t="shared" si="88"/>
        <v>1</v>
      </c>
      <c r="K472" s="110" t="str">
        <f t="shared" si="88"/>
        <v>#DIV/0!</v>
      </c>
      <c r="L472" s="110">
        <f t="shared" si="88"/>
        <v>1</v>
      </c>
      <c r="M472" s="110" t="str">
        <f t="shared" si="88"/>
        <v>#DIV/0!</v>
      </c>
      <c r="N472" s="110">
        <f t="shared" si="88"/>
        <v>1</v>
      </c>
      <c r="O472" s="110" t="str">
        <f t="shared" si="88"/>
        <v>#DIV/0!</v>
      </c>
      <c r="P472" s="110">
        <f t="shared" si="88"/>
        <v>1</v>
      </c>
      <c r="Q472" s="110" t="str">
        <f t="shared" si="88"/>
        <v>#DIV/0!</v>
      </c>
      <c r="R472" s="110" t="str">
        <f t="shared" si="88"/>
        <v>#DIV/0!</v>
      </c>
      <c r="S472" s="110" t="str">
        <f t="shared" si="88"/>
        <v>#DIV/0!</v>
      </c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</row>
    <row r="473">
      <c r="A473" s="23"/>
      <c r="B473" s="23"/>
      <c r="C473" s="23"/>
      <c r="E473" s="23"/>
      <c r="F473" s="23"/>
      <c r="H473" s="23"/>
      <c r="I473" s="23"/>
      <c r="K473" s="23"/>
      <c r="M473" s="23"/>
      <c r="O473" s="23"/>
      <c r="Q473" s="23"/>
      <c r="R473" s="23"/>
      <c r="T473" s="82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</row>
    <row r="474">
      <c r="A474" s="85">
        <v>43783.0</v>
      </c>
      <c r="B474" s="112" t="s">
        <v>134</v>
      </c>
      <c r="C474" s="113"/>
      <c r="D474" s="115" t="s">
        <v>290</v>
      </c>
      <c r="E474" s="113"/>
      <c r="F474" s="113"/>
      <c r="G474" s="115" t="s">
        <v>1819</v>
      </c>
      <c r="H474" s="113"/>
      <c r="I474" s="113"/>
      <c r="J474" s="115" t="s">
        <v>1964</v>
      </c>
      <c r="K474" s="113"/>
      <c r="L474" s="115" t="s">
        <v>2026</v>
      </c>
      <c r="M474" s="113"/>
      <c r="N474" s="115" t="s">
        <v>945</v>
      </c>
      <c r="O474" s="113"/>
      <c r="P474" s="115" t="s">
        <v>523</v>
      </c>
      <c r="Q474" s="113"/>
      <c r="R474" s="113"/>
      <c r="S474" s="115" t="s">
        <v>1760</v>
      </c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</row>
    <row r="475">
      <c r="A475" s="27"/>
      <c r="B475" s="88" t="s">
        <v>159</v>
      </c>
      <c r="C475" s="90"/>
      <c r="D475" s="92">
        <v>0.0</v>
      </c>
      <c r="E475" s="90"/>
      <c r="F475" s="90"/>
      <c r="G475" s="92">
        <v>8.0</v>
      </c>
      <c r="H475" s="90"/>
      <c r="I475" s="90"/>
      <c r="J475" s="5">
        <v>177.0</v>
      </c>
      <c r="K475" s="90"/>
      <c r="L475" s="92">
        <v>28.0</v>
      </c>
      <c r="M475" s="90"/>
      <c r="N475" s="92">
        <v>5.0</v>
      </c>
      <c r="O475" s="90"/>
      <c r="P475" s="92">
        <v>27.0</v>
      </c>
      <c r="Q475" s="90"/>
      <c r="R475" s="90"/>
      <c r="S475" s="92">
        <v>182.0</v>
      </c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</row>
    <row r="476">
      <c r="A476" s="27"/>
      <c r="B476" s="88" t="s">
        <v>178</v>
      </c>
      <c r="C476" s="90"/>
      <c r="D476" s="92">
        <v>0.0</v>
      </c>
      <c r="E476" s="92"/>
      <c r="F476" s="92"/>
      <c r="G476" s="92">
        <v>8.0</v>
      </c>
      <c r="H476" s="92"/>
      <c r="I476" s="92"/>
      <c r="J476" s="92">
        <v>177.0</v>
      </c>
      <c r="K476" s="92"/>
      <c r="L476" s="92">
        <v>28.0</v>
      </c>
      <c r="M476" s="92"/>
      <c r="N476" s="92">
        <v>5.0</v>
      </c>
      <c r="O476" s="92"/>
      <c r="P476" s="92">
        <v>27.0</v>
      </c>
      <c r="Q476" s="92"/>
      <c r="R476" s="92"/>
      <c r="S476" s="92">
        <v>182.0</v>
      </c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</row>
    <row r="477">
      <c r="A477" s="27"/>
      <c r="B477" s="88" t="s">
        <v>287</v>
      </c>
      <c r="C477" s="90"/>
      <c r="D477" s="92"/>
      <c r="E477" s="90"/>
      <c r="F477" s="90"/>
      <c r="G477" s="92"/>
      <c r="H477" s="90"/>
      <c r="I477" s="90"/>
      <c r="J477" s="92"/>
      <c r="K477" s="90"/>
      <c r="L477" s="92"/>
      <c r="M477" s="90"/>
      <c r="N477" s="92"/>
      <c r="O477" s="90"/>
      <c r="P477" s="92"/>
      <c r="Q477" s="90"/>
      <c r="R477" s="90"/>
      <c r="S477" s="92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</row>
    <row r="478">
      <c r="A478" s="27"/>
      <c r="B478" s="88" t="s">
        <v>301</v>
      </c>
      <c r="C478" s="90"/>
      <c r="D478" s="92"/>
      <c r="E478" s="90"/>
      <c r="F478" s="90"/>
      <c r="G478" s="92"/>
      <c r="H478" s="90"/>
      <c r="I478" s="90"/>
      <c r="J478" s="92"/>
      <c r="K478" s="90"/>
      <c r="L478" s="92"/>
      <c r="M478" s="90"/>
      <c r="N478" s="92"/>
      <c r="O478" s="90"/>
      <c r="P478" s="92"/>
      <c r="Q478" s="90"/>
      <c r="R478" s="90"/>
      <c r="S478" s="92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</row>
    <row r="479">
      <c r="A479" s="27"/>
      <c r="B479" s="88" t="s">
        <v>214</v>
      </c>
      <c r="C479" s="90"/>
      <c r="D479" s="92">
        <f t="shared" ref="D479:F479" si="89">D475-D477-D478-D480-D481</f>
        <v>0</v>
      </c>
      <c r="E479" s="92">
        <f t="shared" si="89"/>
        <v>0</v>
      </c>
      <c r="F479" s="92">
        <f t="shared" si="89"/>
        <v>0</v>
      </c>
      <c r="G479" s="92" t="str">
        <f>#REF!-G477-G478-G480-G481</f>
        <v>#REF!</v>
      </c>
      <c r="H479" s="92">
        <f t="shared" ref="H479:I479" si="90">H475-H477-H478-H480-H481</f>
        <v>0</v>
      </c>
      <c r="I479" s="92">
        <f t="shared" si="90"/>
        <v>0</v>
      </c>
      <c r="J479" s="92">
        <f>G475-J477-J478-J480-J481</f>
        <v>8</v>
      </c>
      <c r="K479" s="92">
        <f t="shared" ref="K479:S479" si="91">K475-K477-K478-K480-K481</f>
        <v>0</v>
      </c>
      <c r="L479" s="92">
        <f t="shared" si="91"/>
        <v>28</v>
      </c>
      <c r="M479" s="92">
        <f t="shared" si="91"/>
        <v>0</v>
      </c>
      <c r="N479" s="92">
        <f t="shared" si="91"/>
        <v>5</v>
      </c>
      <c r="O479" s="92">
        <f t="shared" si="91"/>
        <v>0</v>
      </c>
      <c r="P479" s="92">
        <f t="shared" si="91"/>
        <v>27</v>
      </c>
      <c r="Q479" s="92">
        <f t="shared" si="91"/>
        <v>0</v>
      </c>
      <c r="R479" s="92">
        <f t="shared" si="91"/>
        <v>0</v>
      </c>
      <c r="S479" s="92">
        <f t="shared" si="91"/>
        <v>182</v>
      </c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</row>
    <row r="480">
      <c r="A480" s="27"/>
      <c r="B480" s="88" t="s">
        <v>221</v>
      </c>
      <c r="C480" s="90"/>
      <c r="D480" s="92"/>
      <c r="E480" s="90"/>
      <c r="F480" s="90"/>
      <c r="G480" s="92"/>
      <c r="H480" s="90"/>
      <c r="I480" s="90"/>
      <c r="J480" s="92">
        <v>0.0</v>
      </c>
      <c r="K480" s="90"/>
      <c r="L480" s="92">
        <v>0.0</v>
      </c>
      <c r="M480" s="90"/>
      <c r="N480" s="92"/>
      <c r="O480" s="90"/>
      <c r="P480" s="92"/>
      <c r="Q480" s="90"/>
      <c r="R480" s="90"/>
      <c r="S480" s="92">
        <v>0.0</v>
      </c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</row>
    <row r="481">
      <c r="A481" s="27"/>
      <c r="B481" s="88" t="s">
        <v>233</v>
      </c>
      <c r="C481" s="90"/>
      <c r="D481" s="92"/>
      <c r="E481" s="90"/>
      <c r="F481" s="90"/>
      <c r="G481" s="92"/>
      <c r="H481" s="90"/>
      <c r="I481" s="90"/>
      <c r="J481" s="92"/>
      <c r="K481" s="90"/>
      <c r="L481" s="92"/>
      <c r="M481" s="90"/>
      <c r="N481" s="92"/>
      <c r="O481" s="90"/>
      <c r="P481" s="92"/>
      <c r="Q481" s="90"/>
      <c r="R481" s="90"/>
      <c r="S481" s="92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</row>
    <row r="482">
      <c r="A482" s="35"/>
      <c r="B482" s="88" t="s">
        <v>338</v>
      </c>
      <c r="C482" s="110" t="str">
        <f t="shared" ref="C482:F482" si="92">C476/C475</f>
        <v>#DIV/0!</v>
      </c>
      <c r="D482" s="110" t="str">
        <f t="shared" si="92"/>
        <v>#DIV/0!</v>
      </c>
      <c r="E482" s="110" t="str">
        <f t="shared" si="92"/>
        <v>#DIV/0!</v>
      </c>
      <c r="F482" s="110" t="str">
        <f t="shared" si="92"/>
        <v>#DIV/0!</v>
      </c>
      <c r="G482" s="110" t="str">
        <f>G476/#REF!</f>
        <v>#REF!</v>
      </c>
      <c r="H482" s="110" t="str">
        <f t="shared" ref="H482:I482" si="93">H476/H475</f>
        <v>#DIV/0!</v>
      </c>
      <c r="I482" s="110" t="str">
        <f t="shared" si="93"/>
        <v>#DIV/0!</v>
      </c>
      <c r="J482" s="110">
        <f>J476/G475</f>
        <v>22.125</v>
      </c>
      <c r="K482" s="110" t="str">
        <f t="shared" ref="K482:S482" si="94">K476/K475</f>
        <v>#DIV/0!</v>
      </c>
      <c r="L482" s="110">
        <f t="shared" si="94"/>
        <v>1</v>
      </c>
      <c r="M482" s="110" t="str">
        <f t="shared" si="94"/>
        <v>#DIV/0!</v>
      </c>
      <c r="N482" s="110">
        <f t="shared" si="94"/>
        <v>1</v>
      </c>
      <c r="O482" s="110" t="str">
        <f t="shared" si="94"/>
        <v>#DIV/0!</v>
      </c>
      <c r="P482" s="110">
        <f t="shared" si="94"/>
        <v>1</v>
      </c>
      <c r="Q482" s="110" t="str">
        <f t="shared" si="94"/>
        <v>#DIV/0!</v>
      </c>
      <c r="R482" s="110" t="str">
        <f t="shared" si="94"/>
        <v>#DIV/0!</v>
      </c>
      <c r="S482" s="110">
        <f t="shared" si="94"/>
        <v>1</v>
      </c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</row>
    <row r="483">
      <c r="A483" s="23"/>
      <c r="B483" s="23"/>
      <c r="C483" s="23"/>
      <c r="E483" s="23"/>
      <c r="F483" s="23"/>
      <c r="H483" s="23"/>
      <c r="I483" s="23"/>
      <c r="K483" s="23"/>
      <c r="M483" s="23"/>
      <c r="O483" s="23"/>
      <c r="Q483" s="23"/>
      <c r="R483" s="23"/>
      <c r="T483" s="82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</row>
    <row r="484">
      <c r="A484" s="85">
        <v>43784.0</v>
      </c>
      <c r="B484" s="112" t="s">
        <v>134</v>
      </c>
      <c r="C484" s="113"/>
      <c r="D484" s="115" t="s">
        <v>290</v>
      </c>
      <c r="E484" s="113"/>
      <c r="F484" s="113"/>
      <c r="G484" s="115" t="s">
        <v>1819</v>
      </c>
      <c r="H484" s="113"/>
      <c r="I484" s="113"/>
      <c r="J484" s="115" t="s">
        <v>1964</v>
      </c>
      <c r="K484" s="113"/>
      <c r="L484" s="115" t="s">
        <v>2026</v>
      </c>
      <c r="M484" s="113"/>
      <c r="N484" s="115" t="s">
        <v>945</v>
      </c>
      <c r="O484" s="113"/>
      <c r="P484" s="115" t="s">
        <v>523</v>
      </c>
      <c r="Q484" s="113"/>
      <c r="R484" s="113"/>
      <c r="S484" s="115" t="s">
        <v>1760</v>
      </c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</row>
    <row r="485">
      <c r="A485" s="27"/>
      <c r="B485" s="88" t="s">
        <v>159</v>
      </c>
      <c r="C485" s="90"/>
      <c r="D485" s="92">
        <v>0.0</v>
      </c>
      <c r="E485" s="90"/>
      <c r="F485" s="90"/>
      <c r="G485" s="92">
        <v>8.0</v>
      </c>
      <c r="H485" s="90"/>
      <c r="I485" s="90"/>
      <c r="J485" s="5">
        <v>177.0</v>
      </c>
      <c r="K485" s="90"/>
      <c r="L485" s="92">
        <v>28.0</v>
      </c>
      <c r="M485" s="90"/>
      <c r="N485" s="92">
        <v>5.0</v>
      </c>
      <c r="O485" s="90"/>
      <c r="P485" s="92">
        <v>27.0</v>
      </c>
      <c r="Q485" s="90"/>
      <c r="R485" s="90"/>
      <c r="S485" s="92">
        <v>182.0</v>
      </c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</row>
    <row r="486">
      <c r="A486" s="27"/>
      <c r="B486" s="88" t="s">
        <v>178</v>
      </c>
      <c r="C486" s="90"/>
      <c r="D486" s="92">
        <v>0.0</v>
      </c>
      <c r="E486" s="92"/>
      <c r="F486" s="92"/>
      <c r="G486" s="92">
        <v>8.0</v>
      </c>
      <c r="H486" s="92"/>
      <c r="I486" s="92"/>
      <c r="J486" s="92">
        <v>177.0</v>
      </c>
      <c r="K486" s="92"/>
      <c r="L486" s="92">
        <v>28.0</v>
      </c>
      <c r="M486" s="92"/>
      <c r="N486" s="92">
        <v>5.0</v>
      </c>
      <c r="O486" s="92"/>
      <c r="P486" s="92">
        <v>27.0</v>
      </c>
      <c r="Q486" s="92"/>
      <c r="R486" s="92"/>
      <c r="S486" s="92">
        <v>182.0</v>
      </c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</row>
    <row r="487">
      <c r="A487" s="27"/>
      <c r="B487" s="88" t="s">
        <v>287</v>
      </c>
      <c r="C487" s="90"/>
      <c r="D487" s="92"/>
      <c r="E487" s="90"/>
      <c r="F487" s="90"/>
      <c r="G487" s="92"/>
      <c r="H487" s="90"/>
      <c r="I487" s="90"/>
      <c r="J487" s="92"/>
      <c r="K487" s="90"/>
      <c r="L487" s="92"/>
      <c r="M487" s="90"/>
      <c r="N487" s="92"/>
      <c r="O487" s="90"/>
      <c r="P487" s="92"/>
      <c r="Q487" s="90"/>
      <c r="R487" s="90"/>
      <c r="S487" s="92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</row>
    <row r="488">
      <c r="A488" s="27"/>
      <c r="B488" s="88" t="s">
        <v>301</v>
      </c>
      <c r="C488" s="90"/>
      <c r="D488" s="92"/>
      <c r="E488" s="90"/>
      <c r="F488" s="90"/>
      <c r="G488" s="92"/>
      <c r="H488" s="90"/>
      <c r="I488" s="90"/>
      <c r="J488" s="92"/>
      <c r="K488" s="90"/>
      <c r="L488" s="92"/>
      <c r="M488" s="90"/>
      <c r="N488" s="92"/>
      <c r="O488" s="90"/>
      <c r="P488" s="92"/>
      <c r="Q488" s="90"/>
      <c r="R488" s="90"/>
      <c r="S488" s="92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</row>
    <row r="489">
      <c r="A489" s="27"/>
      <c r="B489" s="88" t="s">
        <v>214</v>
      </c>
      <c r="C489" s="90"/>
      <c r="D489" s="92">
        <f t="shared" ref="D489:F489" si="95">D485-D487-D488-D490-D491</f>
        <v>0</v>
      </c>
      <c r="E489" s="92">
        <f t="shared" si="95"/>
        <v>0</v>
      </c>
      <c r="F489" s="92">
        <f t="shared" si="95"/>
        <v>0</v>
      </c>
      <c r="G489" s="92" t="str">
        <f>#REF!-G487-G488-G490-G491</f>
        <v>#REF!</v>
      </c>
      <c r="H489" s="92">
        <f t="shared" ref="H489:I489" si="96">H485-H487-H488-H490-H491</f>
        <v>0</v>
      </c>
      <c r="I489" s="92">
        <f t="shared" si="96"/>
        <v>0</v>
      </c>
      <c r="J489" s="92">
        <f>G485-J487-J488-J490-J491</f>
        <v>8</v>
      </c>
      <c r="K489" s="92">
        <f t="shared" ref="K489:S489" si="97">K485-K487-K488-K490-K491</f>
        <v>0</v>
      </c>
      <c r="L489" s="92">
        <f t="shared" si="97"/>
        <v>28</v>
      </c>
      <c r="M489" s="92">
        <f t="shared" si="97"/>
        <v>0</v>
      </c>
      <c r="N489" s="92">
        <f t="shared" si="97"/>
        <v>5</v>
      </c>
      <c r="O489" s="92">
        <f t="shared" si="97"/>
        <v>0</v>
      </c>
      <c r="P489" s="92">
        <f t="shared" si="97"/>
        <v>27</v>
      </c>
      <c r="Q489" s="92">
        <f t="shared" si="97"/>
        <v>0</v>
      </c>
      <c r="R489" s="92">
        <f t="shared" si="97"/>
        <v>0</v>
      </c>
      <c r="S489" s="92">
        <f t="shared" si="97"/>
        <v>182</v>
      </c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</row>
    <row r="490">
      <c r="A490" s="27"/>
      <c r="B490" s="88" t="s">
        <v>221</v>
      </c>
      <c r="C490" s="90"/>
      <c r="D490" s="92"/>
      <c r="E490" s="90"/>
      <c r="F490" s="90"/>
      <c r="G490" s="92"/>
      <c r="H490" s="90"/>
      <c r="I490" s="90"/>
      <c r="J490" s="92">
        <v>0.0</v>
      </c>
      <c r="K490" s="90"/>
      <c r="L490" s="92">
        <v>0.0</v>
      </c>
      <c r="M490" s="90"/>
      <c r="N490" s="92"/>
      <c r="O490" s="90"/>
      <c r="P490" s="92"/>
      <c r="Q490" s="90"/>
      <c r="R490" s="90"/>
      <c r="S490" s="92">
        <v>0.0</v>
      </c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</row>
    <row r="491">
      <c r="A491" s="27"/>
      <c r="B491" s="88" t="s">
        <v>233</v>
      </c>
      <c r="C491" s="90"/>
      <c r="D491" s="92"/>
      <c r="E491" s="90"/>
      <c r="F491" s="90"/>
      <c r="G491" s="92"/>
      <c r="H491" s="90"/>
      <c r="I491" s="90"/>
      <c r="J491" s="92"/>
      <c r="K491" s="90"/>
      <c r="L491" s="92"/>
      <c r="M491" s="90"/>
      <c r="N491" s="92"/>
      <c r="O491" s="90"/>
      <c r="P491" s="92"/>
      <c r="Q491" s="90"/>
      <c r="R491" s="90"/>
      <c r="S491" s="92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</row>
    <row r="492">
      <c r="A492" s="35"/>
      <c r="B492" s="88" t="s">
        <v>338</v>
      </c>
      <c r="C492" s="110" t="str">
        <f t="shared" ref="C492:F492" si="98">C486/C485</f>
        <v>#DIV/0!</v>
      </c>
      <c r="D492" s="110" t="str">
        <f t="shared" si="98"/>
        <v>#DIV/0!</v>
      </c>
      <c r="E492" s="110" t="str">
        <f t="shared" si="98"/>
        <v>#DIV/0!</v>
      </c>
      <c r="F492" s="110" t="str">
        <f t="shared" si="98"/>
        <v>#DIV/0!</v>
      </c>
      <c r="G492" s="110" t="str">
        <f>G486/#REF!</f>
        <v>#REF!</v>
      </c>
      <c r="H492" s="110" t="str">
        <f t="shared" ref="H492:I492" si="99">H486/H485</f>
        <v>#DIV/0!</v>
      </c>
      <c r="I492" s="110" t="str">
        <f t="shared" si="99"/>
        <v>#DIV/0!</v>
      </c>
      <c r="J492" s="110">
        <f>J486/G485</f>
        <v>22.125</v>
      </c>
      <c r="K492" s="110" t="str">
        <f t="shared" ref="K492:S492" si="100">K486/K485</f>
        <v>#DIV/0!</v>
      </c>
      <c r="L492" s="110">
        <f t="shared" si="100"/>
        <v>1</v>
      </c>
      <c r="M492" s="110" t="str">
        <f t="shared" si="100"/>
        <v>#DIV/0!</v>
      </c>
      <c r="N492" s="110">
        <f t="shared" si="100"/>
        <v>1</v>
      </c>
      <c r="O492" s="110" t="str">
        <f t="shared" si="100"/>
        <v>#DIV/0!</v>
      </c>
      <c r="P492" s="110">
        <f t="shared" si="100"/>
        <v>1</v>
      </c>
      <c r="Q492" s="110" t="str">
        <f t="shared" si="100"/>
        <v>#DIV/0!</v>
      </c>
      <c r="R492" s="110" t="str">
        <f t="shared" si="100"/>
        <v>#DIV/0!</v>
      </c>
      <c r="S492" s="110">
        <f t="shared" si="100"/>
        <v>1</v>
      </c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</row>
    <row r="493">
      <c r="A493" s="23"/>
      <c r="B493" s="23"/>
      <c r="C493" s="23"/>
      <c r="E493" s="23"/>
      <c r="F493" s="23"/>
      <c r="H493" s="23"/>
      <c r="I493" s="23"/>
      <c r="K493" s="23"/>
      <c r="M493" s="23"/>
      <c r="O493" s="23"/>
      <c r="Q493" s="23"/>
      <c r="R493" s="23"/>
      <c r="T493" s="82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</row>
    <row r="494">
      <c r="A494" s="23"/>
      <c r="B494" s="23"/>
      <c r="C494" s="23"/>
      <c r="E494" s="23"/>
      <c r="F494" s="23"/>
      <c r="H494" s="23"/>
      <c r="I494" s="23"/>
      <c r="K494" s="23"/>
      <c r="M494" s="23"/>
      <c r="O494" s="23"/>
      <c r="Q494" s="23"/>
      <c r="R494" s="23"/>
      <c r="T494" s="82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</row>
    <row r="495">
      <c r="A495" s="85">
        <v>43785.0</v>
      </c>
      <c r="B495" s="112" t="s">
        <v>134</v>
      </c>
      <c r="C495" s="113"/>
      <c r="D495" s="115" t="s">
        <v>182</v>
      </c>
      <c r="E495" s="113"/>
      <c r="F495" s="113"/>
      <c r="G495" s="115" t="s">
        <v>1260</v>
      </c>
      <c r="H495" s="113"/>
      <c r="I495" s="113"/>
      <c r="J495" s="115" t="s">
        <v>1546</v>
      </c>
      <c r="K495" s="113"/>
      <c r="L495" s="115" t="s">
        <v>1397</v>
      </c>
      <c r="M495" s="113"/>
      <c r="N495" s="115" t="s">
        <v>2459</v>
      </c>
      <c r="O495" s="113"/>
      <c r="P495" s="115" t="s">
        <v>1832</v>
      </c>
      <c r="Q495" s="113"/>
      <c r="R495" s="113"/>
      <c r="S495" s="115" t="s">
        <v>1368</v>
      </c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</row>
    <row r="496">
      <c r="A496" s="27"/>
      <c r="B496" s="88" t="s">
        <v>159</v>
      </c>
      <c r="C496" s="90"/>
      <c r="D496" s="92">
        <v>0.0</v>
      </c>
      <c r="E496" s="90"/>
      <c r="F496" s="90"/>
      <c r="G496" s="92">
        <v>29.0</v>
      </c>
      <c r="H496" s="90"/>
      <c r="I496" s="90"/>
      <c r="J496" s="92">
        <v>44.0</v>
      </c>
      <c r="K496" s="90"/>
      <c r="L496" s="92">
        <v>60.0</v>
      </c>
      <c r="M496" s="90"/>
      <c r="N496" s="92">
        <v>5.0</v>
      </c>
      <c r="O496" s="90"/>
      <c r="P496" s="92">
        <v>44.0</v>
      </c>
      <c r="Q496" s="90"/>
      <c r="R496" s="90"/>
      <c r="S496" s="92">
        <v>198.0</v>
      </c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</row>
    <row r="497">
      <c r="A497" s="27"/>
      <c r="B497" s="88" t="s">
        <v>178</v>
      </c>
      <c r="C497" s="90"/>
      <c r="D497" s="92"/>
      <c r="E497" s="92"/>
      <c r="F497" s="92"/>
      <c r="G497" s="92">
        <v>29.0</v>
      </c>
      <c r="H497" s="92"/>
      <c r="I497" s="92"/>
      <c r="J497" s="92">
        <v>44.0</v>
      </c>
      <c r="K497" s="92"/>
      <c r="L497" s="92">
        <v>60.0</v>
      </c>
      <c r="M497" s="92"/>
      <c r="N497" s="92">
        <v>5.0</v>
      </c>
      <c r="O497" s="92"/>
      <c r="P497" s="92">
        <v>44.0</v>
      </c>
      <c r="Q497" s="92"/>
      <c r="R497" s="92"/>
      <c r="S497" s="92">
        <v>198.0</v>
      </c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</row>
    <row r="498">
      <c r="A498" s="27"/>
      <c r="B498" s="88" t="s">
        <v>287</v>
      </c>
      <c r="C498" s="90"/>
      <c r="D498" s="92"/>
      <c r="E498" s="90"/>
      <c r="F498" s="90"/>
      <c r="G498" s="92"/>
      <c r="H498" s="90"/>
      <c r="I498" s="90"/>
      <c r="J498" s="92"/>
      <c r="K498" s="90"/>
      <c r="L498" s="92"/>
      <c r="M498" s="90"/>
      <c r="N498" s="92"/>
      <c r="O498" s="90"/>
      <c r="P498" s="92"/>
      <c r="Q498" s="90"/>
      <c r="R498" s="90"/>
      <c r="S498" s="92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</row>
    <row r="499">
      <c r="A499" s="27"/>
      <c r="B499" s="88" t="s">
        <v>301</v>
      </c>
      <c r="C499" s="90"/>
      <c r="D499" s="92"/>
      <c r="E499" s="90"/>
      <c r="F499" s="90"/>
      <c r="G499" s="92"/>
      <c r="H499" s="90"/>
      <c r="I499" s="90"/>
      <c r="J499" s="92"/>
      <c r="K499" s="90"/>
      <c r="L499" s="92"/>
      <c r="M499" s="90"/>
      <c r="N499" s="92"/>
      <c r="O499" s="90"/>
      <c r="P499" s="92"/>
      <c r="Q499" s="90"/>
      <c r="R499" s="90"/>
      <c r="S499" s="92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</row>
    <row r="500">
      <c r="A500" s="27"/>
      <c r="B500" s="88" t="s">
        <v>214</v>
      </c>
      <c r="C500" s="90"/>
      <c r="D500" s="92">
        <f t="shared" ref="D500:S500" si="101">D496-D498-D499-D501-D502</f>
        <v>0</v>
      </c>
      <c r="E500" s="92">
        <f t="shared" si="101"/>
        <v>0</v>
      </c>
      <c r="F500" s="92">
        <f t="shared" si="101"/>
        <v>0</v>
      </c>
      <c r="G500" s="92">
        <f t="shared" si="101"/>
        <v>29</v>
      </c>
      <c r="H500" s="92">
        <f t="shared" si="101"/>
        <v>0</v>
      </c>
      <c r="I500" s="92">
        <f t="shared" si="101"/>
        <v>0</v>
      </c>
      <c r="J500" s="92">
        <f t="shared" si="101"/>
        <v>44</v>
      </c>
      <c r="K500" s="92">
        <f t="shared" si="101"/>
        <v>0</v>
      </c>
      <c r="L500" s="92">
        <f t="shared" si="101"/>
        <v>60</v>
      </c>
      <c r="M500" s="92">
        <f t="shared" si="101"/>
        <v>0</v>
      </c>
      <c r="N500" s="92">
        <f t="shared" si="101"/>
        <v>5</v>
      </c>
      <c r="O500" s="92">
        <f t="shared" si="101"/>
        <v>0</v>
      </c>
      <c r="P500" s="92">
        <f t="shared" si="101"/>
        <v>44</v>
      </c>
      <c r="Q500" s="92">
        <f t="shared" si="101"/>
        <v>0</v>
      </c>
      <c r="R500" s="92">
        <f t="shared" si="101"/>
        <v>0</v>
      </c>
      <c r="S500" s="92">
        <f t="shared" si="101"/>
        <v>198</v>
      </c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</row>
    <row r="501">
      <c r="A501" s="27"/>
      <c r="B501" s="88" t="s">
        <v>221</v>
      </c>
      <c r="C501" s="90"/>
      <c r="D501" s="92"/>
      <c r="E501" s="90"/>
      <c r="F501" s="90"/>
      <c r="G501" s="92"/>
      <c r="H501" s="90"/>
      <c r="I501" s="90"/>
      <c r="J501" s="92"/>
      <c r="K501" s="90"/>
      <c r="L501" s="92"/>
      <c r="M501" s="90"/>
      <c r="N501" s="92"/>
      <c r="O501" s="90"/>
      <c r="P501" s="92"/>
      <c r="Q501" s="90"/>
      <c r="R501" s="90"/>
      <c r="S501" s="92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</row>
    <row r="502">
      <c r="A502" s="27"/>
      <c r="B502" s="88" t="s">
        <v>233</v>
      </c>
      <c r="C502" s="90"/>
      <c r="D502" s="92"/>
      <c r="E502" s="90"/>
      <c r="F502" s="90"/>
      <c r="G502" s="92"/>
      <c r="H502" s="90"/>
      <c r="I502" s="90"/>
      <c r="J502" s="92"/>
      <c r="K502" s="90"/>
      <c r="L502" s="92"/>
      <c r="M502" s="90"/>
      <c r="N502" s="92"/>
      <c r="O502" s="90"/>
      <c r="P502" s="92"/>
      <c r="Q502" s="90"/>
      <c r="R502" s="90"/>
      <c r="S502" s="92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</row>
    <row r="503">
      <c r="A503" s="35"/>
      <c r="B503" s="88" t="s">
        <v>338</v>
      </c>
      <c r="C503" s="110" t="str">
        <f t="shared" ref="C503:S503" si="102">C497/C496</f>
        <v>#DIV/0!</v>
      </c>
      <c r="D503" s="110" t="str">
        <f t="shared" si="102"/>
        <v>#DIV/0!</v>
      </c>
      <c r="E503" s="110" t="str">
        <f t="shared" si="102"/>
        <v>#DIV/0!</v>
      </c>
      <c r="F503" s="110" t="str">
        <f t="shared" si="102"/>
        <v>#DIV/0!</v>
      </c>
      <c r="G503" s="110">
        <f t="shared" si="102"/>
        <v>1</v>
      </c>
      <c r="H503" s="110" t="str">
        <f t="shared" si="102"/>
        <v>#DIV/0!</v>
      </c>
      <c r="I503" s="110" t="str">
        <f t="shared" si="102"/>
        <v>#DIV/0!</v>
      </c>
      <c r="J503" s="110">
        <f t="shared" si="102"/>
        <v>1</v>
      </c>
      <c r="K503" s="110" t="str">
        <f t="shared" si="102"/>
        <v>#DIV/0!</v>
      </c>
      <c r="L503" s="110">
        <f t="shared" si="102"/>
        <v>1</v>
      </c>
      <c r="M503" s="110" t="str">
        <f t="shared" si="102"/>
        <v>#DIV/0!</v>
      </c>
      <c r="N503" s="110">
        <f t="shared" si="102"/>
        <v>1</v>
      </c>
      <c r="O503" s="110" t="str">
        <f t="shared" si="102"/>
        <v>#DIV/0!</v>
      </c>
      <c r="P503" s="110">
        <f t="shared" si="102"/>
        <v>1</v>
      </c>
      <c r="Q503" s="110" t="str">
        <f t="shared" si="102"/>
        <v>#DIV/0!</v>
      </c>
      <c r="R503" s="110" t="str">
        <f t="shared" si="102"/>
        <v>#DIV/0!</v>
      </c>
      <c r="S503" s="110">
        <f t="shared" si="102"/>
        <v>1</v>
      </c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</row>
    <row r="505">
      <c r="A505" s="210"/>
      <c r="B505" s="211" t="s">
        <v>1809</v>
      </c>
      <c r="C505" s="212"/>
      <c r="D505" s="226"/>
      <c r="E505" s="212"/>
      <c r="F505" s="212"/>
      <c r="G505" s="226"/>
      <c r="H505" s="212"/>
      <c r="I505" s="212"/>
      <c r="J505" s="226"/>
      <c r="K505" s="212"/>
      <c r="L505" s="226"/>
      <c r="M505" s="212"/>
      <c r="N505" s="226"/>
      <c r="O505" s="212"/>
      <c r="P505" s="226"/>
      <c r="Q505" s="212"/>
      <c r="R505" s="212"/>
      <c r="S505" s="226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</row>
    <row r="506">
      <c r="A506" s="85">
        <v>43787.0</v>
      </c>
      <c r="B506" s="112" t="s">
        <v>134</v>
      </c>
      <c r="C506" s="113"/>
      <c r="D506" s="115" t="s">
        <v>182</v>
      </c>
      <c r="E506" s="113"/>
      <c r="F506" s="113"/>
      <c r="G506" s="115" t="s">
        <v>100</v>
      </c>
      <c r="H506" s="113"/>
      <c r="I506" s="113"/>
      <c r="J506" s="115" t="s">
        <v>172</v>
      </c>
      <c r="K506" s="113"/>
      <c r="L506" s="115" t="s">
        <v>191</v>
      </c>
      <c r="M506" s="113"/>
      <c r="N506" s="115" t="s">
        <v>1848</v>
      </c>
      <c r="O506" s="113"/>
      <c r="P506" s="115" t="s">
        <v>1846</v>
      </c>
      <c r="Q506" s="113"/>
      <c r="R506" s="113"/>
      <c r="S506" s="115" t="s">
        <v>2069</v>
      </c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</row>
    <row r="507">
      <c r="A507" s="27"/>
      <c r="B507" s="88" t="s">
        <v>159</v>
      </c>
      <c r="C507" s="90"/>
      <c r="D507" s="92">
        <v>0.0</v>
      </c>
      <c r="E507" s="90"/>
      <c r="F507" s="90"/>
      <c r="G507" s="92">
        <v>16.0</v>
      </c>
      <c r="H507" s="90"/>
      <c r="I507" s="90"/>
      <c r="J507" s="92">
        <v>3.0</v>
      </c>
      <c r="K507" s="90"/>
      <c r="L507" s="92">
        <v>28.0</v>
      </c>
      <c r="M507" s="90"/>
      <c r="N507" s="92">
        <v>8.0</v>
      </c>
      <c r="O507" s="90"/>
      <c r="P507" s="92">
        <v>21.0</v>
      </c>
      <c r="Q507" s="90"/>
      <c r="R507" s="90"/>
      <c r="S507" s="92">
        <f>36+43+1+15</f>
        <v>95</v>
      </c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</row>
    <row r="508">
      <c r="A508" s="27"/>
      <c r="B508" s="88" t="s">
        <v>178</v>
      </c>
      <c r="C508" s="90"/>
      <c r="D508" s="92">
        <v>0.0</v>
      </c>
      <c r="E508" s="92"/>
      <c r="F508" s="92"/>
      <c r="G508" s="92">
        <v>16.0</v>
      </c>
      <c r="H508" s="92"/>
      <c r="I508" s="92"/>
      <c r="J508" s="92">
        <v>3.0</v>
      </c>
      <c r="K508" s="92"/>
      <c r="L508" s="92">
        <v>28.0</v>
      </c>
      <c r="M508" s="92"/>
      <c r="N508" s="92">
        <v>8.0</v>
      </c>
      <c r="O508" s="92"/>
      <c r="P508" s="92">
        <v>21.0</v>
      </c>
      <c r="Q508" s="92"/>
      <c r="R508" s="92"/>
      <c r="S508" s="92">
        <v>95.0</v>
      </c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</row>
    <row r="509">
      <c r="A509" s="27"/>
      <c r="B509" s="88" t="s">
        <v>287</v>
      </c>
      <c r="C509" s="90"/>
      <c r="D509" s="92"/>
      <c r="E509" s="90"/>
      <c r="F509" s="90"/>
      <c r="G509" s="92"/>
      <c r="H509" s="90"/>
      <c r="I509" s="90"/>
      <c r="J509" s="92"/>
      <c r="K509" s="90"/>
      <c r="L509" s="92"/>
      <c r="M509" s="90"/>
      <c r="N509" s="92"/>
      <c r="O509" s="90"/>
      <c r="P509" s="92"/>
      <c r="Q509" s="90"/>
      <c r="R509" s="90"/>
      <c r="S509" s="92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</row>
    <row r="510">
      <c r="A510" s="27"/>
      <c r="B510" s="88" t="s">
        <v>301</v>
      </c>
      <c r="C510" s="90"/>
      <c r="D510" s="92"/>
      <c r="E510" s="90"/>
      <c r="F510" s="90"/>
      <c r="G510" s="92"/>
      <c r="H510" s="90"/>
      <c r="I510" s="90"/>
      <c r="J510" s="92"/>
      <c r="K510" s="90"/>
      <c r="L510" s="92"/>
      <c r="M510" s="90"/>
      <c r="N510" s="92"/>
      <c r="O510" s="90"/>
      <c r="P510" s="92"/>
      <c r="Q510" s="90"/>
      <c r="R510" s="90"/>
      <c r="S510" s="92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</row>
    <row r="511">
      <c r="A511" s="27"/>
      <c r="B511" s="88" t="s">
        <v>214</v>
      </c>
      <c r="C511" s="90"/>
      <c r="D511" s="92">
        <f t="shared" ref="D511:S511" si="103">D507-D509-D510-D512-D513</f>
        <v>0</v>
      </c>
      <c r="E511" s="92">
        <f t="shared" si="103"/>
        <v>0</v>
      </c>
      <c r="F511" s="92">
        <f t="shared" si="103"/>
        <v>0</v>
      </c>
      <c r="G511" s="92">
        <f t="shared" si="103"/>
        <v>16</v>
      </c>
      <c r="H511" s="92">
        <f t="shared" si="103"/>
        <v>0</v>
      </c>
      <c r="I511" s="92">
        <f t="shared" si="103"/>
        <v>0</v>
      </c>
      <c r="J511" s="92">
        <f t="shared" si="103"/>
        <v>3</v>
      </c>
      <c r="K511" s="92">
        <f t="shared" si="103"/>
        <v>0</v>
      </c>
      <c r="L511" s="92">
        <f t="shared" si="103"/>
        <v>28</v>
      </c>
      <c r="M511" s="92">
        <f t="shared" si="103"/>
        <v>0</v>
      </c>
      <c r="N511" s="92">
        <f t="shared" si="103"/>
        <v>8</v>
      </c>
      <c r="O511" s="92">
        <f t="shared" si="103"/>
        <v>0</v>
      </c>
      <c r="P511" s="92">
        <f t="shared" si="103"/>
        <v>21</v>
      </c>
      <c r="Q511" s="92">
        <f t="shared" si="103"/>
        <v>0</v>
      </c>
      <c r="R511" s="92">
        <f t="shared" si="103"/>
        <v>0</v>
      </c>
      <c r="S511" s="92">
        <f t="shared" si="103"/>
        <v>95</v>
      </c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</row>
    <row r="512">
      <c r="A512" s="27"/>
      <c r="B512" s="88" t="s">
        <v>221</v>
      </c>
      <c r="C512" s="90"/>
      <c r="D512" s="92"/>
      <c r="E512" s="90"/>
      <c r="F512" s="90"/>
      <c r="G512" s="92"/>
      <c r="H512" s="90"/>
      <c r="I512" s="90"/>
      <c r="J512" s="92"/>
      <c r="K512" s="90"/>
      <c r="L512" s="92"/>
      <c r="M512" s="90"/>
      <c r="N512" s="92"/>
      <c r="O512" s="90"/>
      <c r="P512" s="92"/>
      <c r="Q512" s="90"/>
      <c r="R512" s="90"/>
      <c r="S512" s="92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</row>
    <row r="513">
      <c r="A513" s="27"/>
      <c r="B513" s="88" t="s">
        <v>233</v>
      </c>
      <c r="C513" s="90"/>
      <c r="D513" s="92"/>
      <c r="E513" s="90"/>
      <c r="F513" s="90"/>
      <c r="G513" s="92"/>
      <c r="H513" s="90"/>
      <c r="I513" s="90"/>
      <c r="J513" s="92"/>
      <c r="K513" s="90"/>
      <c r="L513" s="92"/>
      <c r="M513" s="90"/>
      <c r="N513" s="92"/>
      <c r="O513" s="90"/>
      <c r="P513" s="92"/>
      <c r="Q513" s="90"/>
      <c r="R513" s="90"/>
      <c r="S513" s="92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</row>
    <row r="514">
      <c r="A514" s="35"/>
      <c r="B514" s="88" t="s">
        <v>338</v>
      </c>
      <c r="C514" s="110" t="str">
        <f t="shared" ref="C514:S514" si="104">C508/C507</f>
        <v>#DIV/0!</v>
      </c>
      <c r="D514" s="110" t="str">
        <f t="shared" si="104"/>
        <v>#DIV/0!</v>
      </c>
      <c r="E514" s="110" t="str">
        <f t="shared" si="104"/>
        <v>#DIV/0!</v>
      </c>
      <c r="F514" s="110" t="str">
        <f t="shared" si="104"/>
        <v>#DIV/0!</v>
      </c>
      <c r="G514" s="110">
        <f t="shared" si="104"/>
        <v>1</v>
      </c>
      <c r="H514" s="110" t="str">
        <f t="shared" si="104"/>
        <v>#DIV/0!</v>
      </c>
      <c r="I514" s="110" t="str">
        <f t="shared" si="104"/>
        <v>#DIV/0!</v>
      </c>
      <c r="J514" s="110">
        <f t="shared" si="104"/>
        <v>1</v>
      </c>
      <c r="K514" s="110" t="str">
        <f t="shared" si="104"/>
        <v>#DIV/0!</v>
      </c>
      <c r="L514" s="110">
        <f t="shared" si="104"/>
        <v>1</v>
      </c>
      <c r="M514" s="110" t="str">
        <f t="shared" si="104"/>
        <v>#DIV/0!</v>
      </c>
      <c r="N514" s="110">
        <f t="shared" si="104"/>
        <v>1</v>
      </c>
      <c r="O514" s="110" t="str">
        <f t="shared" si="104"/>
        <v>#DIV/0!</v>
      </c>
      <c r="P514" s="110">
        <f t="shared" si="104"/>
        <v>1</v>
      </c>
      <c r="Q514" s="110" t="str">
        <f t="shared" si="104"/>
        <v>#DIV/0!</v>
      </c>
      <c r="R514" s="110" t="str">
        <f t="shared" si="104"/>
        <v>#DIV/0!</v>
      </c>
      <c r="S514" s="110">
        <f t="shared" si="104"/>
        <v>1</v>
      </c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</row>
    <row r="516">
      <c r="A516" s="210"/>
      <c r="B516" s="211" t="s">
        <v>1809</v>
      </c>
      <c r="C516" s="212"/>
      <c r="D516" s="226"/>
      <c r="E516" s="212"/>
      <c r="F516" s="212"/>
      <c r="G516" s="226"/>
      <c r="H516" s="212"/>
      <c r="I516" s="212"/>
      <c r="J516" s="226"/>
      <c r="K516" s="212"/>
      <c r="L516" s="226"/>
      <c r="M516" s="212"/>
      <c r="N516" s="226"/>
      <c r="O516" s="212"/>
      <c r="P516" s="226"/>
      <c r="Q516" s="212"/>
      <c r="R516" s="212"/>
      <c r="S516" s="226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</row>
    <row r="517">
      <c r="A517" s="85">
        <v>43788.0</v>
      </c>
      <c r="B517" s="112" t="s">
        <v>134</v>
      </c>
      <c r="C517" s="113"/>
      <c r="D517" s="115" t="s">
        <v>382</v>
      </c>
      <c r="E517" s="113"/>
      <c r="F517" s="113"/>
      <c r="G517" s="115" t="s">
        <v>1819</v>
      </c>
      <c r="H517" s="113"/>
      <c r="I517" s="113"/>
      <c r="J517" s="115" t="s">
        <v>1437</v>
      </c>
      <c r="K517" s="113"/>
      <c r="L517" s="115" t="s">
        <v>1871</v>
      </c>
      <c r="M517" s="113"/>
      <c r="N517" s="115" t="s">
        <v>2307</v>
      </c>
      <c r="O517" s="113"/>
      <c r="P517" s="115" t="s">
        <v>522</v>
      </c>
      <c r="Q517" s="113"/>
      <c r="R517" s="113"/>
      <c r="S517" s="115" t="s">
        <v>1649</v>
      </c>
      <c r="T517" s="82" t="s">
        <v>1921</v>
      </c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</row>
    <row r="518">
      <c r="A518" s="27"/>
      <c r="B518" s="88" t="s">
        <v>159</v>
      </c>
      <c r="C518" s="90"/>
      <c r="D518" s="92">
        <v>0.0</v>
      </c>
      <c r="E518" s="90"/>
      <c r="F518" s="90"/>
      <c r="G518" s="92">
        <v>0.0</v>
      </c>
      <c r="H518" s="90"/>
      <c r="I518" s="90"/>
      <c r="J518" s="92">
        <v>127.0</v>
      </c>
      <c r="K518" s="90"/>
      <c r="L518" s="92">
        <v>33.0</v>
      </c>
      <c r="M518" s="90"/>
      <c r="N518" s="92">
        <v>14.0</v>
      </c>
      <c r="O518" s="90"/>
      <c r="P518" s="92">
        <v>6.0</v>
      </c>
      <c r="Q518" s="90"/>
      <c r="R518" s="90"/>
      <c r="S518" s="92">
        <v>5.0</v>
      </c>
      <c r="T518" s="23">
        <f>70+22</f>
        <v>92</v>
      </c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</row>
    <row r="519">
      <c r="A519" s="27"/>
      <c r="B519" s="88" t="s">
        <v>178</v>
      </c>
      <c r="C519" s="90"/>
      <c r="D519" s="92">
        <v>0.0</v>
      </c>
      <c r="E519" s="92"/>
      <c r="F519" s="92"/>
      <c r="G519" s="92">
        <v>0.0</v>
      </c>
      <c r="H519" s="92"/>
      <c r="I519" s="92"/>
      <c r="J519" s="92">
        <v>127.0</v>
      </c>
      <c r="K519" s="92"/>
      <c r="L519" s="92">
        <v>33.0</v>
      </c>
      <c r="M519" s="92"/>
      <c r="N519" s="92">
        <v>14.0</v>
      </c>
      <c r="O519" s="92"/>
      <c r="P519" s="92">
        <v>6.0</v>
      </c>
      <c r="Q519" s="92"/>
      <c r="R519" s="92"/>
      <c r="S519" s="92">
        <v>5.0</v>
      </c>
      <c r="T519" s="82">
        <v>92.0</v>
      </c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</row>
    <row r="520">
      <c r="A520" s="27"/>
      <c r="B520" s="88" t="s">
        <v>287</v>
      </c>
      <c r="C520" s="90"/>
      <c r="D520" s="92"/>
      <c r="E520" s="90"/>
      <c r="F520" s="90"/>
      <c r="G520" s="92"/>
      <c r="H520" s="90"/>
      <c r="I520" s="90"/>
      <c r="J520" s="92"/>
      <c r="K520" s="90"/>
      <c r="L520" s="92"/>
      <c r="M520" s="90"/>
      <c r="N520" s="92"/>
      <c r="O520" s="90"/>
      <c r="P520" s="92"/>
      <c r="Q520" s="90"/>
      <c r="R520" s="90"/>
      <c r="S520" s="92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</row>
    <row r="521">
      <c r="A521" s="27"/>
      <c r="B521" s="88" t="s">
        <v>301</v>
      </c>
      <c r="C521" s="90"/>
      <c r="D521" s="92"/>
      <c r="E521" s="90"/>
      <c r="F521" s="90"/>
      <c r="G521" s="92"/>
      <c r="H521" s="90"/>
      <c r="I521" s="90"/>
      <c r="J521" s="92"/>
      <c r="K521" s="90"/>
      <c r="L521" s="92"/>
      <c r="M521" s="90"/>
      <c r="N521" s="92"/>
      <c r="O521" s="90"/>
      <c r="P521" s="92"/>
      <c r="Q521" s="90"/>
      <c r="R521" s="90"/>
      <c r="S521" s="92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</row>
    <row r="522">
      <c r="A522" s="27"/>
      <c r="B522" s="88" t="s">
        <v>214</v>
      </c>
      <c r="C522" s="90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</row>
    <row r="523">
      <c r="A523" s="27"/>
      <c r="B523" s="88" t="s">
        <v>221</v>
      </c>
      <c r="C523" s="90"/>
      <c r="D523" s="92"/>
      <c r="E523" s="90"/>
      <c r="F523" s="90"/>
      <c r="G523" s="92"/>
      <c r="H523" s="90"/>
      <c r="I523" s="90"/>
      <c r="J523" s="92"/>
      <c r="K523" s="90"/>
      <c r="L523" s="92"/>
      <c r="M523" s="90"/>
      <c r="N523" s="92"/>
      <c r="O523" s="90"/>
      <c r="P523" s="92"/>
      <c r="Q523" s="90"/>
      <c r="R523" s="90"/>
      <c r="S523" s="92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</row>
    <row r="524">
      <c r="A524" s="27"/>
      <c r="B524" s="88" t="s">
        <v>233</v>
      </c>
      <c r="C524" s="90"/>
      <c r="D524" s="92"/>
      <c r="E524" s="90"/>
      <c r="F524" s="90"/>
      <c r="G524" s="92"/>
      <c r="H524" s="90"/>
      <c r="I524" s="90"/>
      <c r="J524" s="92"/>
      <c r="K524" s="90"/>
      <c r="L524" s="92"/>
      <c r="M524" s="90"/>
      <c r="N524" s="92"/>
      <c r="O524" s="90"/>
      <c r="P524" s="92"/>
      <c r="Q524" s="90"/>
      <c r="R524" s="90"/>
      <c r="S524" s="92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</row>
    <row r="525">
      <c r="A525" s="35"/>
      <c r="B525" s="88" t="s">
        <v>338</v>
      </c>
      <c r="C525" s="110" t="str">
        <f t="shared" ref="C525:S525" si="105">C519/C518</f>
        <v>#DIV/0!</v>
      </c>
      <c r="D525" s="110" t="str">
        <f t="shared" si="105"/>
        <v>#DIV/0!</v>
      </c>
      <c r="E525" s="110" t="str">
        <f t="shared" si="105"/>
        <v>#DIV/0!</v>
      </c>
      <c r="F525" s="110" t="str">
        <f t="shared" si="105"/>
        <v>#DIV/0!</v>
      </c>
      <c r="G525" s="110" t="str">
        <f t="shared" si="105"/>
        <v>#DIV/0!</v>
      </c>
      <c r="H525" s="110" t="str">
        <f t="shared" si="105"/>
        <v>#DIV/0!</v>
      </c>
      <c r="I525" s="110" t="str">
        <f t="shared" si="105"/>
        <v>#DIV/0!</v>
      </c>
      <c r="J525" s="110">
        <f t="shared" si="105"/>
        <v>1</v>
      </c>
      <c r="K525" s="110" t="str">
        <f t="shared" si="105"/>
        <v>#DIV/0!</v>
      </c>
      <c r="L525" s="110">
        <f t="shared" si="105"/>
        <v>1</v>
      </c>
      <c r="M525" s="110" t="str">
        <f t="shared" si="105"/>
        <v>#DIV/0!</v>
      </c>
      <c r="N525" s="110">
        <f t="shared" si="105"/>
        <v>1</v>
      </c>
      <c r="O525" s="110" t="str">
        <f t="shared" si="105"/>
        <v>#DIV/0!</v>
      </c>
      <c r="P525" s="110">
        <f t="shared" si="105"/>
        <v>1</v>
      </c>
      <c r="Q525" s="110" t="str">
        <f t="shared" si="105"/>
        <v>#DIV/0!</v>
      </c>
      <c r="R525" s="110" t="str">
        <f t="shared" si="105"/>
        <v>#DIV/0!</v>
      </c>
      <c r="S525" s="110">
        <f t="shared" si="105"/>
        <v>1</v>
      </c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</row>
    <row r="527">
      <c r="A527" s="210"/>
      <c r="B527" s="211" t="s">
        <v>1809</v>
      </c>
      <c r="C527" s="212"/>
      <c r="D527" s="226"/>
      <c r="E527" s="212"/>
      <c r="F527" s="212"/>
      <c r="G527" s="226"/>
      <c r="H527" s="212"/>
      <c r="I527" s="212"/>
      <c r="J527" s="226"/>
      <c r="K527" s="212"/>
      <c r="L527" s="226"/>
      <c r="M527" s="212"/>
      <c r="N527" s="226"/>
      <c r="O527" s="212"/>
      <c r="P527" s="226"/>
      <c r="Q527" s="212"/>
      <c r="R527" s="212"/>
      <c r="S527" s="226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</row>
    <row r="528">
      <c r="A528" s="85">
        <v>43789.0</v>
      </c>
      <c r="B528" s="112" t="s">
        <v>134</v>
      </c>
      <c r="C528" s="113"/>
      <c r="D528" s="115" t="s">
        <v>382</v>
      </c>
      <c r="E528" s="113"/>
      <c r="F528" s="113"/>
      <c r="G528" s="115" t="s">
        <v>1419</v>
      </c>
      <c r="H528" s="113"/>
      <c r="I528" s="113"/>
      <c r="J528" s="115" t="s">
        <v>116</v>
      </c>
      <c r="K528" s="113"/>
      <c r="L528" s="115" t="s">
        <v>1871</v>
      </c>
      <c r="M528" s="113"/>
      <c r="N528" s="115" t="s">
        <v>1232</v>
      </c>
      <c r="O528" s="113"/>
      <c r="P528" s="115" t="s">
        <v>1846</v>
      </c>
      <c r="Q528" s="113"/>
      <c r="R528" s="113"/>
      <c r="S528" s="115" t="s">
        <v>1328</v>
      </c>
      <c r="T528" s="82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</row>
    <row r="529">
      <c r="A529" s="27"/>
      <c r="B529" s="88" t="s">
        <v>159</v>
      </c>
      <c r="C529" s="90"/>
      <c r="D529" s="92">
        <v>0.0</v>
      </c>
      <c r="E529" s="90"/>
      <c r="F529" s="90"/>
      <c r="G529" s="92">
        <v>5.0</v>
      </c>
      <c r="H529" s="90"/>
      <c r="I529" s="90"/>
      <c r="J529" s="92">
        <v>15.0</v>
      </c>
      <c r="K529" s="90"/>
      <c r="L529" s="92">
        <v>33.0</v>
      </c>
      <c r="M529" s="90"/>
      <c r="N529" s="92">
        <v>0.0</v>
      </c>
      <c r="O529" s="90"/>
      <c r="P529" s="92">
        <v>31.0</v>
      </c>
      <c r="Q529" s="90"/>
      <c r="R529" s="90"/>
      <c r="S529" s="92">
        <v>92.0</v>
      </c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</row>
    <row r="530">
      <c r="A530" s="27"/>
      <c r="B530" s="88" t="s">
        <v>178</v>
      </c>
      <c r="C530" s="90"/>
      <c r="D530" s="92">
        <v>0.0</v>
      </c>
      <c r="E530" s="92"/>
      <c r="F530" s="92"/>
      <c r="G530" s="92">
        <v>5.0</v>
      </c>
      <c r="H530" s="92"/>
      <c r="I530" s="92"/>
      <c r="J530" s="92">
        <v>15.0</v>
      </c>
      <c r="K530" s="92"/>
      <c r="L530" s="92">
        <v>33.0</v>
      </c>
      <c r="M530" s="92"/>
      <c r="N530" s="92">
        <v>0.0</v>
      </c>
      <c r="O530" s="92"/>
      <c r="P530" s="92">
        <v>31.0</v>
      </c>
      <c r="Q530" s="92"/>
      <c r="R530" s="92"/>
      <c r="S530" s="92">
        <v>92.0</v>
      </c>
      <c r="T530" s="82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</row>
    <row r="531">
      <c r="A531" s="27"/>
      <c r="B531" s="88" t="s">
        <v>287</v>
      </c>
      <c r="C531" s="90"/>
      <c r="D531" s="92"/>
      <c r="E531" s="90"/>
      <c r="F531" s="90"/>
      <c r="G531" s="92"/>
      <c r="H531" s="90"/>
      <c r="I531" s="90"/>
      <c r="J531" s="92"/>
      <c r="K531" s="90"/>
      <c r="L531" s="92"/>
      <c r="M531" s="90"/>
      <c r="N531" s="92"/>
      <c r="O531" s="90"/>
      <c r="P531" s="92"/>
      <c r="Q531" s="90"/>
      <c r="R531" s="90"/>
      <c r="S531" s="92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</row>
    <row r="532">
      <c r="A532" s="27"/>
      <c r="B532" s="88" t="s">
        <v>301</v>
      </c>
      <c r="C532" s="90"/>
      <c r="D532" s="92"/>
      <c r="E532" s="90"/>
      <c r="F532" s="90"/>
      <c r="G532" s="92"/>
      <c r="H532" s="90"/>
      <c r="I532" s="90"/>
      <c r="J532" s="92"/>
      <c r="K532" s="90"/>
      <c r="L532" s="92"/>
      <c r="M532" s="90"/>
      <c r="N532" s="92"/>
      <c r="O532" s="90"/>
      <c r="P532" s="92"/>
      <c r="Q532" s="90"/>
      <c r="R532" s="90"/>
      <c r="S532" s="92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</row>
    <row r="533">
      <c r="A533" s="27"/>
      <c r="B533" s="88" t="s">
        <v>214</v>
      </c>
      <c r="C533" s="90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</row>
    <row r="534">
      <c r="A534" s="27"/>
      <c r="B534" s="88" t="s">
        <v>221</v>
      </c>
      <c r="C534" s="90"/>
      <c r="D534" s="92"/>
      <c r="E534" s="90"/>
      <c r="F534" s="90"/>
      <c r="G534" s="92"/>
      <c r="H534" s="90"/>
      <c r="I534" s="90"/>
      <c r="J534" s="92"/>
      <c r="K534" s="90"/>
      <c r="L534" s="92"/>
      <c r="M534" s="90"/>
      <c r="N534" s="92"/>
      <c r="O534" s="90"/>
      <c r="P534" s="92"/>
      <c r="Q534" s="90"/>
      <c r="R534" s="90"/>
      <c r="S534" s="92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</row>
    <row r="535">
      <c r="A535" s="27"/>
      <c r="B535" s="88" t="s">
        <v>233</v>
      </c>
      <c r="C535" s="90"/>
      <c r="D535" s="92"/>
      <c r="E535" s="90"/>
      <c r="F535" s="90"/>
      <c r="G535" s="92"/>
      <c r="H535" s="90"/>
      <c r="I535" s="90"/>
      <c r="J535" s="92"/>
      <c r="K535" s="90"/>
      <c r="L535" s="92"/>
      <c r="M535" s="90"/>
      <c r="N535" s="92"/>
      <c r="O535" s="90"/>
      <c r="P535" s="92"/>
      <c r="Q535" s="90"/>
      <c r="R535" s="90"/>
      <c r="S535" s="92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</row>
    <row r="536">
      <c r="A536" s="35"/>
      <c r="B536" s="88" t="s">
        <v>338</v>
      </c>
      <c r="C536" s="110" t="str">
        <f t="shared" ref="C536:S536" si="106">C530/C529</f>
        <v>#DIV/0!</v>
      </c>
      <c r="D536" s="110" t="str">
        <f t="shared" si="106"/>
        <v>#DIV/0!</v>
      </c>
      <c r="E536" s="110" t="str">
        <f t="shared" si="106"/>
        <v>#DIV/0!</v>
      </c>
      <c r="F536" s="110" t="str">
        <f t="shared" si="106"/>
        <v>#DIV/0!</v>
      </c>
      <c r="G536" s="110">
        <f t="shared" si="106"/>
        <v>1</v>
      </c>
      <c r="H536" s="110" t="str">
        <f t="shared" si="106"/>
        <v>#DIV/0!</v>
      </c>
      <c r="I536" s="110" t="str">
        <f t="shared" si="106"/>
        <v>#DIV/0!</v>
      </c>
      <c r="J536" s="110">
        <f t="shared" si="106"/>
        <v>1</v>
      </c>
      <c r="K536" s="110" t="str">
        <f t="shared" si="106"/>
        <v>#DIV/0!</v>
      </c>
      <c r="L536" s="110">
        <f t="shared" si="106"/>
        <v>1</v>
      </c>
      <c r="M536" s="110" t="str">
        <f t="shared" si="106"/>
        <v>#DIV/0!</v>
      </c>
      <c r="N536" s="110" t="str">
        <f t="shared" si="106"/>
        <v>#DIV/0!</v>
      </c>
      <c r="O536" s="110" t="str">
        <f t="shared" si="106"/>
        <v>#DIV/0!</v>
      </c>
      <c r="P536" s="110">
        <f t="shared" si="106"/>
        <v>1</v>
      </c>
      <c r="Q536" s="110" t="str">
        <f t="shared" si="106"/>
        <v>#DIV/0!</v>
      </c>
      <c r="R536" s="110" t="str">
        <f t="shared" si="106"/>
        <v>#DIV/0!</v>
      </c>
      <c r="S536" s="110">
        <f t="shared" si="106"/>
        <v>1</v>
      </c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</row>
    <row r="538">
      <c r="A538" s="210"/>
      <c r="B538" s="211" t="s">
        <v>1809</v>
      </c>
      <c r="C538" s="212"/>
      <c r="D538" s="226"/>
      <c r="E538" s="212"/>
      <c r="F538" s="212"/>
      <c r="G538" s="226"/>
      <c r="H538" s="212"/>
      <c r="I538" s="212"/>
      <c r="J538" s="226"/>
      <c r="K538" s="212"/>
      <c r="L538" s="226"/>
      <c r="M538" s="212"/>
      <c r="N538" s="226"/>
      <c r="O538" s="212"/>
      <c r="P538" s="226"/>
      <c r="Q538" s="212"/>
      <c r="R538" s="212"/>
      <c r="S538" s="226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</row>
    <row r="539">
      <c r="A539" s="85">
        <v>43790.0</v>
      </c>
      <c r="B539" s="112" t="s">
        <v>134</v>
      </c>
      <c r="C539" s="113"/>
      <c r="D539" s="115" t="s">
        <v>290</v>
      </c>
      <c r="E539" s="113"/>
      <c r="F539" s="113"/>
      <c r="G539" s="115" t="s">
        <v>1803</v>
      </c>
      <c r="H539" s="113"/>
      <c r="I539" s="113"/>
      <c r="J539" s="115" t="s">
        <v>2112</v>
      </c>
      <c r="K539" s="113"/>
      <c r="L539" s="115" t="s">
        <v>2020</v>
      </c>
      <c r="M539" s="113"/>
      <c r="N539" s="115" t="s">
        <v>1848</v>
      </c>
      <c r="O539" s="113"/>
      <c r="P539" s="115" t="s">
        <v>2470</v>
      </c>
      <c r="Q539" s="113"/>
      <c r="R539" s="113"/>
      <c r="S539" s="115" t="s">
        <v>1829</v>
      </c>
      <c r="T539" s="82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</row>
    <row r="540">
      <c r="A540" s="27"/>
      <c r="B540" s="88" t="s">
        <v>159</v>
      </c>
      <c r="C540" s="90"/>
      <c r="D540" s="92">
        <v>0.0</v>
      </c>
      <c r="E540" s="90"/>
      <c r="F540" s="90"/>
      <c r="G540" s="92">
        <v>41.0</v>
      </c>
      <c r="H540" s="90"/>
      <c r="I540" s="90"/>
      <c r="J540" s="92">
        <v>29.0</v>
      </c>
      <c r="K540" s="90"/>
      <c r="L540" s="92">
        <v>0.0</v>
      </c>
      <c r="M540" s="90"/>
      <c r="N540" s="92">
        <v>0.0</v>
      </c>
      <c r="O540" s="90"/>
      <c r="P540" s="92">
        <v>26.0</v>
      </c>
      <c r="Q540" s="90"/>
      <c r="R540" s="90"/>
      <c r="S540" s="92">
        <v>97.0</v>
      </c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</row>
    <row r="541">
      <c r="A541" s="27"/>
      <c r="B541" s="88" t="s">
        <v>178</v>
      </c>
      <c r="C541" s="90"/>
      <c r="D541" s="92">
        <v>0.0</v>
      </c>
      <c r="E541" s="92"/>
      <c r="F541" s="92"/>
      <c r="G541" s="92">
        <v>41.0</v>
      </c>
      <c r="H541" s="92"/>
      <c r="I541" s="92"/>
      <c r="J541" s="92">
        <v>29.0</v>
      </c>
      <c r="K541" s="92"/>
      <c r="L541" s="92">
        <v>0.0</v>
      </c>
      <c r="M541" s="92"/>
      <c r="N541" s="92">
        <v>0.0</v>
      </c>
      <c r="O541" s="92"/>
      <c r="P541" s="92">
        <v>26.0</v>
      </c>
      <c r="Q541" s="92"/>
      <c r="R541" s="92"/>
      <c r="S541" s="92">
        <v>97.0</v>
      </c>
      <c r="T541" s="82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</row>
    <row r="542">
      <c r="A542" s="27"/>
      <c r="B542" s="88" t="s">
        <v>287</v>
      </c>
      <c r="C542" s="90"/>
      <c r="D542" s="92"/>
      <c r="E542" s="90"/>
      <c r="F542" s="90"/>
      <c r="G542" s="92"/>
      <c r="H542" s="90"/>
      <c r="I542" s="90"/>
      <c r="J542" s="92"/>
      <c r="K542" s="90"/>
      <c r="L542" s="92"/>
      <c r="M542" s="90"/>
      <c r="N542" s="92"/>
      <c r="O542" s="90"/>
      <c r="P542" s="92"/>
      <c r="Q542" s="90"/>
      <c r="R542" s="90"/>
      <c r="S542" s="92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</row>
    <row r="543">
      <c r="A543" s="27"/>
      <c r="B543" s="88" t="s">
        <v>301</v>
      </c>
      <c r="C543" s="90"/>
      <c r="D543" s="92"/>
      <c r="E543" s="90"/>
      <c r="F543" s="90"/>
      <c r="G543" s="92"/>
      <c r="H543" s="90"/>
      <c r="I543" s="90"/>
      <c r="J543" s="92"/>
      <c r="K543" s="90"/>
      <c r="L543" s="92"/>
      <c r="M543" s="90"/>
      <c r="N543" s="92"/>
      <c r="O543" s="90"/>
      <c r="P543" s="92"/>
      <c r="Q543" s="90"/>
      <c r="R543" s="90"/>
      <c r="S543" s="92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</row>
    <row r="544">
      <c r="A544" s="27"/>
      <c r="B544" s="88" t="s">
        <v>214</v>
      </c>
      <c r="C544" s="90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</row>
    <row r="545">
      <c r="A545" s="27"/>
      <c r="B545" s="88" t="s">
        <v>221</v>
      </c>
      <c r="C545" s="90"/>
      <c r="D545" s="92"/>
      <c r="E545" s="90"/>
      <c r="F545" s="90"/>
      <c r="G545" s="92"/>
      <c r="H545" s="90"/>
      <c r="I545" s="90"/>
      <c r="J545" s="92"/>
      <c r="K545" s="90"/>
      <c r="L545" s="92"/>
      <c r="M545" s="90"/>
      <c r="N545" s="92"/>
      <c r="O545" s="90"/>
      <c r="P545" s="92"/>
      <c r="Q545" s="90"/>
      <c r="R545" s="90"/>
      <c r="S545" s="92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</row>
    <row r="546">
      <c r="A546" s="27"/>
      <c r="B546" s="88" t="s">
        <v>233</v>
      </c>
      <c r="C546" s="90"/>
      <c r="D546" s="92"/>
      <c r="E546" s="90"/>
      <c r="F546" s="90"/>
      <c r="G546" s="92"/>
      <c r="H546" s="90"/>
      <c r="I546" s="90"/>
      <c r="J546" s="92"/>
      <c r="K546" s="90"/>
      <c r="L546" s="92"/>
      <c r="M546" s="90"/>
      <c r="N546" s="92"/>
      <c r="O546" s="90"/>
      <c r="P546" s="92"/>
      <c r="Q546" s="90"/>
      <c r="R546" s="90"/>
      <c r="S546" s="92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</row>
    <row r="547">
      <c r="A547" s="35"/>
      <c r="B547" s="88" t="s">
        <v>338</v>
      </c>
      <c r="C547" s="110" t="str">
        <f t="shared" ref="C547:S547" si="107">C541/C540</f>
        <v>#DIV/0!</v>
      </c>
      <c r="D547" s="110" t="str">
        <f t="shared" si="107"/>
        <v>#DIV/0!</v>
      </c>
      <c r="E547" s="110" t="str">
        <f t="shared" si="107"/>
        <v>#DIV/0!</v>
      </c>
      <c r="F547" s="110" t="str">
        <f t="shared" si="107"/>
        <v>#DIV/0!</v>
      </c>
      <c r="G547" s="110">
        <f t="shared" si="107"/>
        <v>1</v>
      </c>
      <c r="H547" s="110" t="str">
        <f t="shared" si="107"/>
        <v>#DIV/0!</v>
      </c>
      <c r="I547" s="110" t="str">
        <f t="shared" si="107"/>
        <v>#DIV/0!</v>
      </c>
      <c r="J547" s="110">
        <f t="shared" si="107"/>
        <v>1</v>
      </c>
      <c r="K547" s="110" t="str">
        <f t="shared" si="107"/>
        <v>#DIV/0!</v>
      </c>
      <c r="L547" s="110" t="str">
        <f t="shared" si="107"/>
        <v>#DIV/0!</v>
      </c>
      <c r="M547" s="110" t="str">
        <f t="shared" si="107"/>
        <v>#DIV/0!</v>
      </c>
      <c r="N547" s="110" t="str">
        <f t="shared" si="107"/>
        <v>#DIV/0!</v>
      </c>
      <c r="O547" s="110" t="str">
        <f t="shared" si="107"/>
        <v>#DIV/0!</v>
      </c>
      <c r="P547" s="110">
        <f t="shared" si="107"/>
        <v>1</v>
      </c>
      <c r="Q547" s="110" t="str">
        <f t="shared" si="107"/>
        <v>#DIV/0!</v>
      </c>
      <c r="R547" s="110" t="str">
        <f t="shared" si="107"/>
        <v>#DIV/0!</v>
      </c>
      <c r="S547" s="110">
        <f t="shared" si="107"/>
        <v>1</v>
      </c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</row>
    <row r="549">
      <c r="A549" s="210"/>
      <c r="B549" s="211" t="s">
        <v>1809</v>
      </c>
      <c r="C549" s="212"/>
      <c r="D549" s="226"/>
      <c r="E549" s="212"/>
      <c r="F549" s="212"/>
      <c r="G549" s="226"/>
      <c r="H549" s="212"/>
      <c r="I549" s="212"/>
      <c r="J549" s="226"/>
      <c r="K549" s="212"/>
      <c r="L549" s="226"/>
      <c r="M549" s="212"/>
      <c r="N549" s="226"/>
      <c r="O549" s="212"/>
      <c r="P549" s="226"/>
      <c r="Q549" s="212"/>
      <c r="R549" s="212"/>
      <c r="S549" s="226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</row>
    <row r="550">
      <c r="A550" s="85">
        <v>43791.0</v>
      </c>
      <c r="B550" s="112" t="s">
        <v>134</v>
      </c>
      <c r="C550" s="113"/>
      <c r="D550" s="115" t="s">
        <v>290</v>
      </c>
      <c r="E550" s="113"/>
      <c r="F550" s="113"/>
      <c r="G550" s="115" t="s">
        <v>1283</v>
      </c>
      <c r="H550" s="113"/>
      <c r="I550" s="113"/>
      <c r="J550" s="115" t="s">
        <v>117</v>
      </c>
      <c r="K550" s="113"/>
      <c r="L550" s="115" t="s">
        <v>1460</v>
      </c>
      <c r="M550" s="113"/>
      <c r="N550" s="115" t="s">
        <v>1233</v>
      </c>
      <c r="O550" s="113"/>
      <c r="P550" s="115" t="s">
        <v>1649</v>
      </c>
      <c r="Q550" s="113"/>
      <c r="R550" s="113"/>
      <c r="S550" s="115" t="s">
        <v>389</v>
      </c>
      <c r="T550" s="82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</row>
    <row r="551">
      <c r="A551" s="27"/>
      <c r="B551" s="88" t="s">
        <v>159</v>
      </c>
      <c r="C551" s="90"/>
      <c r="D551" s="92">
        <v>0.0</v>
      </c>
      <c r="E551" s="90"/>
      <c r="F551" s="90"/>
      <c r="G551" s="92">
        <v>145.0</v>
      </c>
      <c r="H551" s="90"/>
      <c r="I551" s="90"/>
      <c r="J551" s="92">
        <v>44.0</v>
      </c>
      <c r="K551" s="90"/>
      <c r="L551" s="92">
        <v>20.0</v>
      </c>
      <c r="M551" s="90"/>
      <c r="N551" s="92">
        <v>0.0</v>
      </c>
      <c r="O551" s="90"/>
      <c r="P551" s="92">
        <v>39.0</v>
      </c>
      <c r="Q551" s="90"/>
      <c r="R551" s="90"/>
      <c r="S551" s="92">
        <v>99.0</v>
      </c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</row>
    <row r="552">
      <c r="A552" s="27"/>
      <c r="B552" s="88" t="s">
        <v>178</v>
      </c>
      <c r="C552" s="90"/>
      <c r="D552" s="92">
        <v>0.0</v>
      </c>
      <c r="E552" s="92"/>
      <c r="F552" s="92"/>
      <c r="G552" s="92">
        <v>145.0</v>
      </c>
      <c r="H552" s="92"/>
      <c r="I552" s="92"/>
      <c r="J552" s="92">
        <v>44.0</v>
      </c>
      <c r="K552" s="92"/>
      <c r="L552" s="92">
        <v>20.0</v>
      </c>
      <c r="M552" s="92"/>
      <c r="N552" s="92">
        <v>0.0</v>
      </c>
      <c r="O552" s="92"/>
      <c r="P552" s="92">
        <v>39.0</v>
      </c>
      <c r="Q552" s="92"/>
      <c r="R552" s="92"/>
      <c r="S552" s="92">
        <v>99.0</v>
      </c>
      <c r="T552" s="82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</row>
    <row r="553">
      <c r="A553" s="27"/>
      <c r="B553" s="88" t="s">
        <v>287</v>
      </c>
      <c r="C553" s="90"/>
      <c r="D553" s="92"/>
      <c r="E553" s="90"/>
      <c r="F553" s="90"/>
      <c r="G553" s="92"/>
      <c r="H553" s="90"/>
      <c r="I553" s="90"/>
      <c r="J553" s="92"/>
      <c r="K553" s="90"/>
      <c r="L553" s="92"/>
      <c r="M553" s="90"/>
      <c r="N553" s="92"/>
      <c r="O553" s="90"/>
      <c r="P553" s="92"/>
      <c r="Q553" s="90"/>
      <c r="R553" s="90"/>
      <c r="S553" s="92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</row>
    <row r="554">
      <c r="A554" s="27"/>
      <c r="B554" s="88" t="s">
        <v>301</v>
      </c>
      <c r="C554" s="90"/>
      <c r="D554" s="92"/>
      <c r="E554" s="90"/>
      <c r="F554" s="90"/>
      <c r="G554" s="92"/>
      <c r="H554" s="90"/>
      <c r="I554" s="90"/>
      <c r="J554" s="92"/>
      <c r="K554" s="90"/>
      <c r="L554" s="92"/>
      <c r="M554" s="90"/>
      <c r="N554" s="92"/>
      <c r="O554" s="90"/>
      <c r="P554" s="92"/>
      <c r="Q554" s="90"/>
      <c r="R554" s="90"/>
      <c r="S554" s="92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</row>
    <row r="555">
      <c r="A555" s="27"/>
      <c r="B555" s="88" t="s">
        <v>214</v>
      </c>
      <c r="C555" s="90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</row>
    <row r="556">
      <c r="A556" s="27"/>
      <c r="B556" s="88" t="s">
        <v>221</v>
      </c>
      <c r="C556" s="90"/>
      <c r="D556" s="92"/>
      <c r="E556" s="90"/>
      <c r="F556" s="90"/>
      <c r="G556" s="92"/>
      <c r="H556" s="90"/>
      <c r="I556" s="90"/>
      <c r="J556" s="92"/>
      <c r="K556" s="90"/>
      <c r="L556" s="92"/>
      <c r="M556" s="90"/>
      <c r="N556" s="92"/>
      <c r="O556" s="90"/>
      <c r="P556" s="92"/>
      <c r="Q556" s="90"/>
      <c r="R556" s="90"/>
      <c r="S556" s="92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</row>
    <row r="557">
      <c r="A557" s="27"/>
      <c r="B557" s="88" t="s">
        <v>233</v>
      </c>
      <c r="C557" s="90"/>
      <c r="D557" s="92"/>
      <c r="E557" s="90"/>
      <c r="F557" s="90"/>
      <c r="G557" s="92"/>
      <c r="H557" s="90"/>
      <c r="I557" s="90"/>
      <c r="J557" s="92"/>
      <c r="K557" s="90"/>
      <c r="L557" s="92"/>
      <c r="M557" s="90"/>
      <c r="N557" s="92"/>
      <c r="O557" s="90"/>
      <c r="P557" s="92"/>
      <c r="Q557" s="90"/>
      <c r="R557" s="90"/>
      <c r="S557" s="92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</row>
    <row r="558">
      <c r="A558" s="35"/>
      <c r="B558" s="88" t="s">
        <v>338</v>
      </c>
      <c r="C558" s="110" t="str">
        <f t="shared" ref="C558:S558" si="108">C552/C551</f>
        <v>#DIV/0!</v>
      </c>
      <c r="D558" s="110" t="str">
        <f t="shared" si="108"/>
        <v>#DIV/0!</v>
      </c>
      <c r="E558" s="110" t="str">
        <f t="shared" si="108"/>
        <v>#DIV/0!</v>
      </c>
      <c r="F558" s="110" t="str">
        <f t="shared" si="108"/>
        <v>#DIV/0!</v>
      </c>
      <c r="G558" s="110">
        <f t="shared" si="108"/>
        <v>1</v>
      </c>
      <c r="H558" s="110" t="str">
        <f t="shared" si="108"/>
        <v>#DIV/0!</v>
      </c>
      <c r="I558" s="110" t="str">
        <f t="shared" si="108"/>
        <v>#DIV/0!</v>
      </c>
      <c r="J558" s="110">
        <f t="shared" si="108"/>
        <v>1</v>
      </c>
      <c r="K558" s="110" t="str">
        <f t="shared" si="108"/>
        <v>#DIV/0!</v>
      </c>
      <c r="L558" s="110">
        <f t="shared" si="108"/>
        <v>1</v>
      </c>
      <c r="M558" s="110" t="str">
        <f t="shared" si="108"/>
        <v>#DIV/0!</v>
      </c>
      <c r="N558" s="110" t="str">
        <f t="shared" si="108"/>
        <v>#DIV/0!</v>
      </c>
      <c r="O558" s="110" t="str">
        <f t="shared" si="108"/>
        <v>#DIV/0!</v>
      </c>
      <c r="P558" s="110">
        <f t="shared" si="108"/>
        <v>1</v>
      </c>
      <c r="Q558" s="110" t="str">
        <f t="shared" si="108"/>
        <v>#DIV/0!</v>
      </c>
      <c r="R558" s="110" t="str">
        <f t="shared" si="108"/>
        <v>#DIV/0!</v>
      </c>
      <c r="S558" s="110">
        <f t="shared" si="108"/>
        <v>1</v>
      </c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  <c r="BN988" s="23"/>
      <c r="BO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  <c r="BN989" s="23"/>
      <c r="BO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  <c r="BN993" s="23"/>
      <c r="BO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  <c r="BN996" s="23"/>
      <c r="BO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</row>
    <row r="100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  <c r="BN1001" s="23"/>
      <c r="BO1001" s="23"/>
    </row>
    <row r="100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  <c r="BF1002" s="23"/>
      <c r="BG1002" s="23"/>
      <c r="BH1002" s="23"/>
      <c r="BI1002" s="23"/>
      <c r="BJ1002" s="23"/>
      <c r="BK1002" s="23"/>
      <c r="BL1002" s="23"/>
      <c r="BM1002" s="23"/>
      <c r="BN1002" s="23"/>
      <c r="BO1002" s="23"/>
    </row>
    <row r="100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  <c r="BN1003" s="23"/>
      <c r="BO1003" s="23"/>
    </row>
    <row r="1004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  <c r="BN1004" s="23"/>
      <c r="BO1004" s="23"/>
    </row>
    <row r="1005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  <c r="BN1005" s="23"/>
      <c r="BO1005" s="23"/>
    </row>
    <row r="1006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  <c r="BN1006" s="23"/>
      <c r="BO1006" s="23"/>
    </row>
    <row r="1007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  <c r="BN1007" s="23"/>
      <c r="BO1007" s="23"/>
    </row>
    <row r="1008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  <c r="BN1008" s="23"/>
      <c r="BO1008" s="23"/>
    </row>
    <row r="1009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  <c r="BN1009" s="23"/>
      <c r="BO1009" s="23"/>
    </row>
    <row r="1010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  <c r="BN1010" s="23"/>
      <c r="BO1010" s="23"/>
    </row>
    <row r="101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  <c r="BN1011" s="23"/>
      <c r="BO1011" s="23"/>
    </row>
    <row r="1012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  <c r="BN1012" s="23"/>
      <c r="BO1012" s="23"/>
    </row>
    <row r="101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  <c r="BN1013" s="23"/>
      <c r="BO1013" s="23"/>
    </row>
    <row r="1014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  <c r="BN1014" s="23"/>
      <c r="BO1014" s="23"/>
    </row>
    <row r="1015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  <c r="BN1015" s="23"/>
      <c r="BO1015" s="23"/>
    </row>
    <row r="1016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  <c r="BN1016" s="23"/>
      <c r="BO1016" s="23"/>
    </row>
    <row r="1017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  <c r="BN1017" s="23"/>
      <c r="BO1017" s="23"/>
    </row>
    <row r="1018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  <c r="BN1018" s="23"/>
      <c r="BO1018" s="23"/>
    </row>
    <row r="1019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  <c r="BN1019" s="23"/>
      <c r="BO1019" s="23"/>
    </row>
    <row r="1020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  <c r="BN1020" s="23"/>
      <c r="BO1020" s="23"/>
    </row>
    <row r="102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  <c r="BN1021" s="23"/>
      <c r="BO1021" s="23"/>
    </row>
    <row r="1022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  <c r="BN1022" s="23"/>
      <c r="BO1022" s="23"/>
    </row>
    <row r="102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  <c r="BN1023" s="23"/>
      <c r="BO1023" s="23"/>
    </row>
    <row r="1024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  <c r="BN1024" s="23"/>
      <c r="BO1024" s="23"/>
    </row>
    <row r="1025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  <c r="BN1025" s="23"/>
      <c r="BO1025" s="23"/>
    </row>
    <row r="1026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  <c r="BN1026" s="23"/>
      <c r="BO1026" s="23"/>
    </row>
    <row r="1027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  <c r="BN1027" s="23"/>
      <c r="BO1027" s="23"/>
    </row>
    <row r="1028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  <c r="BN1028" s="23"/>
      <c r="BO1028" s="23"/>
    </row>
    <row r="1029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  <c r="BN1029" s="23"/>
      <c r="BO1029" s="23"/>
    </row>
    <row r="1030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  <c r="BN1030" s="23"/>
      <c r="BO1030" s="23"/>
    </row>
    <row r="103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  <c r="BN1031" s="23"/>
      <c r="BO1031" s="23"/>
    </row>
    <row r="1032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  <c r="BN1032" s="23"/>
      <c r="BO1032" s="23"/>
    </row>
    <row r="10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  <c r="BN1033" s="23"/>
      <c r="BO1033" s="23"/>
    </row>
    <row r="1034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  <c r="BN1034" s="23"/>
      <c r="BO1034" s="23"/>
    </row>
    <row r="1035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  <c r="BN1035" s="23"/>
      <c r="BO1035" s="23"/>
    </row>
    <row r="1036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  <c r="BN1036" s="23"/>
      <c r="BO1036" s="23"/>
    </row>
    <row r="1037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  <c r="BN1037" s="23"/>
      <c r="BO1037" s="23"/>
    </row>
    <row r="1038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  <c r="BN1038" s="23"/>
      <c r="BO1038" s="23"/>
    </row>
    <row r="1039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  <c r="BN1039" s="23"/>
      <c r="BO1039" s="23"/>
    </row>
    <row r="1040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  <c r="BN1040" s="23"/>
      <c r="BO1040" s="23"/>
    </row>
    <row r="104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  <c r="BN1041" s="23"/>
      <c r="BO1041" s="23"/>
    </row>
    <row r="1042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  <c r="BN1042" s="23"/>
      <c r="BO1042" s="23"/>
    </row>
    <row r="104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  <c r="BN1043" s="23"/>
      <c r="BO1043" s="23"/>
    </row>
    <row r="1044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  <c r="BN1044" s="23"/>
      <c r="BO1044" s="23"/>
    </row>
    <row r="1045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  <c r="BN1045" s="23"/>
      <c r="BO1045" s="23"/>
    </row>
    <row r="1046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  <c r="BN1046" s="23"/>
      <c r="BO1046" s="23"/>
    </row>
    <row r="1047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  <c r="BN1047" s="23"/>
      <c r="BO1047" s="23"/>
    </row>
    <row r="1048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  <c r="BN1048" s="23"/>
      <c r="BO1048" s="23"/>
    </row>
    <row r="1049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  <c r="BN1049" s="23"/>
      <c r="BO1049" s="23"/>
    </row>
    <row r="1050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  <c r="BN1050" s="23"/>
      <c r="BO1050" s="23"/>
    </row>
    <row r="105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  <c r="BN1051" s="23"/>
      <c r="BO1051" s="23"/>
    </row>
    <row r="1052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  <c r="BN1052" s="23"/>
      <c r="BO1052" s="23"/>
    </row>
    <row r="105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  <c r="BN1053" s="23"/>
      <c r="BO1053" s="23"/>
    </row>
    <row r="1054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  <c r="BN1054" s="23"/>
      <c r="BO1054" s="23"/>
    </row>
    <row r="1055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  <c r="BN1055" s="23"/>
      <c r="BO1055" s="23"/>
    </row>
    <row r="1056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  <c r="BN1056" s="23"/>
      <c r="BO1056" s="23"/>
    </row>
    <row r="1057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  <c r="BN1057" s="23"/>
      <c r="BO1057" s="23"/>
    </row>
    <row r="1058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  <c r="BN1058" s="23"/>
      <c r="BO1058" s="23"/>
    </row>
    <row r="1059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  <c r="BN1059" s="23"/>
      <c r="BO1059" s="23"/>
    </row>
    <row r="1060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  <c r="BN1060" s="23"/>
      <c r="BO1060" s="23"/>
    </row>
    <row r="106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  <c r="BN1061" s="23"/>
      <c r="BO1061" s="23"/>
    </row>
    <row r="1062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  <c r="BN1062" s="23"/>
      <c r="BO1062" s="23"/>
    </row>
    <row r="106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  <c r="BN1063" s="23"/>
      <c r="BO1063" s="23"/>
    </row>
    <row r="1064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  <c r="BN1064" s="23"/>
      <c r="BO1064" s="23"/>
    </row>
    <row r="1065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  <c r="BN1065" s="23"/>
      <c r="BO1065" s="23"/>
    </row>
    <row r="1066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  <c r="BN1066" s="23"/>
      <c r="BO1066" s="23"/>
    </row>
    <row r="1067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  <c r="BN1067" s="23"/>
      <c r="BO1067" s="23"/>
    </row>
    <row r="1068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  <c r="BN1068" s="23"/>
      <c r="BO1068" s="23"/>
    </row>
    <row r="1069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  <c r="BN1069" s="23"/>
      <c r="BO1069" s="23"/>
    </row>
    <row r="1070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  <c r="BN1070" s="23"/>
      <c r="BO1070" s="23"/>
    </row>
    <row r="107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  <c r="BN1071" s="23"/>
      <c r="BO1071" s="23"/>
    </row>
    <row r="1072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  <c r="BN1072" s="23"/>
      <c r="BO1072" s="23"/>
    </row>
    <row r="107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  <c r="BN1073" s="23"/>
      <c r="BO1073" s="23"/>
    </row>
    <row r="1074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  <c r="BN1074" s="23"/>
      <c r="BO1074" s="23"/>
    </row>
    <row r="1075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  <c r="BN1075" s="23"/>
      <c r="BO1075" s="23"/>
    </row>
    <row r="1076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  <c r="BN1076" s="23"/>
      <c r="BO1076" s="23"/>
    </row>
    <row r="1077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  <c r="BN1077" s="23"/>
      <c r="BO1077" s="23"/>
    </row>
    <row r="1078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  <c r="BN1078" s="23"/>
      <c r="BO1078" s="23"/>
    </row>
    <row r="1079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  <c r="BN1079" s="23"/>
      <c r="BO1079" s="23"/>
    </row>
    <row r="1080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  <c r="BN1080" s="23"/>
      <c r="BO1080" s="23"/>
    </row>
    <row r="108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  <c r="BN1081" s="23"/>
      <c r="BO1081" s="23"/>
    </row>
    <row r="1082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  <c r="BN1082" s="23"/>
      <c r="BO1082" s="23"/>
    </row>
    <row r="108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  <c r="BN1083" s="23"/>
      <c r="BO1083" s="23"/>
    </row>
    <row r="1084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  <c r="BN1084" s="23"/>
      <c r="BO1084" s="23"/>
    </row>
    <row r="1085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  <c r="BN1085" s="23"/>
      <c r="BO1085" s="23"/>
    </row>
    <row r="1086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  <c r="BN1086" s="23"/>
      <c r="BO1086" s="23"/>
    </row>
    <row r="1087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  <c r="BN1087" s="23"/>
      <c r="BO1087" s="23"/>
    </row>
    <row r="1088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  <c r="BN1088" s="23"/>
      <c r="BO1088" s="23"/>
    </row>
    <row r="1089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  <c r="BN1089" s="23"/>
      <c r="BO1089" s="23"/>
    </row>
    <row r="1090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  <c r="BN1090" s="23"/>
      <c r="BO1090" s="23"/>
    </row>
    <row r="109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  <c r="BN1091" s="23"/>
      <c r="BO1091" s="23"/>
    </row>
    <row r="1092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  <c r="BN1092" s="23"/>
      <c r="BO1092" s="23"/>
    </row>
    <row r="109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  <c r="BN1093" s="23"/>
      <c r="BO1093" s="23"/>
    </row>
    <row r="1094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  <c r="AE1094" s="23"/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  <c r="BN1094" s="23"/>
      <c r="BO1094" s="23"/>
    </row>
    <row r="1095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  <c r="BN1095" s="23"/>
      <c r="BO1095" s="23"/>
    </row>
    <row r="1096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  <c r="BN1096" s="23"/>
      <c r="BO1096" s="23"/>
    </row>
    <row r="1097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  <c r="BN1097" s="23"/>
      <c r="BO1097" s="23"/>
    </row>
    <row r="1098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  <c r="BN1098" s="23"/>
      <c r="BO1098" s="23"/>
    </row>
    <row r="1099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  <c r="BN1099" s="23"/>
      <c r="BO1099" s="23"/>
    </row>
    <row r="1100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  <c r="BN1100" s="23"/>
      <c r="BO1100" s="23"/>
    </row>
    <row r="110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  <c r="BL1101" s="23"/>
      <c r="BM1101" s="23"/>
      <c r="BN1101" s="23"/>
      <c r="BO1101" s="23"/>
    </row>
    <row r="1102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  <c r="BN1102" s="23"/>
      <c r="BO1102" s="23"/>
    </row>
    <row r="110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  <c r="BN1103" s="23"/>
      <c r="BO1103" s="23"/>
    </row>
    <row r="1104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  <c r="BN1104" s="23"/>
      <c r="BO1104" s="23"/>
    </row>
    <row r="1105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  <c r="BL1105" s="23"/>
      <c r="BM1105" s="23"/>
      <c r="BN1105" s="23"/>
      <c r="BO1105" s="23"/>
    </row>
    <row r="1106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  <c r="BL1106" s="23"/>
      <c r="BM1106" s="23"/>
      <c r="BN1106" s="23"/>
      <c r="BO1106" s="23"/>
    </row>
    <row r="1107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  <c r="AF1107" s="23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  <c r="BL1107" s="23"/>
      <c r="BM1107" s="23"/>
      <c r="BN1107" s="23"/>
      <c r="BO1107" s="23"/>
    </row>
    <row r="1108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  <c r="BL1108" s="23"/>
      <c r="BM1108" s="23"/>
      <c r="BN1108" s="23"/>
      <c r="BO1108" s="23"/>
    </row>
    <row r="1109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  <c r="BN1109" s="23"/>
      <c r="BO1109" s="23"/>
    </row>
    <row r="1110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  <c r="BN1110" s="23"/>
      <c r="BO1110" s="23"/>
    </row>
    <row r="111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  <c r="BL1111" s="23"/>
      <c r="BM1111" s="23"/>
      <c r="BN1111" s="23"/>
      <c r="BO1111" s="23"/>
    </row>
    <row r="1112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  <c r="AB1112" s="23"/>
      <c r="AC1112" s="23"/>
      <c r="AD1112" s="23"/>
      <c r="AE1112" s="23"/>
      <c r="AF1112" s="23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  <c r="BL1112" s="23"/>
      <c r="BM1112" s="23"/>
      <c r="BN1112" s="23"/>
      <c r="BO1112" s="23"/>
    </row>
    <row r="111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  <c r="BL1113" s="23"/>
      <c r="BM1113" s="23"/>
      <c r="BN1113" s="23"/>
      <c r="BO1113" s="23"/>
    </row>
    <row r="1114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  <c r="BL1114" s="23"/>
      <c r="BM1114" s="23"/>
      <c r="BN1114" s="23"/>
      <c r="BO1114" s="23"/>
    </row>
    <row r="1115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  <c r="BL1115" s="23"/>
      <c r="BM1115" s="23"/>
      <c r="BN1115" s="23"/>
      <c r="BO1115" s="23"/>
    </row>
    <row r="1116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  <c r="BL1116" s="23"/>
      <c r="BM1116" s="23"/>
      <c r="BN1116" s="23"/>
      <c r="BO1116" s="23"/>
    </row>
    <row r="1117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  <c r="BN1117" s="23"/>
      <c r="BO1117" s="23"/>
    </row>
    <row r="1118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  <c r="BN1118" s="23"/>
      <c r="BO1118" s="23"/>
    </row>
    <row r="1119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  <c r="BL1119" s="23"/>
      <c r="BM1119" s="23"/>
      <c r="BN1119" s="23"/>
      <c r="BO1119" s="23"/>
    </row>
    <row r="1120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  <c r="BL1120" s="23"/>
      <c r="BM1120" s="23"/>
      <c r="BN1120" s="23"/>
      <c r="BO1120" s="23"/>
    </row>
    <row r="112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  <c r="BL1121" s="23"/>
      <c r="BM1121" s="23"/>
      <c r="BN1121" s="23"/>
      <c r="BO1121" s="23"/>
    </row>
    <row r="1122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  <c r="BN1122" s="23"/>
      <c r="BO1122" s="23"/>
    </row>
    <row r="112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  <c r="BN1123" s="23"/>
      <c r="BO1123" s="23"/>
    </row>
    <row r="1124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  <c r="BL1124" s="23"/>
      <c r="BM1124" s="23"/>
      <c r="BN1124" s="23"/>
      <c r="BO1124" s="23"/>
    </row>
    <row r="1125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  <c r="BN1125" s="23"/>
      <c r="BO1125" s="23"/>
    </row>
    <row r="1126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  <c r="BN1126" s="23"/>
      <c r="BO1126" s="23"/>
    </row>
    <row r="1127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  <c r="BN1127" s="23"/>
      <c r="BO1127" s="23"/>
    </row>
    <row r="1128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  <c r="BL1128" s="23"/>
      <c r="BM1128" s="23"/>
      <c r="BN1128" s="23"/>
      <c r="BO1128" s="23"/>
    </row>
    <row r="1129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  <c r="BN1129" s="23"/>
      <c r="BO1129" s="23"/>
    </row>
    <row r="1130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  <c r="BN1130" s="23"/>
      <c r="BO1130" s="23"/>
    </row>
    <row r="113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  <c r="BL1131" s="23"/>
      <c r="BM1131" s="23"/>
      <c r="BN1131" s="23"/>
      <c r="BO1131" s="23"/>
    </row>
    <row r="1132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  <c r="BL1132" s="23"/>
      <c r="BM1132" s="23"/>
      <c r="BN1132" s="23"/>
      <c r="BO1132" s="23"/>
    </row>
    <row r="11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  <c r="BN1133" s="23"/>
      <c r="BO1133" s="23"/>
    </row>
    <row r="1134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  <c r="BN1134" s="23"/>
      <c r="BO1134" s="23"/>
    </row>
    <row r="1135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  <c r="BN1135" s="23"/>
      <c r="BO1135" s="23"/>
    </row>
    <row r="1136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  <c r="BL1136" s="23"/>
      <c r="BM1136" s="23"/>
      <c r="BN1136" s="23"/>
      <c r="BO1136" s="23"/>
    </row>
    <row r="1137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  <c r="BN1137" s="23"/>
      <c r="BO1137" s="23"/>
    </row>
    <row r="1138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U1138" s="23"/>
      <c r="V1138" s="23"/>
      <c r="AA1138" s="23"/>
      <c r="AB1138" s="23"/>
      <c r="AC1138" s="23"/>
      <c r="AD1138" s="23"/>
      <c r="AE1138" s="23"/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  <c r="BN1138" s="23"/>
      <c r="BO1138" s="23"/>
    </row>
  </sheetData>
  <mergeCells count="57">
    <mergeCell ref="A1:A3"/>
    <mergeCell ref="B2:B3"/>
    <mergeCell ref="A4:A12"/>
    <mergeCell ref="A14:A24"/>
    <mergeCell ref="A25:A33"/>
    <mergeCell ref="A34:A42"/>
    <mergeCell ref="A43:A51"/>
    <mergeCell ref="A53:A61"/>
    <mergeCell ref="A63:A71"/>
    <mergeCell ref="A73:A81"/>
    <mergeCell ref="A83:A91"/>
    <mergeCell ref="A93:A101"/>
    <mergeCell ref="A103:A111"/>
    <mergeCell ref="A113:A121"/>
    <mergeCell ref="A123:A131"/>
    <mergeCell ref="A133:A141"/>
    <mergeCell ref="A144:A152"/>
    <mergeCell ref="A154:A162"/>
    <mergeCell ref="A163:A171"/>
    <mergeCell ref="A173:A181"/>
    <mergeCell ref="A183:A191"/>
    <mergeCell ref="A194:A202"/>
    <mergeCell ref="A204:A212"/>
    <mergeCell ref="A214:A222"/>
    <mergeCell ref="A224:A232"/>
    <mergeCell ref="A234:A242"/>
    <mergeCell ref="A244:A252"/>
    <mergeCell ref="A254:A262"/>
    <mergeCell ref="A264:A272"/>
    <mergeCell ref="A274:A282"/>
    <mergeCell ref="A284:A292"/>
    <mergeCell ref="A294:A302"/>
    <mergeCell ref="A304:A312"/>
    <mergeCell ref="A314:A322"/>
    <mergeCell ref="A324:A332"/>
    <mergeCell ref="A334:A342"/>
    <mergeCell ref="A344:A352"/>
    <mergeCell ref="A354:A362"/>
    <mergeCell ref="A364:A372"/>
    <mergeCell ref="A374:A382"/>
    <mergeCell ref="A384:A392"/>
    <mergeCell ref="A394:A402"/>
    <mergeCell ref="A474:A482"/>
    <mergeCell ref="A484:A492"/>
    <mergeCell ref="A495:A503"/>
    <mergeCell ref="A506:A514"/>
    <mergeCell ref="A517:A525"/>
    <mergeCell ref="A528:A536"/>
    <mergeCell ref="A539:A547"/>
    <mergeCell ref="A550:A558"/>
    <mergeCell ref="A404:A412"/>
    <mergeCell ref="A414:A422"/>
    <mergeCell ref="A424:A432"/>
    <mergeCell ref="A434:A442"/>
    <mergeCell ref="A444:A452"/>
    <mergeCell ref="A454:A462"/>
    <mergeCell ref="A464:A472"/>
  </mergeCells>
  <hyperlinks>
    <hyperlink r:id="rId2" ref="T26"/>
    <hyperlink r:id="rId3" ref="T27"/>
    <hyperlink r:id="rId4" ref="G52"/>
    <hyperlink r:id="rId5" ref="J52"/>
    <hyperlink r:id="rId6" ref="L52"/>
    <hyperlink r:id="rId7" ref="N52"/>
    <hyperlink r:id="rId8" ref="P52"/>
    <hyperlink r:id="rId9" ref="S52"/>
    <hyperlink r:id="rId10" ref="D62"/>
    <hyperlink r:id="rId11" ref="G62"/>
    <hyperlink r:id="rId12" ref="J62"/>
    <hyperlink r:id="rId13" ref="L62"/>
    <hyperlink r:id="rId14" ref="N62"/>
    <hyperlink r:id="rId15" ref="P62"/>
    <hyperlink r:id="rId16" ref="S62"/>
    <hyperlink r:id="rId17" ref="G72"/>
    <hyperlink r:id="rId18" ref="L72"/>
    <hyperlink r:id="rId19" ref="N72"/>
    <hyperlink r:id="rId20" ref="P72"/>
    <hyperlink r:id="rId21" ref="S72"/>
    <hyperlink r:id="rId22" ref="T72"/>
    <hyperlink r:id="rId23" ref="D82"/>
    <hyperlink r:id="rId24" ref="G82"/>
    <hyperlink r:id="rId25" ref="J82"/>
    <hyperlink r:id="rId26" ref="L82"/>
    <hyperlink r:id="rId27" ref="N82"/>
    <hyperlink r:id="rId28" ref="P82"/>
    <hyperlink r:id="rId29" ref="S82"/>
    <hyperlink r:id="rId30" ref="D92"/>
    <hyperlink r:id="rId31" ref="G92"/>
    <hyperlink r:id="rId32" ref="J92"/>
    <hyperlink r:id="rId33" ref="L92"/>
    <hyperlink r:id="rId34" ref="N92"/>
    <hyperlink r:id="rId35" ref="P92"/>
    <hyperlink r:id="rId36" ref="S92"/>
    <hyperlink r:id="rId37" ref="D102"/>
    <hyperlink r:id="rId38" ref="G102"/>
    <hyperlink r:id="rId39" ref="J102"/>
    <hyperlink r:id="rId40" ref="L102"/>
    <hyperlink r:id="rId41" ref="N102"/>
    <hyperlink r:id="rId42" ref="P102"/>
    <hyperlink r:id="rId43" ref="S102"/>
    <hyperlink r:id="rId44" ref="T102"/>
    <hyperlink r:id="rId45" ref="D112"/>
    <hyperlink r:id="rId46" ref="J112"/>
    <hyperlink r:id="rId47" ref="L112"/>
    <hyperlink r:id="rId48" ref="N112"/>
    <hyperlink r:id="rId49" ref="P112"/>
    <hyperlink r:id="rId50" ref="S112"/>
    <hyperlink r:id="rId51" ref="D122"/>
    <hyperlink r:id="rId52" ref="G122"/>
    <hyperlink r:id="rId53" ref="J122"/>
    <hyperlink r:id="rId54" ref="L122"/>
    <hyperlink r:id="rId55" ref="N122"/>
    <hyperlink r:id="rId56" ref="P122"/>
    <hyperlink r:id="rId57" ref="S122"/>
    <hyperlink r:id="rId58" ref="D132"/>
    <hyperlink r:id="rId59" ref="G132"/>
    <hyperlink r:id="rId60" ref="J132"/>
    <hyperlink r:id="rId61" ref="L132"/>
    <hyperlink r:id="rId62" ref="N132"/>
    <hyperlink r:id="rId63" ref="P132"/>
    <hyperlink r:id="rId64" ref="S132"/>
    <hyperlink r:id="rId65" ref="D142"/>
    <hyperlink r:id="rId66" ref="G142"/>
    <hyperlink r:id="rId67" ref="J142"/>
    <hyperlink r:id="rId68" ref="L142"/>
    <hyperlink r:id="rId69" ref="N142"/>
    <hyperlink r:id="rId70" ref="P142"/>
    <hyperlink r:id="rId71" ref="S142"/>
    <hyperlink r:id="rId72" ref="D153"/>
    <hyperlink r:id="rId73" ref="G153"/>
    <hyperlink r:id="rId74" ref="J153"/>
    <hyperlink r:id="rId75" ref="L153"/>
    <hyperlink r:id="rId76" ref="N153"/>
    <hyperlink r:id="rId77" ref="P153"/>
    <hyperlink r:id="rId78" ref="S153"/>
    <hyperlink r:id="rId79" ref="D172"/>
    <hyperlink r:id="rId80" ref="G172"/>
    <hyperlink r:id="rId81" ref="J172"/>
    <hyperlink r:id="rId82" ref="L172"/>
    <hyperlink r:id="rId83" ref="N172"/>
    <hyperlink r:id="rId84" ref="P172"/>
    <hyperlink r:id="rId85" ref="S172"/>
    <hyperlink r:id="rId86" ref="D182"/>
    <hyperlink r:id="rId87" ref="G182"/>
    <hyperlink r:id="rId88" ref="J182"/>
    <hyperlink r:id="rId89" ref="L182"/>
    <hyperlink r:id="rId90" ref="N182"/>
    <hyperlink r:id="rId91" ref="P182"/>
    <hyperlink r:id="rId92" ref="D192"/>
    <hyperlink r:id="rId93" ref="G192"/>
    <hyperlink r:id="rId94" ref="J192"/>
    <hyperlink r:id="rId95" ref="L192"/>
    <hyperlink r:id="rId96" ref="N192"/>
    <hyperlink r:id="rId97" ref="P192"/>
    <hyperlink r:id="rId98" ref="S192"/>
    <hyperlink r:id="rId99" ref="D203"/>
    <hyperlink r:id="rId100" ref="G203"/>
    <hyperlink r:id="rId101" ref="J203"/>
    <hyperlink r:id="rId102" ref="L203"/>
    <hyperlink r:id="rId103" ref="N203"/>
    <hyperlink r:id="rId104" ref="P203"/>
    <hyperlink r:id="rId105" ref="D213"/>
    <hyperlink r:id="rId106" ref="J213"/>
    <hyperlink r:id="rId107" ref="M213"/>
    <hyperlink r:id="rId108" ref="N213"/>
    <hyperlink r:id="rId109" ref="D223"/>
    <hyperlink r:id="rId110" ref="G223"/>
    <hyperlink r:id="rId111" ref="J223"/>
    <hyperlink r:id="rId112" ref="N223"/>
    <hyperlink r:id="rId113" ref="P223"/>
    <hyperlink r:id="rId114" ref="S223"/>
    <hyperlink r:id="rId115" ref="D233"/>
    <hyperlink r:id="rId116" ref="J233"/>
    <hyperlink r:id="rId117" ref="L233"/>
    <hyperlink r:id="rId118" ref="N233"/>
    <hyperlink r:id="rId119" ref="P233"/>
    <hyperlink r:id="rId120" ref="S233"/>
    <hyperlink r:id="rId121" ref="D243"/>
    <hyperlink r:id="rId122" ref="G243"/>
    <hyperlink r:id="rId123" ref="J243"/>
    <hyperlink r:id="rId124" ref="L243"/>
    <hyperlink r:id="rId125" ref="N243"/>
    <hyperlink r:id="rId126" ref="P243"/>
    <hyperlink r:id="rId127" ref="S243"/>
    <hyperlink r:id="rId128" ref="D253"/>
    <hyperlink r:id="rId129" ref="G253"/>
    <hyperlink r:id="rId130" ref="J253"/>
    <hyperlink r:id="rId131" ref="L253"/>
    <hyperlink r:id="rId132" ref="N253"/>
    <hyperlink r:id="rId133" ref="P253"/>
    <hyperlink r:id="rId134" ref="D263"/>
    <hyperlink r:id="rId135" ref="G263"/>
    <hyperlink r:id="rId136" ref="J263"/>
    <hyperlink r:id="rId137" ref="L263"/>
    <hyperlink r:id="rId138" ref="N263"/>
    <hyperlink r:id="rId139" ref="P263"/>
    <hyperlink r:id="rId140" ref="S263"/>
    <hyperlink r:id="rId141" ref="L273"/>
    <hyperlink r:id="rId142" ref="N273"/>
    <hyperlink r:id="rId143" ref="S273"/>
    <hyperlink r:id="rId144" ref="G283"/>
    <hyperlink r:id="rId145" ref="J283"/>
    <hyperlink r:id="rId146" ref="L283"/>
    <hyperlink r:id="rId147" ref="N283"/>
    <hyperlink r:id="rId148" ref="P283"/>
    <hyperlink r:id="rId149" ref="S283"/>
    <hyperlink r:id="rId150" ref="G293"/>
    <hyperlink r:id="rId151" ref="J293"/>
    <hyperlink r:id="rId152" ref="L293"/>
    <hyperlink r:id="rId153" ref="N293"/>
    <hyperlink r:id="rId154" ref="P293"/>
    <hyperlink r:id="rId155" ref="S293"/>
    <hyperlink r:id="rId156" ref="D303"/>
    <hyperlink r:id="rId157" ref="G303"/>
    <hyperlink r:id="rId158" ref="J303"/>
    <hyperlink r:id="rId159" ref="L303"/>
    <hyperlink r:id="rId160" ref="N303"/>
    <hyperlink r:id="rId161" ref="P303"/>
    <hyperlink r:id="rId162" ref="S303"/>
    <hyperlink r:id="rId163" ref="D313"/>
    <hyperlink r:id="rId164" ref="J313"/>
    <hyperlink r:id="rId165" ref="L313"/>
    <hyperlink r:id="rId166" ref="N313"/>
    <hyperlink r:id="rId167" ref="P313"/>
    <hyperlink r:id="rId168" ref="S313"/>
    <hyperlink r:id="rId169" ref="J323"/>
    <hyperlink r:id="rId170" ref="L323"/>
    <hyperlink r:id="rId171" ref="N323"/>
    <hyperlink r:id="rId172" ref="P323"/>
    <hyperlink r:id="rId173" ref="S323"/>
    <hyperlink r:id="rId174" ref="J333"/>
    <hyperlink r:id="rId175" ref="L333"/>
    <hyperlink r:id="rId176" ref="N333"/>
    <hyperlink r:id="rId177" ref="P333"/>
    <hyperlink r:id="rId178" ref="S333"/>
    <hyperlink r:id="rId179" ref="T333"/>
    <hyperlink r:id="rId180" ref="G343"/>
    <hyperlink r:id="rId181" ref="J343"/>
    <hyperlink r:id="rId182" ref="L343"/>
    <hyperlink r:id="rId183" ref="G353"/>
    <hyperlink r:id="rId184" ref="J353"/>
    <hyperlink r:id="rId185" ref="L353"/>
    <hyperlink r:id="rId186" ref="N353"/>
    <hyperlink r:id="rId187" ref="P353"/>
    <hyperlink r:id="rId188" ref="S353"/>
    <hyperlink r:id="rId189" ref="T353"/>
    <hyperlink r:id="rId190" ref="D363"/>
    <hyperlink r:id="rId191" ref="G363"/>
    <hyperlink r:id="rId192" ref="J363"/>
    <hyperlink r:id="rId193" ref="L363"/>
    <hyperlink r:id="rId194" ref="N363"/>
    <hyperlink r:id="rId195" ref="P363"/>
    <hyperlink r:id="rId196" ref="S363"/>
    <hyperlink r:id="rId197" ref="D373"/>
    <hyperlink r:id="rId198" ref="J373"/>
    <hyperlink r:id="rId199" ref="L373"/>
    <hyperlink r:id="rId200" ref="N373"/>
    <hyperlink r:id="rId201" ref="P373"/>
    <hyperlink r:id="rId202" ref="S373"/>
    <hyperlink r:id="rId203" ref="D383"/>
    <hyperlink r:id="rId204" ref="G383"/>
    <hyperlink r:id="rId205" ref="J383"/>
    <hyperlink r:id="rId206" ref="L383"/>
    <hyperlink r:id="rId207" ref="N383"/>
    <hyperlink r:id="rId208" ref="P383"/>
    <hyperlink r:id="rId209" ref="S383"/>
  </hyperlinks>
  <drawing r:id="rId210"/>
  <legacyDrawing r:id="rId21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4.57"/>
    <col customWidth="1" min="2" max="2" width="47.57"/>
    <col customWidth="1" hidden="1" min="3" max="3" width="7.86"/>
    <col customWidth="1" min="4" max="4" width="8.29"/>
    <col customWidth="1" hidden="1" min="5" max="5" width="12.0"/>
    <col customWidth="1" min="6" max="6" width="6.86"/>
    <col customWidth="1" hidden="1" min="7" max="7" width="7.86"/>
    <col customWidth="1" min="8" max="8" width="8.71"/>
    <col customWidth="1" hidden="1" min="9" max="9" width="8.29"/>
    <col customWidth="1" min="10" max="10" width="7.86"/>
    <col customWidth="1" hidden="1" min="11" max="11" width="7.86"/>
    <col customWidth="1" min="12" max="12" width="7.57"/>
    <col customWidth="1" hidden="1" min="13" max="13" width="7.71"/>
    <col customWidth="1" min="14" max="14" width="7.43"/>
    <col customWidth="1" min="15" max="15" width="8.71"/>
  </cols>
  <sheetData>
    <row r="1" ht="27.75" customHeight="1">
      <c r="A1" s="216">
        <v>100.0</v>
      </c>
      <c r="B1" s="193" t="s">
        <v>2040</v>
      </c>
      <c r="C1" s="227" t="s">
        <v>54</v>
      </c>
      <c r="D1" s="228" t="s">
        <v>127</v>
      </c>
      <c r="E1" s="227" t="s">
        <v>54</v>
      </c>
      <c r="F1" s="228" t="s">
        <v>127</v>
      </c>
      <c r="G1" s="227" t="s">
        <v>54</v>
      </c>
      <c r="H1" s="228" t="s">
        <v>127</v>
      </c>
      <c r="I1" s="227" t="s">
        <v>54</v>
      </c>
      <c r="J1" s="228" t="s">
        <v>127</v>
      </c>
      <c r="K1" s="227" t="s">
        <v>54</v>
      </c>
      <c r="L1" s="228" t="s">
        <v>127</v>
      </c>
      <c r="M1" s="227" t="s">
        <v>54</v>
      </c>
      <c r="N1" s="23"/>
      <c r="O1" s="23"/>
      <c r="P1" s="82" t="s">
        <v>2041</v>
      </c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</row>
    <row r="2" ht="18.75" customHeight="1">
      <c r="A2" s="35"/>
      <c r="B2" s="77"/>
      <c r="C2" s="54" t="s">
        <v>2042</v>
      </c>
      <c r="D2" s="229" t="s">
        <v>95</v>
      </c>
      <c r="E2" s="54" t="s">
        <v>38</v>
      </c>
      <c r="F2" s="229" t="s">
        <v>99</v>
      </c>
      <c r="G2" s="218" t="s">
        <v>42</v>
      </c>
      <c r="H2" s="229" t="s">
        <v>43</v>
      </c>
      <c r="I2" s="54" t="s">
        <v>129</v>
      </c>
      <c r="J2" s="230" t="s">
        <v>174</v>
      </c>
      <c r="K2" s="54" t="s">
        <v>46</v>
      </c>
      <c r="L2" s="229" t="s">
        <v>175</v>
      </c>
      <c r="M2" s="54" t="s">
        <v>51</v>
      </c>
      <c r="N2" s="8" t="s">
        <v>114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</row>
    <row r="3" hidden="1">
      <c r="A3" s="85">
        <v>43726.0</v>
      </c>
      <c r="B3" s="75" t="s">
        <v>134</v>
      </c>
      <c r="C3" s="76"/>
      <c r="D3" s="104" t="s">
        <v>687</v>
      </c>
      <c r="E3" s="76"/>
      <c r="F3" s="104" t="s">
        <v>1260</v>
      </c>
      <c r="G3" s="76"/>
      <c r="H3" s="104" t="s">
        <v>1546</v>
      </c>
      <c r="I3" s="76"/>
      <c r="J3" s="104" t="s">
        <v>2044</v>
      </c>
      <c r="K3" s="76"/>
      <c r="L3" s="104" t="s">
        <v>1084</v>
      </c>
      <c r="M3" s="76"/>
      <c r="N3" s="92" t="s">
        <v>1921</v>
      </c>
      <c r="O3" s="90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</row>
    <row r="4" hidden="1">
      <c r="A4" s="27"/>
      <c r="B4" s="88" t="s">
        <v>159</v>
      </c>
      <c r="C4" s="90"/>
      <c r="D4" s="92">
        <v>39.0</v>
      </c>
      <c r="E4" s="90"/>
      <c r="F4" s="92">
        <v>14.0</v>
      </c>
      <c r="G4" s="90"/>
      <c r="H4" s="92">
        <v>14.0</v>
      </c>
      <c r="I4" s="90"/>
      <c r="J4" s="92">
        <v>45.0</v>
      </c>
      <c r="K4" s="90"/>
      <c r="L4" s="92">
        <v>143.0</v>
      </c>
      <c r="M4" s="90"/>
      <c r="N4" s="92">
        <v>32.0</v>
      </c>
      <c r="O4" s="147">
        <f>SUM(D4:N4)</f>
        <v>287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</row>
    <row r="5" hidden="1">
      <c r="A5" s="27"/>
      <c r="B5" s="88" t="s">
        <v>178</v>
      </c>
      <c r="C5" s="90"/>
      <c r="D5" s="92">
        <v>33.0</v>
      </c>
      <c r="E5" s="90"/>
      <c r="F5" s="92">
        <v>14.0</v>
      </c>
      <c r="G5" s="90"/>
      <c r="H5" s="92">
        <v>14.0</v>
      </c>
      <c r="I5" s="90"/>
      <c r="J5" s="92">
        <v>40.0</v>
      </c>
      <c r="K5" s="90"/>
      <c r="L5" s="92">
        <v>130.0</v>
      </c>
      <c r="M5" s="90"/>
      <c r="N5" s="92">
        <v>32.0</v>
      </c>
      <c r="O5" s="90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</row>
    <row r="6" hidden="1">
      <c r="A6" s="27"/>
      <c r="B6" s="88" t="s">
        <v>190</v>
      </c>
      <c r="C6" s="90"/>
      <c r="D6" s="92">
        <v>28.0</v>
      </c>
      <c r="E6" s="90"/>
      <c r="F6" s="92">
        <v>8.0</v>
      </c>
      <c r="G6" s="90"/>
      <c r="H6" s="92">
        <v>13.0</v>
      </c>
      <c r="I6" s="90"/>
      <c r="J6" s="92">
        <v>40.0</v>
      </c>
      <c r="K6" s="90"/>
      <c r="L6" s="92">
        <v>113.0</v>
      </c>
      <c r="M6" s="90"/>
      <c r="N6" s="92">
        <v>31.0</v>
      </c>
      <c r="O6" s="90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</row>
    <row r="7" hidden="1">
      <c r="A7" s="27"/>
      <c r="B7" s="88" t="s">
        <v>207</v>
      </c>
      <c r="C7" s="90"/>
      <c r="D7" s="90"/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</row>
    <row r="8" hidden="1">
      <c r="A8" s="27"/>
      <c r="B8" s="88" t="s">
        <v>214</v>
      </c>
      <c r="C8" s="90"/>
      <c r="D8" s="92">
        <v>4.0</v>
      </c>
      <c r="E8" s="90"/>
      <c r="F8" s="92">
        <v>3.0</v>
      </c>
      <c r="G8" s="90"/>
      <c r="H8" s="92">
        <v>1.0</v>
      </c>
      <c r="I8" s="90"/>
      <c r="J8" s="92">
        <v>3.0</v>
      </c>
      <c r="K8" s="90"/>
      <c r="L8" s="92">
        <v>26.0</v>
      </c>
      <c r="M8" s="90"/>
      <c r="N8" s="92">
        <v>1.0</v>
      </c>
      <c r="O8" s="90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</row>
    <row r="9" hidden="1">
      <c r="A9" s="27"/>
      <c r="B9" s="88" t="s">
        <v>221</v>
      </c>
      <c r="C9" s="90"/>
      <c r="D9" s="92">
        <v>0.0</v>
      </c>
      <c r="E9" s="90"/>
      <c r="F9" s="92">
        <v>2.0</v>
      </c>
      <c r="G9" s="90"/>
      <c r="H9" s="90"/>
      <c r="I9" s="90"/>
      <c r="J9" s="90"/>
      <c r="K9" s="90"/>
      <c r="L9" s="92">
        <v>3.0</v>
      </c>
      <c r="M9" s="90"/>
      <c r="N9" s="90"/>
      <c r="O9" s="90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</row>
    <row r="10" hidden="1">
      <c r="A10" s="27"/>
      <c r="B10" s="88" t="s">
        <v>233</v>
      </c>
      <c r="C10" s="90"/>
      <c r="D10" s="90"/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</row>
    <row r="11" hidden="1">
      <c r="A11" s="35"/>
      <c r="B11" s="109" t="s">
        <v>239</v>
      </c>
      <c r="C11" s="110" t="str">
        <f t="shared" ref="C11:N11" si="1">C5/C4</f>
        <v>#DIV/0!</v>
      </c>
      <c r="D11" s="110">
        <f t="shared" si="1"/>
        <v>0.8461538462</v>
      </c>
      <c r="E11" s="110" t="str">
        <f t="shared" si="1"/>
        <v>#DIV/0!</v>
      </c>
      <c r="F11" s="110">
        <f t="shared" si="1"/>
        <v>1</v>
      </c>
      <c r="G11" s="110" t="str">
        <f t="shared" si="1"/>
        <v>#DIV/0!</v>
      </c>
      <c r="H11" s="110">
        <f t="shared" si="1"/>
        <v>1</v>
      </c>
      <c r="I11" s="110" t="str">
        <f t="shared" si="1"/>
        <v>#DIV/0!</v>
      </c>
      <c r="J11" s="110">
        <f t="shared" si="1"/>
        <v>0.8888888889</v>
      </c>
      <c r="K11" s="110" t="str">
        <f t="shared" si="1"/>
        <v>#DIV/0!</v>
      </c>
      <c r="L11" s="110">
        <f t="shared" si="1"/>
        <v>0.9090909091</v>
      </c>
      <c r="M11" s="110" t="str">
        <f t="shared" si="1"/>
        <v>#DIV/0!</v>
      </c>
      <c r="N11" s="110">
        <f t="shared" si="1"/>
        <v>1</v>
      </c>
      <c r="O11" s="110" t="str">
        <f>O5/O3</f>
        <v>#DIV/0!</v>
      </c>
      <c r="P11" s="118"/>
      <c r="Q11" s="118"/>
      <c r="R11" s="118"/>
      <c r="S11" s="118"/>
      <c r="T11" s="118"/>
      <c r="U11" s="118"/>
      <c r="V11" s="231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</row>
    <row r="12" hidden="1">
      <c r="A12" s="85">
        <v>43727.0</v>
      </c>
      <c r="B12" s="112" t="s">
        <v>134</v>
      </c>
      <c r="C12" s="113"/>
      <c r="D12" s="115" t="s">
        <v>1075</v>
      </c>
      <c r="E12" s="113"/>
      <c r="F12" s="115" t="s">
        <v>1260</v>
      </c>
      <c r="G12" s="115"/>
      <c r="H12" s="115" t="s">
        <v>43</v>
      </c>
      <c r="I12" s="113"/>
      <c r="J12" s="115" t="s">
        <v>1314</v>
      </c>
      <c r="K12" s="113"/>
      <c r="L12" s="115" t="s">
        <v>1740</v>
      </c>
      <c r="M12" s="113"/>
      <c r="N12" s="115" t="s">
        <v>114</v>
      </c>
      <c r="O12" s="11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</row>
    <row r="13" hidden="1">
      <c r="A13" s="27"/>
      <c r="B13" s="88" t="s">
        <v>159</v>
      </c>
      <c r="C13" s="90"/>
      <c r="D13" s="92">
        <v>100.0</v>
      </c>
      <c r="E13" s="90"/>
      <c r="F13" s="92">
        <v>16.0</v>
      </c>
      <c r="G13" s="92"/>
      <c r="H13" s="92">
        <v>43.0</v>
      </c>
      <c r="I13" s="90"/>
      <c r="J13" s="92">
        <v>54.0</v>
      </c>
      <c r="K13" s="90"/>
      <c r="L13" s="92">
        <v>126.0</v>
      </c>
      <c r="M13" s="90"/>
      <c r="N13" s="92">
        <v>46.0</v>
      </c>
      <c r="O13" s="147">
        <f>SUM(D13:N13)</f>
        <v>385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</row>
    <row r="14" hidden="1">
      <c r="A14" s="27"/>
      <c r="B14" s="88" t="s">
        <v>178</v>
      </c>
      <c r="C14" s="90"/>
      <c r="D14" s="92">
        <v>100.0</v>
      </c>
      <c r="E14" s="90"/>
      <c r="F14" s="92">
        <v>16.0</v>
      </c>
      <c r="G14" s="92"/>
      <c r="H14" s="92">
        <v>10.0</v>
      </c>
      <c r="I14" s="90"/>
      <c r="J14" s="92">
        <v>50.0</v>
      </c>
      <c r="K14" s="90"/>
      <c r="L14" s="92">
        <v>126.0</v>
      </c>
      <c r="M14" s="90"/>
      <c r="N14" s="92">
        <v>46.0</v>
      </c>
      <c r="O14" s="90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</row>
    <row r="15" hidden="1">
      <c r="A15" s="27"/>
      <c r="B15" s="88" t="s">
        <v>287</v>
      </c>
      <c r="C15" s="90"/>
      <c r="D15" s="92">
        <v>92.0</v>
      </c>
      <c r="E15" s="90"/>
      <c r="F15" s="92">
        <v>13.0</v>
      </c>
      <c r="G15" s="92"/>
      <c r="H15" s="92">
        <v>38.0</v>
      </c>
      <c r="I15" s="90"/>
      <c r="J15" s="92"/>
      <c r="K15" s="90"/>
      <c r="L15" s="92"/>
      <c r="M15" s="90"/>
      <c r="N15" s="92"/>
      <c r="O15" s="90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</row>
    <row r="16" hidden="1">
      <c r="A16" s="27"/>
      <c r="B16" s="88" t="s">
        <v>295</v>
      </c>
      <c r="C16" s="90"/>
      <c r="D16" s="92"/>
      <c r="E16" s="90"/>
      <c r="F16" s="90"/>
      <c r="G16" s="90"/>
      <c r="H16" s="90"/>
      <c r="I16" s="90"/>
      <c r="J16" s="92">
        <v>49.0</v>
      </c>
      <c r="K16" s="90"/>
      <c r="L16" s="92">
        <v>111.0</v>
      </c>
      <c r="M16" s="90"/>
      <c r="N16" s="92">
        <v>41.0</v>
      </c>
      <c r="O16" s="92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</row>
    <row r="17" hidden="1">
      <c r="A17" s="27"/>
      <c r="B17" s="88" t="s">
        <v>301</v>
      </c>
      <c r="C17" s="90"/>
      <c r="D17" s="92"/>
      <c r="E17" s="90"/>
      <c r="F17" s="92"/>
      <c r="G17" s="90"/>
      <c r="H17" s="92"/>
      <c r="I17" s="90"/>
      <c r="J17" s="92"/>
      <c r="K17" s="90"/>
      <c r="L17" s="92"/>
      <c r="M17" s="90"/>
      <c r="N17" s="92"/>
      <c r="O17" s="90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</row>
    <row r="18" hidden="1">
      <c r="A18" s="27"/>
      <c r="B18" s="88" t="s">
        <v>207</v>
      </c>
      <c r="C18" s="90"/>
      <c r="D18" s="92">
        <v>100.0</v>
      </c>
      <c r="E18" s="90"/>
      <c r="F18" s="92">
        <v>16.0</v>
      </c>
      <c r="G18" s="90"/>
      <c r="H18" s="92">
        <v>10.0</v>
      </c>
      <c r="I18" s="90"/>
      <c r="J18" s="92">
        <v>49.0</v>
      </c>
      <c r="K18" s="90"/>
      <c r="L18" s="92">
        <v>124.0</v>
      </c>
      <c r="M18" s="90"/>
      <c r="N18" s="92">
        <v>42.0</v>
      </c>
      <c r="O18" s="90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</row>
    <row r="19" hidden="1">
      <c r="A19" s="27"/>
      <c r="B19" s="88" t="s">
        <v>214</v>
      </c>
      <c r="C19" s="90"/>
      <c r="D19" s="92">
        <v>1.0</v>
      </c>
      <c r="E19" s="90"/>
      <c r="F19" s="92">
        <v>4.0</v>
      </c>
      <c r="G19" s="92"/>
      <c r="H19" s="92">
        <v>4.0</v>
      </c>
      <c r="I19" s="90"/>
      <c r="J19" s="92">
        <v>3.0</v>
      </c>
      <c r="K19" s="90"/>
      <c r="L19" s="92">
        <v>11.0</v>
      </c>
      <c r="M19" s="90"/>
      <c r="N19" s="92">
        <v>10.0</v>
      </c>
      <c r="O19" s="90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</row>
    <row r="20" hidden="1">
      <c r="A20" s="27"/>
      <c r="B20" s="88" t="s">
        <v>221</v>
      </c>
      <c r="C20" s="90"/>
      <c r="D20" s="92">
        <v>2.0</v>
      </c>
      <c r="E20" s="90"/>
      <c r="F20" s="90"/>
      <c r="G20" s="92"/>
      <c r="H20" s="90"/>
      <c r="I20" s="90"/>
      <c r="J20" s="90"/>
      <c r="K20" s="90"/>
      <c r="L20" s="92"/>
      <c r="M20" s="90"/>
      <c r="N20" s="92"/>
      <c r="O20" s="90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</row>
    <row r="21" hidden="1">
      <c r="A21" s="27"/>
      <c r="B21" s="88" t="s">
        <v>233</v>
      </c>
      <c r="C21" s="90"/>
      <c r="D21" s="90"/>
      <c r="E21" s="90"/>
      <c r="F21" s="92">
        <v>1.0</v>
      </c>
      <c r="G21" s="90"/>
      <c r="H21" s="90"/>
      <c r="I21" s="90"/>
      <c r="J21" s="92">
        <v>1.0</v>
      </c>
      <c r="K21" s="90"/>
      <c r="L21" s="92">
        <v>1.0</v>
      </c>
      <c r="M21" s="90"/>
      <c r="N21" s="90"/>
      <c r="O21" s="90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</row>
    <row r="22" hidden="1">
      <c r="A22" s="35"/>
      <c r="B22" s="88" t="s">
        <v>338</v>
      </c>
      <c r="C22" s="110" t="str">
        <f t="shared" ref="C22:O22" si="2">C14/C13</f>
        <v>#DIV/0!</v>
      </c>
      <c r="D22" s="110">
        <f t="shared" si="2"/>
        <v>1</v>
      </c>
      <c r="E22" s="110" t="str">
        <f t="shared" si="2"/>
        <v>#DIV/0!</v>
      </c>
      <c r="F22" s="110">
        <f t="shared" si="2"/>
        <v>1</v>
      </c>
      <c r="G22" s="110" t="str">
        <f t="shared" si="2"/>
        <v>#DIV/0!</v>
      </c>
      <c r="H22" s="110">
        <f t="shared" si="2"/>
        <v>0.2325581395</v>
      </c>
      <c r="I22" s="110" t="str">
        <f t="shared" si="2"/>
        <v>#DIV/0!</v>
      </c>
      <c r="J22" s="110">
        <f t="shared" si="2"/>
        <v>0.9259259259</v>
      </c>
      <c r="K22" s="110" t="str">
        <f t="shared" si="2"/>
        <v>#DIV/0!</v>
      </c>
      <c r="L22" s="110">
        <f t="shared" si="2"/>
        <v>1</v>
      </c>
      <c r="M22" s="110" t="str">
        <f t="shared" si="2"/>
        <v>#DIV/0!</v>
      </c>
      <c r="N22" s="110">
        <f t="shared" si="2"/>
        <v>1</v>
      </c>
      <c r="O22" s="110">
        <f t="shared" si="2"/>
        <v>0</v>
      </c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</row>
    <row r="23" hidden="1">
      <c r="A23" s="85">
        <v>43728.0</v>
      </c>
      <c r="B23" s="112" t="s">
        <v>134</v>
      </c>
      <c r="C23" s="113"/>
      <c r="D23" s="115" t="s">
        <v>687</v>
      </c>
      <c r="E23" s="113"/>
      <c r="F23" s="115" t="s">
        <v>99</v>
      </c>
      <c r="G23" s="115"/>
      <c r="H23" s="115" t="s">
        <v>602</v>
      </c>
      <c r="I23" s="113"/>
      <c r="J23" s="115" t="s">
        <v>1211</v>
      </c>
      <c r="K23" s="113"/>
      <c r="L23" s="115" t="s">
        <v>2052</v>
      </c>
      <c r="M23" s="113"/>
      <c r="N23" s="115" t="s">
        <v>114</v>
      </c>
      <c r="O23" s="11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</row>
    <row r="24" hidden="1">
      <c r="A24" s="27"/>
      <c r="B24" s="88" t="s">
        <v>159</v>
      </c>
      <c r="C24" s="90"/>
      <c r="D24" s="92">
        <v>16.0</v>
      </c>
      <c r="E24" s="90"/>
      <c r="F24" s="92">
        <v>54.0</v>
      </c>
      <c r="G24" s="92"/>
      <c r="H24" s="92">
        <v>23.0</v>
      </c>
      <c r="I24" s="90"/>
      <c r="J24" s="92">
        <v>75.0</v>
      </c>
      <c r="K24" s="90"/>
      <c r="L24" s="92">
        <v>91.0</v>
      </c>
      <c r="M24" s="90"/>
      <c r="N24" s="92">
        <v>38.0</v>
      </c>
      <c r="O24" s="147">
        <f>SUM(D24:N24)</f>
        <v>297</v>
      </c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</row>
    <row r="25" hidden="1">
      <c r="A25" s="27"/>
      <c r="B25" s="88" t="s">
        <v>178</v>
      </c>
      <c r="C25" s="90"/>
      <c r="D25" s="92">
        <v>15.0</v>
      </c>
      <c r="E25" s="90"/>
      <c r="F25" s="92">
        <v>53.0</v>
      </c>
      <c r="G25" s="92"/>
      <c r="H25" s="92">
        <v>22.0</v>
      </c>
      <c r="I25" s="90"/>
      <c r="J25" s="92">
        <v>74.0</v>
      </c>
      <c r="K25" s="90"/>
      <c r="L25" s="92">
        <v>91.0</v>
      </c>
      <c r="M25" s="90"/>
      <c r="N25" s="92">
        <v>38.0</v>
      </c>
      <c r="O25" s="90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</row>
    <row r="26" hidden="1">
      <c r="A26" s="27"/>
      <c r="B26" s="88" t="s">
        <v>287</v>
      </c>
      <c r="C26" s="90"/>
      <c r="D26" s="92">
        <v>12.0</v>
      </c>
      <c r="E26" s="90"/>
      <c r="F26" s="92">
        <v>27.0</v>
      </c>
      <c r="G26" s="92"/>
      <c r="H26" s="92">
        <v>18.0</v>
      </c>
      <c r="I26" s="90"/>
      <c r="J26" s="92"/>
      <c r="K26" s="90"/>
      <c r="L26" s="92"/>
      <c r="M26" s="90"/>
      <c r="N26" s="92"/>
      <c r="O26" s="90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</row>
    <row r="27" hidden="1">
      <c r="A27" s="27"/>
      <c r="B27" s="88" t="s">
        <v>295</v>
      </c>
      <c r="C27" s="90"/>
      <c r="D27" s="92"/>
      <c r="E27" s="90"/>
      <c r="F27" s="90"/>
      <c r="G27" s="90"/>
      <c r="H27" s="90"/>
      <c r="I27" s="90"/>
      <c r="J27" s="92">
        <v>59.0</v>
      </c>
      <c r="K27" s="90"/>
      <c r="L27" s="92">
        <v>70.0</v>
      </c>
      <c r="M27" s="90"/>
      <c r="N27" s="92">
        <v>27.0</v>
      </c>
      <c r="O27" s="92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</row>
    <row r="28" hidden="1">
      <c r="A28" s="27"/>
      <c r="B28" s="88" t="s">
        <v>301</v>
      </c>
      <c r="C28" s="90"/>
      <c r="D28" s="92"/>
      <c r="E28" s="90"/>
      <c r="F28" s="92"/>
      <c r="G28" s="90"/>
      <c r="H28" s="92"/>
      <c r="I28" s="90"/>
      <c r="J28" s="92"/>
      <c r="K28" s="90"/>
      <c r="L28" s="92"/>
      <c r="M28" s="90"/>
      <c r="N28" s="92"/>
      <c r="O28" s="90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</row>
    <row r="29" hidden="1">
      <c r="A29" s="27"/>
      <c r="B29" s="88" t="s">
        <v>207</v>
      </c>
      <c r="C29" s="90"/>
      <c r="D29" s="92">
        <v>12.0</v>
      </c>
      <c r="E29" s="90"/>
      <c r="F29" s="92">
        <v>40.0</v>
      </c>
      <c r="G29" s="90"/>
      <c r="H29" s="92">
        <v>19.0</v>
      </c>
      <c r="I29" s="90"/>
      <c r="J29" s="92">
        <v>70.0</v>
      </c>
      <c r="K29" s="90"/>
      <c r="L29" s="92">
        <v>91.0</v>
      </c>
      <c r="M29" s="90"/>
      <c r="N29" s="92">
        <v>36.0</v>
      </c>
      <c r="O29" s="90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</row>
    <row r="30" hidden="1">
      <c r="A30" s="27"/>
      <c r="B30" s="88" t="s">
        <v>214</v>
      </c>
      <c r="C30" s="90"/>
      <c r="D30" s="92">
        <v>1.0</v>
      </c>
      <c r="E30" s="90"/>
      <c r="F30" s="92">
        <v>24.0</v>
      </c>
      <c r="G30" s="92"/>
      <c r="H30" s="92">
        <v>6.0</v>
      </c>
      <c r="I30" s="90"/>
      <c r="J30" s="92">
        <v>13.0</v>
      </c>
      <c r="K30" s="90"/>
      <c r="L30" s="92">
        <v>18.0</v>
      </c>
      <c r="M30" s="90"/>
      <c r="N30" s="92">
        <v>10.0</v>
      </c>
      <c r="O30" s="90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</row>
    <row r="31" hidden="1">
      <c r="A31" s="27"/>
      <c r="B31" s="88" t="s">
        <v>221</v>
      </c>
      <c r="C31" s="90"/>
      <c r="D31" s="92"/>
      <c r="E31" s="90"/>
      <c r="F31" s="90"/>
      <c r="G31" s="92"/>
      <c r="H31" s="90"/>
      <c r="I31" s="90"/>
      <c r="J31" s="90"/>
      <c r="K31" s="90"/>
      <c r="L31" s="92"/>
      <c r="M31" s="90"/>
      <c r="N31" s="92"/>
      <c r="O31" s="90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</row>
    <row r="32" hidden="1">
      <c r="A32" s="27"/>
      <c r="B32" s="88" t="s">
        <v>233</v>
      </c>
      <c r="C32" s="90"/>
      <c r="D32" s="92">
        <v>1.0</v>
      </c>
      <c r="E32" s="90"/>
      <c r="F32" s="92">
        <v>1.0</v>
      </c>
      <c r="G32" s="90"/>
      <c r="H32" s="90"/>
      <c r="I32" s="90"/>
      <c r="J32" s="92"/>
      <c r="K32" s="90"/>
      <c r="L32" s="92"/>
      <c r="M32" s="90"/>
      <c r="N32" s="92">
        <v>1.0</v>
      </c>
      <c r="O32" s="90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</row>
    <row r="33" hidden="1">
      <c r="A33" s="35"/>
      <c r="B33" s="88" t="s">
        <v>338</v>
      </c>
      <c r="C33" s="110" t="str">
        <f t="shared" ref="C33:O33" si="3">C25/C24</f>
        <v>#DIV/0!</v>
      </c>
      <c r="D33" s="110">
        <f t="shared" si="3"/>
        <v>0.9375</v>
      </c>
      <c r="E33" s="110" t="str">
        <f t="shared" si="3"/>
        <v>#DIV/0!</v>
      </c>
      <c r="F33" s="110">
        <f t="shared" si="3"/>
        <v>0.9814814815</v>
      </c>
      <c r="G33" s="110" t="str">
        <f t="shared" si="3"/>
        <v>#DIV/0!</v>
      </c>
      <c r="H33" s="110">
        <f t="shared" si="3"/>
        <v>0.9565217391</v>
      </c>
      <c r="I33" s="110" t="str">
        <f t="shared" si="3"/>
        <v>#DIV/0!</v>
      </c>
      <c r="J33" s="110">
        <f t="shared" si="3"/>
        <v>0.9866666667</v>
      </c>
      <c r="K33" s="110" t="str">
        <f t="shared" si="3"/>
        <v>#DIV/0!</v>
      </c>
      <c r="L33" s="110">
        <f t="shared" si="3"/>
        <v>1</v>
      </c>
      <c r="M33" s="110" t="str">
        <f t="shared" si="3"/>
        <v>#DIV/0!</v>
      </c>
      <c r="N33" s="110">
        <f t="shared" si="3"/>
        <v>1</v>
      </c>
      <c r="O33" s="110">
        <f t="shared" si="3"/>
        <v>0</v>
      </c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</row>
    <row r="34" hidden="1">
      <c r="A34" s="85">
        <v>43729.0</v>
      </c>
      <c r="B34" s="112" t="s">
        <v>134</v>
      </c>
      <c r="C34" s="113"/>
      <c r="D34" s="115" t="s">
        <v>2055</v>
      </c>
      <c r="E34" s="113"/>
      <c r="F34" s="115" t="s">
        <v>58</v>
      </c>
      <c r="G34" s="115"/>
      <c r="H34" s="115" t="s">
        <v>1278</v>
      </c>
      <c r="I34" s="113"/>
      <c r="J34" s="115" t="s">
        <v>46</v>
      </c>
      <c r="K34" s="113"/>
      <c r="L34" s="115" t="s">
        <v>175</v>
      </c>
      <c r="M34" s="115"/>
      <c r="N34" s="115" t="s">
        <v>2056</v>
      </c>
      <c r="O34" s="11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</row>
    <row r="35" hidden="1">
      <c r="A35" s="27"/>
      <c r="B35" s="88" t="s">
        <v>159</v>
      </c>
      <c r="C35" s="90"/>
      <c r="D35" s="92">
        <v>13.0</v>
      </c>
      <c r="E35" s="90"/>
      <c r="F35" s="92">
        <v>14.0</v>
      </c>
      <c r="G35" s="92"/>
      <c r="H35" s="92">
        <v>55.0</v>
      </c>
      <c r="I35" s="90"/>
      <c r="J35" s="92">
        <v>35.0</v>
      </c>
      <c r="K35" s="90"/>
      <c r="L35" s="92">
        <v>108.0</v>
      </c>
      <c r="M35" s="92"/>
      <c r="N35" s="92">
        <v>56.0</v>
      </c>
      <c r="O35" s="147">
        <f>SUM(D35:N35)</f>
        <v>281</v>
      </c>
      <c r="P35" s="232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</row>
    <row r="36" hidden="1">
      <c r="A36" s="27"/>
      <c r="B36" s="88" t="s">
        <v>178</v>
      </c>
      <c r="C36" s="90"/>
      <c r="D36" s="92">
        <v>12.0</v>
      </c>
      <c r="E36" s="90"/>
      <c r="F36" s="92">
        <v>14.0</v>
      </c>
      <c r="G36" s="92"/>
      <c r="H36" s="92">
        <v>54.0</v>
      </c>
      <c r="I36" s="90"/>
      <c r="J36" s="92">
        <v>31.0</v>
      </c>
      <c r="K36" s="90"/>
      <c r="L36" s="92">
        <v>101.0</v>
      </c>
      <c r="M36" s="92"/>
      <c r="N36" s="92">
        <v>56.0</v>
      </c>
      <c r="O36" s="90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</row>
    <row r="37" hidden="1">
      <c r="A37" s="27"/>
      <c r="B37" s="88" t="s">
        <v>287</v>
      </c>
      <c r="C37" s="90"/>
      <c r="D37" s="92">
        <v>10.0</v>
      </c>
      <c r="E37" s="90"/>
      <c r="F37" s="92">
        <v>7.0</v>
      </c>
      <c r="G37" s="92"/>
      <c r="H37" s="92">
        <v>28.0</v>
      </c>
      <c r="I37" s="90"/>
      <c r="J37" s="92"/>
      <c r="K37" s="90"/>
      <c r="L37" s="92"/>
      <c r="M37" s="90"/>
      <c r="N37" s="92"/>
      <c r="O37" s="90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</row>
    <row r="38" hidden="1">
      <c r="A38" s="27"/>
      <c r="B38" s="88" t="s">
        <v>301</v>
      </c>
      <c r="C38" s="90"/>
      <c r="D38" s="92"/>
      <c r="E38" s="90"/>
      <c r="F38" s="90"/>
      <c r="G38" s="90"/>
      <c r="H38" s="90"/>
      <c r="I38" s="90"/>
      <c r="J38" s="92">
        <v>17.0</v>
      </c>
      <c r="K38" s="90"/>
      <c r="L38" s="92">
        <v>49.0</v>
      </c>
      <c r="M38" s="90"/>
      <c r="N38" s="92">
        <v>16.0</v>
      </c>
      <c r="O38" s="90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</row>
    <row r="39" hidden="1">
      <c r="A39" s="27"/>
      <c r="B39" s="88" t="s">
        <v>214</v>
      </c>
      <c r="C39" s="90"/>
      <c r="D39" s="92"/>
      <c r="E39" s="90"/>
      <c r="F39" s="92">
        <v>5.0</v>
      </c>
      <c r="G39" s="92"/>
      <c r="H39" s="92">
        <v>24.0</v>
      </c>
      <c r="I39" s="90"/>
      <c r="J39" s="92">
        <v>18.0</v>
      </c>
      <c r="K39" s="90"/>
      <c r="L39" s="92">
        <v>54.0</v>
      </c>
      <c r="M39" s="90"/>
      <c r="N39" s="92">
        <v>25.0</v>
      </c>
      <c r="O39" s="90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</row>
    <row r="40" hidden="1">
      <c r="A40" s="27"/>
      <c r="B40" s="88" t="s">
        <v>221</v>
      </c>
      <c r="C40" s="90"/>
      <c r="D40" s="92"/>
      <c r="E40" s="90"/>
      <c r="F40" s="90"/>
      <c r="G40" s="92"/>
      <c r="H40" s="90"/>
      <c r="I40" s="90"/>
      <c r="J40" s="90"/>
      <c r="K40" s="90"/>
      <c r="L40" s="92"/>
      <c r="M40" s="90"/>
      <c r="N40" s="92"/>
      <c r="O40" s="90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</row>
    <row r="41" hidden="1">
      <c r="A41" s="27"/>
      <c r="B41" s="88" t="s">
        <v>233</v>
      </c>
      <c r="C41" s="90"/>
      <c r="D41" s="92">
        <v>1.0</v>
      </c>
      <c r="E41" s="90"/>
      <c r="F41" s="90"/>
      <c r="G41" s="92"/>
      <c r="H41" s="92">
        <v>1.0</v>
      </c>
      <c r="I41" s="90"/>
      <c r="J41" s="90"/>
      <c r="K41" s="90"/>
      <c r="L41" s="92">
        <v>1.0</v>
      </c>
      <c r="M41" s="90"/>
      <c r="N41" s="90"/>
      <c r="O41" s="90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</row>
    <row r="42" hidden="1">
      <c r="A42" s="35"/>
      <c r="B42" s="88" t="s">
        <v>338</v>
      </c>
      <c r="C42" s="110" t="str">
        <f t="shared" ref="C42:N42" si="4">C36/C35</f>
        <v>#DIV/0!</v>
      </c>
      <c r="D42" s="110">
        <f t="shared" si="4"/>
        <v>0.9230769231</v>
      </c>
      <c r="E42" s="110" t="str">
        <f t="shared" si="4"/>
        <v>#DIV/0!</v>
      </c>
      <c r="F42" s="110">
        <f t="shared" si="4"/>
        <v>1</v>
      </c>
      <c r="G42" s="110" t="str">
        <f t="shared" si="4"/>
        <v>#DIV/0!</v>
      </c>
      <c r="H42" s="110">
        <f t="shared" si="4"/>
        <v>0.9818181818</v>
      </c>
      <c r="I42" s="110" t="str">
        <f t="shared" si="4"/>
        <v>#DIV/0!</v>
      </c>
      <c r="J42" s="110">
        <f t="shared" si="4"/>
        <v>0.8857142857</v>
      </c>
      <c r="K42" s="110" t="str">
        <f t="shared" si="4"/>
        <v>#DIV/0!</v>
      </c>
      <c r="L42" s="110">
        <f t="shared" si="4"/>
        <v>0.9351851852</v>
      </c>
      <c r="M42" s="110" t="str">
        <f t="shared" si="4"/>
        <v>#DIV/0!</v>
      </c>
      <c r="N42" s="110">
        <f t="shared" si="4"/>
        <v>1</v>
      </c>
      <c r="O42" s="110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</row>
    <row r="43" hidden="1">
      <c r="A43" s="85">
        <v>43731.0</v>
      </c>
      <c r="B43" s="112" t="s">
        <v>134</v>
      </c>
      <c r="C43" s="113"/>
      <c r="D43" s="115" t="s">
        <v>2062</v>
      </c>
      <c r="E43" s="113"/>
      <c r="F43" s="115"/>
      <c r="G43" s="115"/>
      <c r="H43" s="115"/>
      <c r="I43" s="113"/>
      <c r="J43" s="115" t="s">
        <v>945</v>
      </c>
      <c r="K43" s="113"/>
      <c r="L43" s="115" t="s">
        <v>2063</v>
      </c>
      <c r="M43" s="115"/>
      <c r="N43" s="115" t="s">
        <v>1903</v>
      </c>
      <c r="O43" s="11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</row>
    <row r="44" hidden="1">
      <c r="A44" s="27"/>
      <c r="B44" s="88" t="s">
        <v>159</v>
      </c>
      <c r="C44" s="90"/>
      <c r="D44" s="92">
        <v>27.0</v>
      </c>
      <c r="E44" s="90"/>
      <c r="F44" s="92"/>
      <c r="G44" s="92"/>
      <c r="H44" s="92"/>
      <c r="I44" s="90"/>
      <c r="J44" s="92">
        <v>87.0</v>
      </c>
      <c r="K44" s="90"/>
      <c r="L44" s="92">
        <v>118.0</v>
      </c>
      <c r="M44" s="92"/>
      <c r="N44" s="92">
        <v>46.0</v>
      </c>
      <c r="O44" s="147">
        <f>SUM(D44:N44)</f>
        <v>278</v>
      </c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</row>
    <row r="45" hidden="1">
      <c r="A45" s="27"/>
      <c r="B45" s="88" t="s">
        <v>178</v>
      </c>
      <c r="C45" s="90"/>
      <c r="D45" s="92">
        <f>D44-13</f>
        <v>14</v>
      </c>
      <c r="E45" s="90"/>
      <c r="F45" s="92"/>
      <c r="G45" s="92"/>
      <c r="H45" s="92"/>
      <c r="I45" s="90"/>
      <c r="J45" s="92">
        <v>66.0</v>
      </c>
      <c r="K45" s="90"/>
      <c r="L45" s="92">
        <v>110.0</v>
      </c>
      <c r="M45" s="92"/>
      <c r="N45" s="92">
        <v>45.0</v>
      </c>
      <c r="O45" s="90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</row>
    <row r="46" hidden="1">
      <c r="A46" s="27"/>
      <c r="B46" s="88" t="s">
        <v>287</v>
      </c>
      <c r="C46" s="90"/>
      <c r="D46" s="92">
        <v>11.0</v>
      </c>
      <c r="E46" s="90"/>
      <c r="F46" s="92"/>
      <c r="G46" s="92"/>
      <c r="H46" s="92"/>
      <c r="I46" s="90"/>
      <c r="J46" s="92"/>
      <c r="K46" s="90"/>
      <c r="L46" s="92"/>
      <c r="M46" s="90"/>
      <c r="N46" s="92"/>
      <c r="O46" s="90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</row>
    <row r="47" hidden="1">
      <c r="A47" s="27"/>
      <c r="B47" s="88" t="s">
        <v>301</v>
      </c>
      <c r="C47" s="90"/>
      <c r="D47" s="92">
        <v>10.0</v>
      </c>
      <c r="E47" s="90"/>
      <c r="F47" s="90"/>
      <c r="G47" s="90"/>
      <c r="H47" s="90"/>
      <c r="I47" s="90"/>
      <c r="J47" s="92">
        <v>67.0</v>
      </c>
      <c r="K47" s="90"/>
      <c r="L47" s="92">
        <v>95.0</v>
      </c>
      <c r="M47" s="90"/>
      <c r="N47" s="92">
        <v>34.0</v>
      </c>
      <c r="O47" s="90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</row>
    <row r="48" hidden="1">
      <c r="A48" s="27"/>
      <c r="B48" s="88" t="s">
        <v>214</v>
      </c>
      <c r="C48" s="90"/>
      <c r="D48" s="92">
        <v>6.0</v>
      </c>
      <c r="E48" s="90"/>
      <c r="F48" s="92"/>
      <c r="G48" s="92"/>
      <c r="H48" s="92"/>
      <c r="I48" s="90"/>
      <c r="J48" s="92">
        <v>18.0</v>
      </c>
      <c r="K48" s="90"/>
      <c r="L48" s="92">
        <v>17.0</v>
      </c>
      <c r="M48" s="90"/>
      <c r="N48" s="92">
        <v>12.0</v>
      </c>
      <c r="O48" s="90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</row>
    <row r="49" hidden="1">
      <c r="A49" s="27"/>
      <c r="B49" s="88" t="s">
        <v>221</v>
      </c>
      <c r="C49" s="90"/>
      <c r="D49" s="92"/>
      <c r="E49" s="90"/>
      <c r="F49" s="90"/>
      <c r="G49" s="92"/>
      <c r="H49" s="90"/>
      <c r="I49" s="90"/>
      <c r="J49" s="92">
        <v>2.0</v>
      </c>
      <c r="K49" s="90"/>
      <c r="L49" s="92"/>
      <c r="M49" s="90"/>
      <c r="N49" s="92"/>
      <c r="O49" s="90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</row>
    <row r="50" hidden="1">
      <c r="A50" s="27"/>
      <c r="B50" s="88" t="s">
        <v>233</v>
      </c>
      <c r="C50" s="90"/>
      <c r="D50" s="92"/>
      <c r="E50" s="90"/>
      <c r="F50" s="90"/>
      <c r="G50" s="92"/>
      <c r="H50" s="92"/>
      <c r="I50" s="90"/>
      <c r="J50" s="92"/>
      <c r="K50" s="90"/>
      <c r="L50" s="92"/>
      <c r="M50" s="90"/>
      <c r="N50" s="90"/>
      <c r="O50" s="90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</row>
    <row r="51" hidden="1">
      <c r="A51" s="35"/>
      <c r="B51" s="88" t="s">
        <v>338</v>
      </c>
      <c r="C51" s="110" t="str">
        <f t="shared" ref="C51:N51" si="5">C45/C44</f>
        <v>#DIV/0!</v>
      </c>
      <c r="D51" s="110">
        <f t="shared" si="5"/>
        <v>0.5185185185</v>
      </c>
      <c r="E51" s="110" t="str">
        <f t="shared" si="5"/>
        <v>#DIV/0!</v>
      </c>
      <c r="F51" s="110" t="str">
        <f t="shared" si="5"/>
        <v>#DIV/0!</v>
      </c>
      <c r="G51" s="110" t="str">
        <f t="shared" si="5"/>
        <v>#DIV/0!</v>
      </c>
      <c r="H51" s="110" t="str">
        <f t="shared" si="5"/>
        <v>#DIV/0!</v>
      </c>
      <c r="I51" s="110" t="str">
        <f t="shared" si="5"/>
        <v>#DIV/0!</v>
      </c>
      <c r="J51" s="110">
        <f t="shared" si="5"/>
        <v>0.7586206897</v>
      </c>
      <c r="K51" s="110" t="str">
        <f t="shared" si="5"/>
        <v>#DIV/0!</v>
      </c>
      <c r="L51" s="110">
        <f t="shared" si="5"/>
        <v>0.9322033898</v>
      </c>
      <c r="M51" s="110" t="str">
        <f t="shared" si="5"/>
        <v>#DIV/0!</v>
      </c>
      <c r="N51" s="110">
        <f t="shared" si="5"/>
        <v>0.9782608696</v>
      </c>
      <c r="O51" s="110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</row>
    <row r="52" hidden="1">
      <c r="A52" s="23"/>
      <c r="B52" s="23"/>
      <c r="C52" s="23"/>
      <c r="D52" s="7" t="s">
        <v>2066</v>
      </c>
      <c r="E52" s="23"/>
      <c r="F52" s="82" t="s">
        <v>7</v>
      </c>
      <c r="G52" s="23"/>
      <c r="H52" s="23"/>
      <c r="I52" s="23"/>
      <c r="J52" s="7" t="s">
        <v>2067</v>
      </c>
      <c r="K52" s="23"/>
      <c r="L52" s="7" t="s">
        <v>2070</v>
      </c>
      <c r="M52" s="23"/>
      <c r="N52" s="7" t="s">
        <v>2071</v>
      </c>
      <c r="O52" s="82" t="s">
        <v>7</v>
      </c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</row>
    <row r="53" hidden="1">
      <c r="A53" s="85">
        <v>43732.0</v>
      </c>
      <c r="B53" s="112" t="s">
        <v>134</v>
      </c>
      <c r="C53" s="113"/>
      <c r="D53" s="115" t="s">
        <v>2074</v>
      </c>
      <c r="E53" s="113"/>
      <c r="F53" s="115" t="s">
        <v>1963</v>
      </c>
      <c r="G53" s="115"/>
      <c r="H53" s="115" t="s">
        <v>370</v>
      </c>
      <c r="I53" s="113"/>
      <c r="J53" s="115" t="s">
        <v>805</v>
      </c>
      <c r="K53" s="113"/>
      <c r="L53" s="115" t="s">
        <v>2075</v>
      </c>
      <c r="M53" s="115"/>
      <c r="N53" s="115" t="s">
        <v>2029</v>
      </c>
      <c r="O53" s="11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</row>
    <row r="54" hidden="1">
      <c r="A54" s="27"/>
      <c r="B54" s="88" t="s">
        <v>159</v>
      </c>
      <c r="C54" s="90"/>
      <c r="D54" s="92">
        <v>11.0</v>
      </c>
      <c r="E54" s="90"/>
      <c r="F54" s="92">
        <v>37.0</v>
      </c>
      <c r="G54" s="92"/>
      <c r="H54" s="92">
        <v>1.0</v>
      </c>
      <c r="I54" s="90"/>
      <c r="J54" s="92">
        <v>108.0</v>
      </c>
      <c r="K54" s="90"/>
      <c r="L54" s="92">
        <v>152.0</v>
      </c>
      <c r="M54" s="92"/>
      <c r="N54" s="92">
        <v>46.0</v>
      </c>
      <c r="O54" s="147">
        <f>SUM(D54:N54)</f>
        <v>355</v>
      </c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</row>
    <row r="55" hidden="1">
      <c r="A55" s="27"/>
      <c r="B55" s="88" t="s">
        <v>178</v>
      </c>
      <c r="C55" s="90"/>
      <c r="D55" s="92">
        <v>11.0</v>
      </c>
      <c r="E55" s="90"/>
      <c r="F55" s="92">
        <v>27.0</v>
      </c>
      <c r="G55" s="92"/>
      <c r="H55" s="92">
        <v>1.0</v>
      </c>
      <c r="I55" s="90"/>
      <c r="J55" s="92">
        <f>J54-37</f>
        <v>71</v>
      </c>
      <c r="K55" s="90"/>
      <c r="L55" s="92">
        <f>L54-16</f>
        <v>136</v>
      </c>
      <c r="M55" s="92"/>
      <c r="N55" s="92">
        <v>46.0</v>
      </c>
      <c r="O55" s="90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</row>
    <row r="56" hidden="1">
      <c r="A56" s="27"/>
      <c r="B56" s="88" t="s">
        <v>287</v>
      </c>
      <c r="C56" s="90"/>
      <c r="D56" s="92">
        <v>10.0</v>
      </c>
      <c r="E56" s="90"/>
      <c r="F56" s="92">
        <v>33.0</v>
      </c>
      <c r="G56" s="92"/>
      <c r="H56" s="92">
        <v>1.0</v>
      </c>
      <c r="I56" s="90"/>
      <c r="J56" s="92"/>
      <c r="K56" s="90"/>
      <c r="L56" s="92"/>
      <c r="M56" s="90"/>
      <c r="N56" s="92"/>
      <c r="O56" s="90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</row>
    <row r="57" hidden="1">
      <c r="A57" s="27"/>
      <c r="B57" s="88" t="s">
        <v>301</v>
      </c>
      <c r="C57" s="90"/>
      <c r="D57" s="92"/>
      <c r="E57" s="90"/>
      <c r="F57" s="90"/>
      <c r="G57" s="90"/>
      <c r="H57" s="90"/>
      <c r="I57" s="90"/>
      <c r="J57" s="92">
        <v>87.0</v>
      </c>
      <c r="K57" s="90"/>
      <c r="L57" s="92">
        <v>127.0</v>
      </c>
      <c r="M57" s="90"/>
      <c r="N57" s="92">
        <v>43.0</v>
      </c>
      <c r="O57" s="90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</row>
    <row r="58" hidden="1">
      <c r="A58" s="27"/>
      <c r="B58" s="88" t="s">
        <v>214</v>
      </c>
      <c r="C58" s="90"/>
      <c r="D58" s="92">
        <v>1.0</v>
      </c>
      <c r="E58" s="90"/>
      <c r="F58" s="92">
        <v>3.0</v>
      </c>
      <c r="G58" s="92"/>
      <c r="H58" s="92"/>
      <c r="I58" s="90"/>
      <c r="J58" s="92">
        <v>15.0</v>
      </c>
      <c r="K58" s="90"/>
      <c r="L58" s="92">
        <v>23.0</v>
      </c>
      <c r="M58" s="90"/>
      <c r="N58" s="92">
        <v>2.0</v>
      </c>
      <c r="O58" s="90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</row>
    <row r="59" hidden="1">
      <c r="A59" s="27"/>
      <c r="B59" s="88" t="s">
        <v>221</v>
      </c>
      <c r="C59" s="90"/>
      <c r="D59" s="92"/>
      <c r="E59" s="90"/>
      <c r="F59" s="90"/>
      <c r="G59" s="92"/>
      <c r="H59" s="90"/>
      <c r="I59" s="90"/>
      <c r="J59" s="92">
        <v>5.0</v>
      </c>
      <c r="K59" s="90"/>
      <c r="L59" s="92">
        <v>1.0</v>
      </c>
      <c r="M59" s="90"/>
      <c r="N59" s="92">
        <v>1.0</v>
      </c>
      <c r="O59" s="90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</row>
    <row r="60" hidden="1">
      <c r="A60" s="27"/>
      <c r="B60" s="88" t="s">
        <v>233</v>
      </c>
      <c r="C60" s="90"/>
      <c r="D60" s="92"/>
      <c r="E60" s="90"/>
      <c r="F60" s="90"/>
      <c r="G60" s="92"/>
      <c r="H60" s="92"/>
      <c r="I60" s="90"/>
      <c r="J60" s="92"/>
      <c r="K60" s="90"/>
      <c r="L60" s="92"/>
      <c r="M60" s="90"/>
      <c r="N60" s="90"/>
      <c r="O60" s="90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</row>
    <row r="61" hidden="1">
      <c r="A61" s="35"/>
      <c r="B61" s="88" t="s">
        <v>338</v>
      </c>
      <c r="C61" s="110" t="str">
        <f t="shared" ref="C61:N61" si="6">C55/C54</f>
        <v>#DIV/0!</v>
      </c>
      <c r="D61" s="110">
        <f t="shared" si="6"/>
        <v>1</v>
      </c>
      <c r="E61" s="110" t="str">
        <f t="shared" si="6"/>
        <v>#DIV/0!</v>
      </c>
      <c r="F61" s="110">
        <f t="shared" si="6"/>
        <v>0.7297297297</v>
      </c>
      <c r="G61" s="110" t="str">
        <f t="shared" si="6"/>
        <v>#DIV/0!</v>
      </c>
      <c r="H61" s="110">
        <f t="shared" si="6"/>
        <v>1</v>
      </c>
      <c r="I61" s="110" t="str">
        <f t="shared" si="6"/>
        <v>#DIV/0!</v>
      </c>
      <c r="J61" s="110">
        <f t="shared" si="6"/>
        <v>0.6574074074</v>
      </c>
      <c r="K61" s="110" t="str">
        <f t="shared" si="6"/>
        <v>#DIV/0!</v>
      </c>
      <c r="L61" s="110">
        <f t="shared" si="6"/>
        <v>0.8947368421</v>
      </c>
      <c r="M61" s="110" t="str">
        <f t="shared" si="6"/>
        <v>#DIV/0!</v>
      </c>
      <c r="N61" s="110">
        <f t="shared" si="6"/>
        <v>1</v>
      </c>
      <c r="O61" s="110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</row>
    <row r="62" hidden="1">
      <c r="A62" s="85">
        <v>43733.0</v>
      </c>
      <c r="B62" s="112" t="s">
        <v>134</v>
      </c>
      <c r="C62" s="113"/>
      <c r="D62" s="188" t="s">
        <v>290</v>
      </c>
      <c r="E62" s="113"/>
      <c r="F62" s="115" t="s">
        <v>1896</v>
      </c>
      <c r="G62" s="115"/>
      <c r="H62" s="115" t="s">
        <v>1238</v>
      </c>
      <c r="I62" s="113"/>
      <c r="J62" s="115" t="s">
        <v>2080</v>
      </c>
      <c r="K62" s="113"/>
      <c r="L62" s="115" t="s">
        <v>111</v>
      </c>
      <c r="M62" s="115"/>
      <c r="N62" s="115"/>
      <c r="O62" s="11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</row>
    <row r="63" hidden="1">
      <c r="A63" s="27"/>
      <c r="B63" s="88" t="s">
        <v>159</v>
      </c>
      <c r="C63" s="90"/>
      <c r="D63" s="92">
        <v>25.0</v>
      </c>
      <c r="E63" s="90"/>
      <c r="F63" s="92">
        <v>7.0</v>
      </c>
      <c r="G63" s="92"/>
      <c r="H63" s="92">
        <v>46.0</v>
      </c>
      <c r="I63" s="90"/>
      <c r="J63" s="92">
        <v>50.0</v>
      </c>
      <c r="K63" s="90"/>
      <c r="L63" s="92">
        <v>118.0</v>
      </c>
      <c r="M63" s="92"/>
      <c r="N63" s="92"/>
      <c r="O63" s="147">
        <f>SUM(D63:N63)</f>
        <v>246</v>
      </c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</row>
    <row r="64" hidden="1">
      <c r="A64" s="27"/>
      <c r="B64" s="88" t="s">
        <v>178</v>
      </c>
      <c r="C64" s="90"/>
      <c r="D64" s="92">
        <v>25.0</v>
      </c>
      <c r="E64" s="90"/>
      <c r="F64" s="92">
        <v>7.0</v>
      </c>
      <c r="G64" s="92"/>
      <c r="H64" s="92">
        <v>46.0</v>
      </c>
      <c r="I64" s="90"/>
      <c r="J64" s="92">
        <v>48.0</v>
      </c>
      <c r="K64" s="90"/>
      <c r="L64" s="92">
        <v>106.0</v>
      </c>
      <c r="M64" s="92"/>
      <c r="N64" s="92"/>
      <c r="O64" s="90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</row>
    <row r="65" hidden="1">
      <c r="A65" s="27"/>
      <c r="B65" s="88" t="s">
        <v>287</v>
      </c>
      <c r="C65" s="90"/>
      <c r="D65" s="92">
        <v>19.0</v>
      </c>
      <c r="E65" s="90"/>
      <c r="F65" s="92">
        <v>7.0</v>
      </c>
      <c r="G65" s="92"/>
      <c r="H65" s="92">
        <v>30.0</v>
      </c>
      <c r="I65" s="90"/>
      <c r="J65" s="92"/>
      <c r="K65" s="90"/>
      <c r="L65" s="92"/>
      <c r="M65" s="90"/>
      <c r="N65" s="92"/>
      <c r="O65" s="90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</row>
    <row r="66" hidden="1">
      <c r="A66" s="27"/>
      <c r="B66" s="88" t="s">
        <v>301</v>
      </c>
      <c r="C66" s="90"/>
      <c r="D66" s="92"/>
      <c r="E66" s="90"/>
      <c r="F66" s="90"/>
      <c r="G66" s="90"/>
      <c r="H66" s="92">
        <v>12.0</v>
      </c>
      <c r="I66" s="90"/>
      <c r="J66" s="92">
        <v>41.0</v>
      </c>
      <c r="K66" s="90"/>
      <c r="L66" s="92">
        <f>118-12</f>
        <v>106</v>
      </c>
      <c r="M66" s="90"/>
      <c r="N66" s="92"/>
      <c r="O66" s="90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</row>
    <row r="67" hidden="1">
      <c r="A67" s="27"/>
      <c r="B67" s="88" t="s">
        <v>214</v>
      </c>
      <c r="C67" s="90"/>
      <c r="D67" s="92">
        <v>6.0</v>
      </c>
      <c r="E67" s="90"/>
      <c r="F67" s="92"/>
      <c r="G67" s="92"/>
      <c r="H67" s="92">
        <v>3.0</v>
      </c>
      <c r="I67" s="90"/>
      <c r="J67" s="92">
        <v>8.0</v>
      </c>
      <c r="K67" s="90"/>
      <c r="L67" s="92">
        <v>10.0</v>
      </c>
      <c r="M67" s="90"/>
      <c r="N67" s="92"/>
      <c r="O67" s="90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</row>
    <row r="68" hidden="1">
      <c r="A68" s="27"/>
      <c r="B68" s="88" t="s">
        <v>221</v>
      </c>
      <c r="C68" s="90"/>
      <c r="D68" s="92"/>
      <c r="E68" s="90"/>
      <c r="F68" s="90"/>
      <c r="G68" s="92"/>
      <c r="H68" s="92">
        <v>1.0</v>
      </c>
      <c r="I68" s="90"/>
      <c r="J68" s="92">
        <v>1.0</v>
      </c>
      <c r="K68" s="90"/>
      <c r="L68" s="92">
        <v>2.0</v>
      </c>
      <c r="M68" s="90"/>
      <c r="N68" s="92"/>
      <c r="O68" s="90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</row>
    <row r="69" hidden="1">
      <c r="A69" s="27"/>
      <c r="B69" s="88" t="s">
        <v>233</v>
      </c>
      <c r="C69" s="90"/>
      <c r="D69" s="92"/>
      <c r="E69" s="90"/>
      <c r="F69" s="90"/>
      <c r="G69" s="92"/>
      <c r="H69" s="92"/>
      <c r="I69" s="90"/>
      <c r="J69" s="92"/>
      <c r="K69" s="90"/>
      <c r="L69" s="92"/>
      <c r="M69" s="90"/>
      <c r="N69" s="90"/>
      <c r="O69" s="90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</row>
    <row r="70" hidden="1">
      <c r="A70" s="35"/>
      <c r="B70" s="88" t="s">
        <v>338</v>
      </c>
      <c r="C70" s="110" t="str">
        <f t="shared" ref="C70:N70" si="7">C64/C63</f>
        <v>#DIV/0!</v>
      </c>
      <c r="D70" s="110">
        <f t="shared" si="7"/>
        <v>1</v>
      </c>
      <c r="E70" s="110" t="str">
        <f t="shared" si="7"/>
        <v>#DIV/0!</v>
      </c>
      <c r="F70" s="110">
        <f t="shared" si="7"/>
        <v>1</v>
      </c>
      <c r="G70" s="110" t="str">
        <f t="shared" si="7"/>
        <v>#DIV/0!</v>
      </c>
      <c r="H70" s="110">
        <f t="shared" si="7"/>
        <v>1</v>
      </c>
      <c r="I70" s="110" t="str">
        <f t="shared" si="7"/>
        <v>#DIV/0!</v>
      </c>
      <c r="J70" s="110">
        <f t="shared" si="7"/>
        <v>0.96</v>
      </c>
      <c r="K70" s="110" t="str">
        <f t="shared" si="7"/>
        <v>#DIV/0!</v>
      </c>
      <c r="L70" s="110">
        <f t="shared" si="7"/>
        <v>0.8983050847</v>
      </c>
      <c r="M70" s="110" t="str">
        <f t="shared" si="7"/>
        <v>#DIV/0!</v>
      </c>
      <c r="N70" s="110" t="str">
        <f t="shared" si="7"/>
        <v>#DIV/0!</v>
      </c>
      <c r="O70" s="110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</row>
    <row r="71" hidden="1">
      <c r="A71" s="73"/>
      <c r="B71" s="88"/>
      <c r="C71" s="90"/>
      <c r="D71" s="7" t="s">
        <v>2084</v>
      </c>
      <c r="E71" s="90"/>
      <c r="F71" s="7" t="s">
        <v>2085</v>
      </c>
      <c r="G71" s="92"/>
      <c r="H71" s="7" t="s">
        <v>2086</v>
      </c>
      <c r="I71" s="90"/>
      <c r="J71" s="7" t="s">
        <v>2088</v>
      </c>
      <c r="K71" s="90"/>
      <c r="L71" s="7" t="s">
        <v>2090</v>
      </c>
      <c r="M71" s="92"/>
      <c r="N71" s="92" t="s">
        <v>7</v>
      </c>
      <c r="O71" s="90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</row>
    <row r="72" hidden="1">
      <c r="A72" s="85">
        <v>43734.0</v>
      </c>
      <c r="B72" s="112" t="s">
        <v>134</v>
      </c>
      <c r="C72" s="113"/>
      <c r="D72" s="188" t="s">
        <v>2092</v>
      </c>
      <c r="E72" s="113"/>
      <c r="F72" s="115" t="s">
        <v>2093</v>
      </c>
      <c r="G72" s="115"/>
      <c r="H72" s="115" t="s">
        <v>1090</v>
      </c>
      <c r="I72" s="113"/>
      <c r="J72" s="115" t="s">
        <v>1267</v>
      </c>
      <c r="K72" s="113"/>
      <c r="L72" s="115" t="s">
        <v>523</v>
      </c>
      <c r="M72" s="115"/>
      <c r="N72" s="115" t="s">
        <v>146</v>
      </c>
      <c r="O72" s="11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</row>
    <row r="73" hidden="1">
      <c r="A73" s="27"/>
      <c r="B73" s="88" t="s">
        <v>159</v>
      </c>
      <c r="C73" s="90"/>
      <c r="D73" s="92">
        <v>4.0</v>
      </c>
      <c r="E73" s="90"/>
      <c r="F73" s="92">
        <v>8.0</v>
      </c>
      <c r="G73" s="92"/>
      <c r="H73" s="92">
        <v>27.0</v>
      </c>
      <c r="I73" s="90"/>
      <c r="J73" s="92">
        <v>43.0</v>
      </c>
      <c r="K73" s="90"/>
      <c r="L73" s="92">
        <v>100.0</v>
      </c>
      <c r="M73" s="92"/>
      <c r="N73" s="92">
        <v>95.0</v>
      </c>
      <c r="O73" s="147">
        <f>SUM(D73:N73)</f>
        <v>277</v>
      </c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</row>
    <row r="74" hidden="1">
      <c r="A74" s="27"/>
      <c r="B74" s="88" t="s">
        <v>178</v>
      </c>
      <c r="C74" s="90"/>
      <c r="D74" s="92">
        <v>3.0</v>
      </c>
      <c r="E74" s="90"/>
      <c r="F74" s="92">
        <v>8.0</v>
      </c>
      <c r="G74" s="92"/>
      <c r="H74" s="92">
        <v>27.0</v>
      </c>
      <c r="I74" s="90"/>
      <c r="J74" s="92">
        <v>40.0</v>
      </c>
      <c r="K74" s="90"/>
      <c r="L74" s="92">
        <v>73.0</v>
      </c>
      <c r="M74" s="92"/>
      <c r="N74" s="92">
        <v>86.0</v>
      </c>
      <c r="O74" s="90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</row>
    <row r="75" hidden="1">
      <c r="A75" s="27"/>
      <c r="B75" s="88" t="s">
        <v>287</v>
      </c>
      <c r="C75" s="90"/>
      <c r="D75" s="92">
        <v>2.0</v>
      </c>
      <c r="E75" s="90"/>
      <c r="F75" s="92">
        <v>7.0</v>
      </c>
      <c r="G75" s="92"/>
      <c r="H75" s="92">
        <v>21.0</v>
      </c>
      <c r="I75" s="90"/>
      <c r="J75" s="92"/>
      <c r="K75" s="90"/>
      <c r="L75" s="92"/>
      <c r="M75" s="90"/>
      <c r="N75" s="92"/>
      <c r="O75" s="90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</row>
    <row r="76" hidden="1">
      <c r="A76" s="27"/>
      <c r="B76" s="88" t="s">
        <v>301</v>
      </c>
      <c r="C76" s="90"/>
      <c r="D76" s="92"/>
      <c r="E76" s="90"/>
      <c r="F76" s="90"/>
      <c r="G76" s="90"/>
      <c r="H76" s="90"/>
      <c r="I76" s="90"/>
      <c r="J76" s="92">
        <v>34.0</v>
      </c>
      <c r="K76" s="90"/>
      <c r="L76" s="92">
        <v>83.0</v>
      </c>
      <c r="M76" s="90"/>
      <c r="N76" s="92">
        <v>63.0</v>
      </c>
      <c r="O76" s="90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</row>
    <row r="77" hidden="1">
      <c r="A77" s="27"/>
      <c r="B77" s="88" t="s">
        <v>214</v>
      </c>
      <c r="C77" s="90"/>
      <c r="D77" s="92">
        <v>2.0</v>
      </c>
      <c r="E77" s="90"/>
      <c r="F77" s="92">
        <v>1.0</v>
      </c>
      <c r="G77" s="92"/>
      <c r="H77" s="92">
        <v>5.0</v>
      </c>
      <c r="I77" s="90"/>
      <c r="J77" s="92">
        <v>9.0</v>
      </c>
      <c r="K77" s="90"/>
      <c r="L77" s="92">
        <v>16.0</v>
      </c>
      <c r="M77" s="90"/>
      <c r="N77" s="92">
        <v>22.0</v>
      </c>
      <c r="O77" s="90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</row>
    <row r="78" hidden="1">
      <c r="A78" s="27"/>
      <c r="B78" s="88" t="s">
        <v>221</v>
      </c>
      <c r="C78" s="90"/>
      <c r="D78" s="92"/>
      <c r="E78" s="90"/>
      <c r="F78" s="90"/>
      <c r="G78" s="92"/>
      <c r="H78" s="90"/>
      <c r="I78" s="90"/>
      <c r="J78" s="92"/>
      <c r="K78" s="90"/>
      <c r="L78" s="92"/>
      <c r="M78" s="90"/>
      <c r="N78" s="92"/>
      <c r="O78" s="90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</row>
    <row r="79" hidden="1">
      <c r="A79" s="27"/>
      <c r="B79" s="88" t="s">
        <v>233</v>
      </c>
      <c r="C79" s="90"/>
      <c r="D79" s="92"/>
      <c r="E79" s="90"/>
      <c r="F79" s="90"/>
      <c r="G79" s="92"/>
      <c r="H79" s="92"/>
      <c r="I79" s="90"/>
      <c r="J79" s="92"/>
      <c r="K79" s="90"/>
      <c r="L79" s="92"/>
      <c r="M79" s="90"/>
      <c r="N79" s="90"/>
      <c r="O79" s="90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</row>
    <row r="80" hidden="1">
      <c r="A80" s="35"/>
      <c r="B80" s="88" t="s">
        <v>338</v>
      </c>
      <c r="C80" s="110" t="str">
        <f t="shared" ref="C80:N80" si="8">C74/C73</f>
        <v>#DIV/0!</v>
      </c>
      <c r="D80" s="110">
        <f t="shared" si="8"/>
        <v>0.75</v>
      </c>
      <c r="E80" s="110" t="str">
        <f t="shared" si="8"/>
        <v>#DIV/0!</v>
      </c>
      <c r="F80" s="110">
        <f t="shared" si="8"/>
        <v>1</v>
      </c>
      <c r="G80" s="110" t="str">
        <f t="shared" si="8"/>
        <v>#DIV/0!</v>
      </c>
      <c r="H80" s="110">
        <f t="shared" si="8"/>
        <v>1</v>
      </c>
      <c r="I80" s="110" t="str">
        <f t="shared" si="8"/>
        <v>#DIV/0!</v>
      </c>
      <c r="J80" s="110">
        <f t="shared" si="8"/>
        <v>0.9302325581</v>
      </c>
      <c r="K80" s="110" t="str">
        <f t="shared" si="8"/>
        <v>#DIV/0!</v>
      </c>
      <c r="L80" s="110">
        <f t="shared" si="8"/>
        <v>0.73</v>
      </c>
      <c r="M80" s="110" t="str">
        <f t="shared" si="8"/>
        <v>#DIV/0!</v>
      </c>
      <c r="N80" s="110">
        <f t="shared" si="8"/>
        <v>0.9052631579</v>
      </c>
      <c r="O80" s="110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</row>
    <row r="81" hidden="1">
      <c r="A81" s="23"/>
      <c r="B81" s="23"/>
      <c r="C81" s="23"/>
      <c r="D81" s="7" t="s">
        <v>2097</v>
      </c>
      <c r="E81" s="23"/>
      <c r="F81" s="7" t="s">
        <v>2099</v>
      </c>
      <c r="G81" s="23"/>
      <c r="H81" s="7" t="s">
        <v>2101</v>
      </c>
      <c r="I81" s="23"/>
      <c r="J81" s="7" t="s">
        <v>2102</v>
      </c>
      <c r="K81" s="23"/>
      <c r="L81" s="7" t="s">
        <v>2103</v>
      </c>
      <c r="M81" s="23"/>
      <c r="N81" s="7" t="s">
        <v>2104</v>
      </c>
      <c r="O81" s="82" t="s">
        <v>7</v>
      </c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</row>
    <row r="82" hidden="1">
      <c r="A82" s="85">
        <v>43735.0</v>
      </c>
      <c r="B82" s="112" t="s">
        <v>134</v>
      </c>
      <c r="C82" s="113"/>
      <c r="D82" s="188" t="s">
        <v>1928</v>
      </c>
      <c r="E82" s="113"/>
      <c r="F82" s="115" t="s">
        <v>1523</v>
      </c>
      <c r="G82" s="115"/>
      <c r="H82" s="115" t="s">
        <v>842</v>
      </c>
      <c r="I82" s="113"/>
      <c r="J82" s="115" t="s">
        <v>1289</v>
      </c>
      <c r="K82" s="113"/>
      <c r="L82" s="115" t="s">
        <v>843</v>
      </c>
      <c r="M82" s="115"/>
      <c r="N82" s="115" t="s">
        <v>1285</v>
      </c>
      <c r="O82" s="11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</row>
    <row r="83" hidden="1">
      <c r="A83" s="27"/>
      <c r="B83" s="88" t="s">
        <v>159</v>
      </c>
      <c r="C83" s="90"/>
      <c r="D83" s="92">
        <v>29.0</v>
      </c>
      <c r="E83" s="90"/>
      <c r="F83" s="92">
        <v>7.0</v>
      </c>
      <c r="G83" s="92"/>
      <c r="H83" s="92">
        <v>44.0</v>
      </c>
      <c r="I83" s="90"/>
      <c r="J83" s="92">
        <v>52.0</v>
      </c>
      <c r="K83" s="90"/>
      <c r="L83" s="92">
        <v>136.0</v>
      </c>
      <c r="M83" s="92"/>
      <c r="N83" s="92">
        <v>38.0</v>
      </c>
      <c r="O83" s="147">
        <f>SUM(D83:N83)</f>
        <v>306</v>
      </c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</row>
    <row r="84" hidden="1">
      <c r="A84" s="27"/>
      <c r="B84" s="88" t="s">
        <v>178</v>
      </c>
      <c r="C84" s="90"/>
      <c r="D84" s="92">
        <v>17.0</v>
      </c>
      <c r="E84" s="90"/>
      <c r="F84" s="92">
        <v>7.0</v>
      </c>
      <c r="G84" s="92"/>
      <c r="H84" s="92">
        <v>43.0</v>
      </c>
      <c r="I84" s="90"/>
      <c r="J84" s="92">
        <v>52.0</v>
      </c>
      <c r="K84" s="90"/>
      <c r="L84" s="92">
        <v>113.0</v>
      </c>
      <c r="M84" s="92"/>
      <c r="N84" s="92">
        <v>38.0</v>
      </c>
      <c r="O84" s="90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</row>
    <row r="85" hidden="1">
      <c r="A85" s="27"/>
      <c r="B85" s="88" t="s">
        <v>287</v>
      </c>
      <c r="C85" s="90"/>
      <c r="D85" s="92"/>
      <c r="E85" s="90"/>
      <c r="F85" s="92"/>
      <c r="G85" s="92"/>
      <c r="H85" s="92"/>
      <c r="I85" s="90"/>
      <c r="J85" s="92"/>
      <c r="K85" s="90"/>
      <c r="L85" s="92"/>
      <c r="M85" s="90"/>
      <c r="N85" s="92"/>
      <c r="O85" s="90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</row>
    <row r="86" hidden="1">
      <c r="A86" s="27"/>
      <c r="B86" s="88" t="s">
        <v>301</v>
      </c>
      <c r="C86" s="90"/>
      <c r="D86" s="92"/>
      <c r="E86" s="90"/>
      <c r="F86" s="90"/>
      <c r="G86" s="90"/>
      <c r="H86" s="90"/>
      <c r="I86" s="90"/>
      <c r="J86" s="92"/>
      <c r="K86" s="90"/>
      <c r="L86" s="92"/>
      <c r="M86" s="90"/>
      <c r="N86" s="92"/>
      <c r="O86" s="90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</row>
    <row r="87" hidden="1">
      <c r="A87" s="27"/>
      <c r="B87" s="88" t="s">
        <v>214</v>
      </c>
      <c r="C87" s="90"/>
      <c r="D87" s="92"/>
      <c r="E87" s="90"/>
      <c r="F87" s="92"/>
      <c r="G87" s="92"/>
      <c r="H87" s="92"/>
      <c r="I87" s="90"/>
      <c r="J87" s="92"/>
      <c r="K87" s="90"/>
      <c r="L87" s="92"/>
      <c r="M87" s="90"/>
      <c r="N87" s="92"/>
      <c r="O87" s="90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</row>
    <row r="88" hidden="1">
      <c r="A88" s="27"/>
      <c r="B88" s="88" t="s">
        <v>221</v>
      </c>
      <c r="C88" s="90"/>
      <c r="D88" s="92"/>
      <c r="E88" s="90"/>
      <c r="F88" s="90"/>
      <c r="G88" s="92"/>
      <c r="H88" s="90"/>
      <c r="I88" s="90"/>
      <c r="J88" s="92"/>
      <c r="K88" s="90"/>
      <c r="L88" s="92"/>
      <c r="M88" s="90"/>
      <c r="N88" s="92"/>
      <c r="O88" s="90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</row>
    <row r="89" hidden="1">
      <c r="A89" s="27"/>
      <c r="B89" s="88" t="s">
        <v>233</v>
      </c>
      <c r="C89" s="90"/>
      <c r="D89" s="92"/>
      <c r="E89" s="90"/>
      <c r="F89" s="90"/>
      <c r="G89" s="92"/>
      <c r="H89" s="92"/>
      <c r="I89" s="90"/>
      <c r="J89" s="92"/>
      <c r="K89" s="90"/>
      <c r="L89" s="92"/>
      <c r="M89" s="90"/>
      <c r="N89" s="90"/>
      <c r="O89" s="90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</row>
    <row r="90" hidden="1">
      <c r="A90" s="35"/>
      <c r="B90" s="88" t="s">
        <v>338</v>
      </c>
      <c r="C90" s="110" t="str">
        <f t="shared" ref="C90:N90" si="9">C84/C83</f>
        <v>#DIV/0!</v>
      </c>
      <c r="D90" s="110">
        <f t="shared" si="9"/>
        <v>0.5862068966</v>
      </c>
      <c r="E90" s="110" t="str">
        <f t="shared" si="9"/>
        <v>#DIV/0!</v>
      </c>
      <c r="F90" s="110">
        <f t="shared" si="9"/>
        <v>1</v>
      </c>
      <c r="G90" s="110" t="str">
        <f t="shared" si="9"/>
        <v>#DIV/0!</v>
      </c>
      <c r="H90" s="110">
        <f t="shared" si="9"/>
        <v>0.9772727273</v>
      </c>
      <c r="I90" s="110" t="str">
        <f t="shared" si="9"/>
        <v>#DIV/0!</v>
      </c>
      <c r="J90" s="110">
        <f t="shared" si="9"/>
        <v>1</v>
      </c>
      <c r="K90" s="110" t="str">
        <f t="shared" si="9"/>
        <v>#DIV/0!</v>
      </c>
      <c r="L90" s="110">
        <f t="shared" si="9"/>
        <v>0.8308823529</v>
      </c>
      <c r="M90" s="110" t="str">
        <f t="shared" si="9"/>
        <v>#DIV/0!</v>
      </c>
      <c r="N90" s="110">
        <f t="shared" si="9"/>
        <v>1</v>
      </c>
      <c r="O90" s="110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</row>
    <row r="91" hidden="1">
      <c r="A91" s="85">
        <v>43736.0</v>
      </c>
      <c r="B91" s="112" t="s">
        <v>134</v>
      </c>
      <c r="C91" s="113"/>
      <c r="D91" s="188" t="s">
        <v>1928</v>
      </c>
      <c r="E91" s="113"/>
      <c r="F91" s="115" t="s">
        <v>600</v>
      </c>
      <c r="G91" s="115"/>
      <c r="H91" s="115"/>
      <c r="I91" s="113"/>
      <c r="J91" s="115"/>
      <c r="K91" s="113"/>
      <c r="L91" s="115"/>
      <c r="M91" s="115"/>
      <c r="N91" s="115"/>
      <c r="O91" s="11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</row>
    <row r="92" hidden="1">
      <c r="A92" s="27"/>
      <c r="B92" s="88" t="s">
        <v>159</v>
      </c>
      <c r="C92" s="90"/>
      <c r="D92" s="92">
        <v>8.0</v>
      </c>
      <c r="E92" s="90"/>
      <c r="F92" s="92">
        <v>13.0</v>
      </c>
      <c r="G92" s="92"/>
      <c r="H92" s="92"/>
      <c r="I92" s="90"/>
      <c r="J92" s="92"/>
      <c r="K92" s="90"/>
      <c r="L92" s="92"/>
      <c r="M92" s="92"/>
      <c r="N92" s="92"/>
      <c r="O92" s="147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</row>
    <row r="93" hidden="1">
      <c r="A93" s="27"/>
      <c r="B93" s="88" t="s">
        <v>178</v>
      </c>
      <c r="C93" s="90"/>
      <c r="D93" s="92">
        <v>8.0</v>
      </c>
      <c r="E93" s="90"/>
      <c r="F93" s="92">
        <v>13.0</v>
      </c>
      <c r="G93" s="92"/>
      <c r="H93" s="92"/>
      <c r="I93" s="90"/>
      <c r="J93" s="92"/>
      <c r="K93" s="90"/>
      <c r="L93" s="92"/>
      <c r="M93" s="92"/>
      <c r="N93" s="92"/>
      <c r="O93" s="90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</row>
    <row r="94" hidden="1">
      <c r="A94" s="27"/>
      <c r="B94" s="88" t="s">
        <v>287</v>
      </c>
      <c r="C94" s="90"/>
      <c r="D94" s="92"/>
      <c r="E94" s="90"/>
      <c r="F94" s="92"/>
      <c r="G94" s="92"/>
      <c r="H94" s="92"/>
      <c r="I94" s="90"/>
      <c r="J94" s="92"/>
      <c r="K94" s="90"/>
      <c r="L94" s="92"/>
      <c r="M94" s="90"/>
      <c r="N94" s="92"/>
      <c r="O94" s="90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</row>
    <row r="95" hidden="1">
      <c r="A95" s="27"/>
      <c r="B95" s="88" t="s">
        <v>301</v>
      </c>
      <c r="C95" s="90"/>
      <c r="D95" s="92"/>
      <c r="E95" s="90"/>
      <c r="F95" s="90"/>
      <c r="G95" s="90"/>
      <c r="H95" s="90"/>
      <c r="I95" s="90"/>
      <c r="J95" s="92"/>
      <c r="K95" s="90"/>
      <c r="L95" s="92"/>
      <c r="M95" s="90"/>
      <c r="N95" s="92"/>
      <c r="O95" s="90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</row>
    <row r="96" hidden="1">
      <c r="A96" s="27"/>
      <c r="B96" s="88" t="s">
        <v>214</v>
      </c>
      <c r="C96" s="90"/>
      <c r="D96" s="92"/>
      <c r="E96" s="90"/>
      <c r="F96" s="92"/>
      <c r="G96" s="92"/>
      <c r="H96" s="92"/>
      <c r="I96" s="90"/>
      <c r="J96" s="92"/>
      <c r="K96" s="90"/>
      <c r="L96" s="92"/>
      <c r="M96" s="90"/>
      <c r="N96" s="92"/>
      <c r="O96" s="90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</row>
    <row r="97" hidden="1">
      <c r="A97" s="27"/>
      <c r="B97" s="88" t="s">
        <v>221</v>
      </c>
      <c r="C97" s="90"/>
      <c r="D97" s="92"/>
      <c r="E97" s="90"/>
      <c r="F97" s="90"/>
      <c r="G97" s="92"/>
      <c r="H97" s="90"/>
      <c r="I97" s="90"/>
      <c r="J97" s="92"/>
      <c r="K97" s="90"/>
      <c r="L97" s="92"/>
      <c r="M97" s="90"/>
      <c r="N97" s="92"/>
      <c r="O97" s="90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</row>
    <row r="98" hidden="1">
      <c r="A98" s="27"/>
      <c r="B98" s="88" t="s">
        <v>233</v>
      </c>
      <c r="C98" s="90"/>
      <c r="D98" s="92"/>
      <c r="E98" s="90"/>
      <c r="F98" s="90"/>
      <c r="G98" s="92"/>
      <c r="H98" s="92"/>
      <c r="I98" s="90"/>
      <c r="J98" s="92"/>
      <c r="K98" s="90"/>
      <c r="L98" s="92"/>
      <c r="M98" s="90"/>
      <c r="N98" s="90"/>
      <c r="O98" s="90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</row>
    <row r="99" hidden="1">
      <c r="A99" s="35"/>
      <c r="B99" s="88" t="s">
        <v>338</v>
      </c>
      <c r="C99" s="110" t="str">
        <f>C93/C92</f>
        <v>#DIV/0!</v>
      </c>
      <c r="D99" s="110">
        <f t="shared" ref="D99:N99" si="10">D92/D93</f>
        <v>1</v>
      </c>
      <c r="E99" s="110" t="str">
        <f t="shared" si="10"/>
        <v>#DIV/0!</v>
      </c>
      <c r="F99" s="110">
        <f t="shared" si="10"/>
        <v>1</v>
      </c>
      <c r="G99" s="110" t="str">
        <f t="shared" si="10"/>
        <v>#DIV/0!</v>
      </c>
      <c r="H99" s="110" t="str">
        <f t="shared" si="10"/>
        <v>#DIV/0!</v>
      </c>
      <c r="I99" s="110" t="str">
        <f t="shared" si="10"/>
        <v>#DIV/0!</v>
      </c>
      <c r="J99" s="110" t="str">
        <f t="shared" si="10"/>
        <v>#DIV/0!</v>
      </c>
      <c r="K99" s="110" t="str">
        <f t="shared" si="10"/>
        <v>#DIV/0!</v>
      </c>
      <c r="L99" s="110" t="str">
        <f t="shared" si="10"/>
        <v>#DIV/0!</v>
      </c>
      <c r="M99" s="110" t="str">
        <f t="shared" si="10"/>
        <v>#DIV/0!</v>
      </c>
      <c r="N99" s="110" t="str">
        <f t="shared" si="10"/>
        <v>#DIV/0!</v>
      </c>
      <c r="O99" s="110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</row>
    <row r="100" hidden="1">
      <c r="A100" s="85">
        <v>43738.0</v>
      </c>
      <c r="B100" s="112" t="s">
        <v>134</v>
      </c>
      <c r="C100" s="113"/>
      <c r="D100" s="188" t="s">
        <v>2074</v>
      </c>
      <c r="E100" s="113"/>
      <c r="F100" s="115" t="s">
        <v>1929</v>
      </c>
      <c r="G100" s="115"/>
      <c r="H100" s="115" t="s">
        <v>750</v>
      </c>
      <c r="I100" s="113"/>
      <c r="J100" s="115" t="s">
        <v>1913</v>
      </c>
      <c r="K100" s="113"/>
      <c r="L100" s="115" t="s">
        <v>1616</v>
      </c>
      <c r="M100" s="115"/>
      <c r="N100" s="115" t="s">
        <v>2114</v>
      </c>
      <c r="O100" s="11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</row>
    <row r="101" hidden="1">
      <c r="A101" s="27"/>
      <c r="B101" s="88" t="s">
        <v>159</v>
      </c>
      <c r="C101" s="90"/>
      <c r="D101" s="92">
        <v>32.0</v>
      </c>
      <c r="E101" s="90"/>
      <c r="F101" s="92">
        <v>13.0</v>
      </c>
      <c r="G101" s="92"/>
      <c r="H101" s="92">
        <v>40.0</v>
      </c>
      <c r="I101" s="90"/>
      <c r="J101" s="92">
        <v>73.0</v>
      </c>
      <c r="K101" s="90"/>
      <c r="L101" s="92">
        <v>50.0</v>
      </c>
      <c r="M101" s="92"/>
      <c r="N101" s="92">
        <v>148.0</v>
      </c>
      <c r="O101" s="147">
        <f>SUM(D101:N101)</f>
        <v>356</v>
      </c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</row>
    <row r="102" hidden="1">
      <c r="A102" s="27"/>
      <c r="B102" s="88" t="s">
        <v>178</v>
      </c>
      <c r="C102" s="90"/>
      <c r="D102" s="92">
        <v>32.0</v>
      </c>
      <c r="E102" s="90"/>
      <c r="F102" s="92">
        <v>11.0</v>
      </c>
      <c r="G102" s="92"/>
      <c r="H102" s="92">
        <v>39.0</v>
      </c>
      <c r="I102" s="90"/>
      <c r="J102" s="92">
        <v>70.0</v>
      </c>
      <c r="K102" s="90"/>
      <c r="L102" s="92">
        <v>38.0</v>
      </c>
      <c r="M102" s="92"/>
      <c r="N102" s="92">
        <v>140.0</v>
      </c>
      <c r="O102" s="90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</row>
    <row r="103" hidden="1">
      <c r="A103" s="27"/>
      <c r="B103" s="88" t="s">
        <v>287</v>
      </c>
      <c r="C103" s="90"/>
      <c r="D103" s="92">
        <v>17.0</v>
      </c>
      <c r="E103" s="90"/>
      <c r="F103" s="92">
        <v>7.0</v>
      </c>
      <c r="G103" s="92"/>
      <c r="H103" s="92">
        <v>20.0</v>
      </c>
      <c r="I103" s="90"/>
      <c r="J103" s="92"/>
      <c r="K103" s="90"/>
      <c r="L103" s="92"/>
      <c r="M103" s="90"/>
      <c r="N103" s="92"/>
      <c r="O103" s="90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</row>
    <row r="104" hidden="1">
      <c r="A104" s="27"/>
      <c r="B104" s="88" t="s">
        <v>301</v>
      </c>
      <c r="C104" s="90"/>
      <c r="D104" s="92">
        <f>32-20</f>
        <v>12</v>
      </c>
      <c r="E104" s="90"/>
      <c r="F104" s="92">
        <v>6.0</v>
      </c>
      <c r="G104" s="90"/>
      <c r="H104" s="90">
        <f>40-25</f>
        <v>15</v>
      </c>
      <c r="I104" s="90"/>
      <c r="J104" s="92">
        <v>57.0</v>
      </c>
      <c r="K104" s="90"/>
      <c r="L104" s="92">
        <v>39.0</v>
      </c>
      <c r="M104" s="90"/>
      <c r="N104" s="92">
        <v>89.0</v>
      </c>
      <c r="O104" s="90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</row>
    <row r="105" hidden="1">
      <c r="A105" s="27"/>
      <c r="B105" s="88" t="s">
        <v>214</v>
      </c>
      <c r="C105" s="90"/>
      <c r="D105" s="92">
        <v>2.0</v>
      </c>
      <c r="E105" s="90"/>
      <c r="F105" s="92"/>
      <c r="G105" s="92"/>
      <c r="H105" s="92">
        <v>5.0</v>
      </c>
      <c r="I105" s="90"/>
      <c r="J105" s="92">
        <f>73-57</f>
        <v>16</v>
      </c>
      <c r="K105" s="90"/>
      <c r="L105" s="92">
        <v>10.0</v>
      </c>
      <c r="M105" s="90"/>
      <c r="N105" s="92">
        <f>148-90</f>
        <v>58</v>
      </c>
      <c r="O105" s="90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</row>
    <row r="106" hidden="1">
      <c r="A106" s="27"/>
      <c r="B106" s="88" t="s">
        <v>221</v>
      </c>
      <c r="C106" s="90"/>
      <c r="D106" s="92">
        <v>1.0</v>
      </c>
      <c r="E106" s="90"/>
      <c r="F106" s="90"/>
      <c r="G106" s="92"/>
      <c r="H106" s="90"/>
      <c r="I106" s="90"/>
      <c r="J106" s="92"/>
      <c r="K106" s="90"/>
      <c r="L106" s="92">
        <v>1.0</v>
      </c>
      <c r="M106" s="90"/>
      <c r="N106" s="92"/>
      <c r="O106" s="90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</row>
    <row r="107" hidden="1">
      <c r="A107" s="27"/>
      <c r="B107" s="88" t="s">
        <v>233</v>
      </c>
      <c r="C107" s="90"/>
      <c r="D107" s="92"/>
      <c r="E107" s="90"/>
      <c r="F107" s="90"/>
      <c r="G107" s="92"/>
      <c r="H107" s="92"/>
      <c r="I107" s="90"/>
      <c r="J107" s="92"/>
      <c r="K107" s="90"/>
      <c r="L107" s="92"/>
      <c r="M107" s="90"/>
      <c r="N107" s="92">
        <v>1.0</v>
      </c>
      <c r="O107" s="90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</row>
    <row r="108" hidden="1">
      <c r="A108" s="35"/>
      <c r="B108" s="88" t="s">
        <v>338</v>
      </c>
      <c r="C108" s="110" t="str">
        <f t="shared" ref="C108:D108" si="11">C102/C101</f>
        <v>#DIV/0!</v>
      </c>
      <c r="D108" s="110">
        <f t="shared" si="11"/>
        <v>1</v>
      </c>
      <c r="E108" s="110" t="str">
        <f>E101/E102</f>
        <v>#DIV/0!</v>
      </c>
      <c r="F108" s="110">
        <f t="shared" ref="F108:N108" si="12">F102/F101</f>
        <v>0.8461538462</v>
      </c>
      <c r="G108" s="110" t="str">
        <f t="shared" si="12"/>
        <v>#DIV/0!</v>
      </c>
      <c r="H108" s="110">
        <f t="shared" si="12"/>
        <v>0.975</v>
      </c>
      <c r="I108" s="110" t="str">
        <f t="shared" si="12"/>
        <v>#DIV/0!</v>
      </c>
      <c r="J108" s="110">
        <f t="shared" si="12"/>
        <v>0.9589041096</v>
      </c>
      <c r="K108" s="110" t="str">
        <f t="shared" si="12"/>
        <v>#DIV/0!</v>
      </c>
      <c r="L108" s="110">
        <f t="shared" si="12"/>
        <v>0.76</v>
      </c>
      <c r="M108" s="110" t="str">
        <f t="shared" si="12"/>
        <v>#DIV/0!</v>
      </c>
      <c r="N108" s="110">
        <f t="shared" si="12"/>
        <v>0.9459459459</v>
      </c>
      <c r="O108" s="110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</row>
    <row r="109" hidden="1">
      <c r="A109" s="23"/>
      <c r="B109" s="23"/>
      <c r="C109" s="23"/>
      <c r="D109" s="7" t="s">
        <v>2115</v>
      </c>
      <c r="E109" s="23"/>
      <c r="F109" s="7" t="s">
        <v>2116</v>
      </c>
      <c r="G109" s="23"/>
      <c r="H109" s="7" t="s">
        <v>2117</v>
      </c>
      <c r="I109" s="23"/>
      <c r="J109" s="7" t="s">
        <v>2119</v>
      </c>
      <c r="K109" s="23"/>
      <c r="L109" s="7" t="s">
        <v>2122</v>
      </c>
      <c r="M109" s="23"/>
      <c r="N109" s="7" t="s">
        <v>2125</v>
      </c>
      <c r="O109" s="82" t="s">
        <v>7</v>
      </c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</row>
    <row r="110" hidden="1">
      <c r="A110" s="85">
        <v>43739.0</v>
      </c>
      <c r="B110" s="112" t="s">
        <v>134</v>
      </c>
      <c r="C110" s="113"/>
      <c r="D110" s="188" t="s">
        <v>2037</v>
      </c>
      <c r="E110" s="113"/>
      <c r="F110" s="115" t="s">
        <v>2127</v>
      </c>
      <c r="G110" s="115"/>
      <c r="H110" s="115"/>
      <c r="I110" s="113"/>
      <c r="J110" s="115" t="s">
        <v>2128</v>
      </c>
      <c r="K110" s="113"/>
      <c r="L110" s="115" t="s">
        <v>2063</v>
      </c>
      <c r="M110" s="115"/>
      <c r="N110" s="115" t="s">
        <v>2129</v>
      </c>
      <c r="O110" s="11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</row>
    <row r="111" hidden="1">
      <c r="A111" s="27"/>
      <c r="B111" s="88" t="s">
        <v>159</v>
      </c>
      <c r="C111" s="90"/>
      <c r="D111" s="233">
        <v>1.0</v>
      </c>
      <c r="E111" s="90"/>
      <c r="F111" s="92">
        <v>51.0</v>
      </c>
      <c r="G111" s="92"/>
      <c r="H111" s="92"/>
      <c r="I111" s="90"/>
      <c r="J111" s="92">
        <v>39.0</v>
      </c>
      <c r="K111" s="90"/>
      <c r="L111" s="92">
        <v>160.0</v>
      </c>
      <c r="M111" s="92"/>
      <c r="N111" s="92">
        <v>61.0</v>
      </c>
      <c r="O111" s="147">
        <f>SUM(D111:N111)</f>
        <v>312</v>
      </c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</row>
    <row r="112" hidden="1">
      <c r="A112" s="27"/>
      <c r="B112" s="88" t="s">
        <v>178</v>
      </c>
      <c r="C112" s="90"/>
      <c r="D112" s="233">
        <v>1.0</v>
      </c>
      <c r="E112" s="90"/>
      <c r="F112" s="92">
        <v>49.0</v>
      </c>
      <c r="G112" s="92"/>
      <c r="H112" s="92"/>
      <c r="I112" s="90"/>
      <c r="J112" s="92">
        <v>36.0</v>
      </c>
      <c r="K112" s="90"/>
      <c r="L112" s="92">
        <v>110.0</v>
      </c>
      <c r="M112" s="92"/>
      <c r="N112" s="92"/>
      <c r="O112" s="90"/>
      <c r="P112" s="82" t="s">
        <v>2131</v>
      </c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</row>
    <row r="113" hidden="1">
      <c r="A113" s="27"/>
      <c r="B113" s="88" t="s">
        <v>287</v>
      </c>
      <c r="C113" s="90"/>
      <c r="D113" s="233">
        <v>1.0</v>
      </c>
      <c r="E113" s="233"/>
      <c r="F113" s="233">
        <v>40.0</v>
      </c>
      <c r="G113" s="233"/>
      <c r="H113" s="233"/>
      <c r="I113" s="233"/>
      <c r="J113" s="233"/>
      <c r="K113" s="233"/>
      <c r="L113" s="233"/>
      <c r="M113" s="233"/>
      <c r="N113" s="233"/>
      <c r="O113" s="23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</row>
    <row r="114" hidden="1">
      <c r="A114" s="27"/>
      <c r="B114" s="88" t="s">
        <v>301</v>
      </c>
      <c r="C114" s="90"/>
      <c r="D114" s="233"/>
      <c r="E114" s="233"/>
      <c r="F114" s="233">
        <v>6.0</v>
      </c>
      <c r="G114" s="233"/>
      <c r="H114" s="233"/>
      <c r="I114" s="233"/>
      <c r="J114" s="233">
        <v>31.0</v>
      </c>
      <c r="K114" s="233"/>
      <c r="L114" s="233">
        <v>134.0</v>
      </c>
      <c r="M114" s="233"/>
      <c r="N114" s="233">
        <v>11.0</v>
      </c>
      <c r="O114" s="23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</row>
    <row r="115" hidden="1">
      <c r="A115" s="27"/>
      <c r="B115" s="88" t="s">
        <v>214</v>
      </c>
      <c r="C115" s="90"/>
      <c r="D115" s="233">
        <f t="shared" ref="D115:N115" si="13">D111-D113-D114-D116-D117</f>
        <v>0</v>
      </c>
      <c r="E115" s="233">
        <f t="shared" si="13"/>
        <v>0</v>
      </c>
      <c r="F115" s="233">
        <f t="shared" si="13"/>
        <v>3</v>
      </c>
      <c r="G115" s="233">
        <f t="shared" si="13"/>
        <v>0</v>
      </c>
      <c r="H115" s="233">
        <f t="shared" si="13"/>
        <v>0</v>
      </c>
      <c r="I115" s="233">
        <f t="shared" si="13"/>
        <v>0</v>
      </c>
      <c r="J115" s="233">
        <f t="shared" si="13"/>
        <v>5</v>
      </c>
      <c r="K115" s="233">
        <f t="shared" si="13"/>
        <v>0</v>
      </c>
      <c r="L115" s="233">
        <f t="shared" si="13"/>
        <v>23</v>
      </c>
      <c r="M115" s="233">
        <f t="shared" si="13"/>
        <v>0</v>
      </c>
      <c r="N115" s="233">
        <f t="shared" si="13"/>
        <v>50</v>
      </c>
      <c r="O115" s="23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</row>
    <row r="116" hidden="1">
      <c r="A116" s="27"/>
      <c r="B116" s="88" t="s">
        <v>221</v>
      </c>
      <c r="C116" s="90"/>
      <c r="D116" s="233"/>
      <c r="E116" s="233"/>
      <c r="F116" s="233"/>
      <c r="G116" s="233"/>
      <c r="H116" s="233"/>
      <c r="I116" s="233"/>
      <c r="J116" s="233">
        <v>1.0</v>
      </c>
      <c r="K116" s="233"/>
      <c r="L116" s="233">
        <v>1.0</v>
      </c>
      <c r="M116" s="233"/>
      <c r="N116" s="233"/>
      <c r="O116" s="23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</row>
    <row r="117" hidden="1">
      <c r="A117" s="27"/>
      <c r="B117" s="88" t="s">
        <v>233</v>
      </c>
      <c r="C117" s="90"/>
      <c r="D117" s="233"/>
      <c r="E117" s="233"/>
      <c r="F117" s="233">
        <v>2.0</v>
      </c>
      <c r="G117" s="233"/>
      <c r="H117" s="233"/>
      <c r="I117" s="233"/>
      <c r="J117" s="233">
        <v>2.0</v>
      </c>
      <c r="K117" s="233"/>
      <c r="L117" s="233">
        <v>2.0</v>
      </c>
      <c r="M117" s="233"/>
      <c r="N117" s="233"/>
      <c r="O117" s="23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</row>
    <row r="118" hidden="1">
      <c r="A118" s="35"/>
      <c r="B118" s="88" t="s">
        <v>338</v>
      </c>
      <c r="C118" s="110" t="str">
        <f t="shared" ref="C118:D118" si="14">C112/C111</f>
        <v>#DIV/0!</v>
      </c>
      <c r="D118" s="110">
        <f t="shared" si="14"/>
        <v>1</v>
      </c>
      <c r="E118" s="110" t="str">
        <f>E111/E112</f>
        <v>#DIV/0!</v>
      </c>
      <c r="F118" s="110">
        <f t="shared" ref="F118:N118" si="15">F112/F111</f>
        <v>0.9607843137</v>
      </c>
      <c r="G118" s="110" t="str">
        <f t="shared" si="15"/>
        <v>#DIV/0!</v>
      </c>
      <c r="H118" s="110" t="str">
        <f t="shared" si="15"/>
        <v>#DIV/0!</v>
      </c>
      <c r="I118" s="110" t="str">
        <f t="shared" si="15"/>
        <v>#DIV/0!</v>
      </c>
      <c r="J118" s="110">
        <f t="shared" si="15"/>
        <v>0.9230769231</v>
      </c>
      <c r="K118" s="110" t="str">
        <f t="shared" si="15"/>
        <v>#DIV/0!</v>
      </c>
      <c r="L118" s="110">
        <f t="shared" si="15"/>
        <v>0.6875</v>
      </c>
      <c r="M118" s="110" t="str">
        <f t="shared" si="15"/>
        <v>#DIV/0!</v>
      </c>
      <c r="N118" s="110">
        <f t="shared" si="15"/>
        <v>0</v>
      </c>
      <c r="O118" s="110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</row>
    <row r="119" hidden="1">
      <c r="A119" s="23"/>
      <c r="B119" s="23"/>
      <c r="C119" s="23"/>
      <c r="D119" s="7" t="s">
        <v>2133</v>
      </c>
      <c r="E119" s="23"/>
      <c r="F119" s="7" t="s">
        <v>2134</v>
      </c>
      <c r="G119" s="23"/>
      <c r="H119" s="82" t="s">
        <v>7</v>
      </c>
      <c r="I119" s="23"/>
      <c r="J119" s="7" t="s">
        <v>2135</v>
      </c>
      <c r="K119" s="23"/>
      <c r="L119" s="7" t="s">
        <v>2138</v>
      </c>
      <c r="M119" s="23"/>
      <c r="N119" s="7" t="s">
        <v>2140</v>
      </c>
      <c r="O119" s="82" t="s">
        <v>7</v>
      </c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</row>
    <row r="120" hidden="1">
      <c r="A120" s="85">
        <v>43740.0</v>
      </c>
      <c r="B120" s="112" t="s">
        <v>134</v>
      </c>
      <c r="C120" s="113"/>
      <c r="D120" s="188" t="s">
        <v>2142</v>
      </c>
      <c r="E120" s="113"/>
      <c r="F120" s="115" t="s">
        <v>2143</v>
      </c>
      <c r="G120" s="115"/>
      <c r="H120" s="115" t="s">
        <v>2127</v>
      </c>
      <c r="I120" s="113"/>
      <c r="J120" s="115" t="s">
        <v>1781</v>
      </c>
      <c r="K120" s="113"/>
      <c r="L120" s="115" t="s">
        <v>176</v>
      </c>
      <c r="M120" s="115"/>
      <c r="N120" s="115" t="s">
        <v>2114</v>
      </c>
      <c r="O120" s="11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</row>
    <row r="121" hidden="1">
      <c r="A121" s="27"/>
      <c r="B121" s="88" t="s">
        <v>159</v>
      </c>
      <c r="C121" s="90"/>
      <c r="D121" s="233">
        <v>27.0</v>
      </c>
      <c r="E121" s="90"/>
      <c r="F121" s="92">
        <v>8.0</v>
      </c>
      <c r="G121" s="92"/>
      <c r="H121" s="92">
        <v>41.0</v>
      </c>
      <c r="I121" s="90"/>
      <c r="J121" s="92">
        <v>70.0</v>
      </c>
      <c r="K121" s="90"/>
      <c r="L121" s="92">
        <v>136.0</v>
      </c>
      <c r="M121" s="92"/>
      <c r="N121" s="92">
        <v>49.0</v>
      </c>
      <c r="O121" s="147">
        <f>SUM(D121:N121)</f>
        <v>331</v>
      </c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</row>
    <row r="122" hidden="1">
      <c r="A122" s="27"/>
      <c r="B122" s="88" t="s">
        <v>178</v>
      </c>
      <c r="C122" s="90"/>
      <c r="D122" s="233">
        <v>20.0</v>
      </c>
      <c r="E122" s="90"/>
      <c r="F122" s="92">
        <v>8.0</v>
      </c>
      <c r="G122" s="92"/>
      <c r="H122" s="92">
        <v>39.0</v>
      </c>
      <c r="I122" s="90"/>
      <c r="J122" s="92">
        <v>68.0</v>
      </c>
      <c r="K122" s="90"/>
      <c r="L122" s="92">
        <v>129.0</v>
      </c>
      <c r="M122" s="92"/>
      <c r="N122" s="92">
        <v>43.0</v>
      </c>
      <c r="O122" s="90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</row>
    <row r="123" hidden="1">
      <c r="A123" s="27"/>
      <c r="B123" s="88" t="s">
        <v>287</v>
      </c>
      <c r="C123" s="90"/>
      <c r="D123" s="233">
        <v>23.0</v>
      </c>
      <c r="E123" s="233"/>
      <c r="F123" s="233">
        <v>6.0</v>
      </c>
      <c r="G123" s="233"/>
      <c r="H123" s="233">
        <v>34.0</v>
      </c>
      <c r="I123" s="233"/>
      <c r="J123" s="233"/>
      <c r="K123" s="233"/>
      <c r="L123" s="233"/>
      <c r="M123" s="233"/>
      <c r="N123" s="233"/>
      <c r="O123" s="23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</row>
    <row r="124" hidden="1">
      <c r="A124" s="27"/>
      <c r="B124" s="88" t="s">
        <v>301</v>
      </c>
      <c r="C124" s="90"/>
      <c r="D124" s="233"/>
      <c r="E124" s="233"/>
      <c r="F124" s="233"/>
      <c r="G124" s="233"/>
      <c r="H124" s="233">
        <v>3.0</v>
      </c>
      <c r="I124" s="233"/>
      <c r="J124" s="233">
        <v>57.0</v>
      </c>
      <c r="K124" s="233"/>
      <c r="L124" s="233">
        <f>82+25</f>
        <v>107</v>
      </c>
      <c r="M124" s="233"/>
      <c r="N124" s="233">
        <v>23.0</v>
      </c>
      <c r="O124" s="23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</row>
    <row r="125" hidden="1">
      <c r="A125" s="27"/>
      <c r="B125" s="88" t="s">
        <v>214</v>
      </c>
      <c r="C125" s="90"/>
      <c r="D125" s="233">
        <f t="shared" ref="D125:N125" si="16">D121-D123-D124-D126-D127</f>
        <v>4</v>
      </c>
      <c r="E125" s="233">
        <f t="shared" si="16"/>
        <v>0</v>
      </c>
      <c r="F125" s="233">
        <f t="shared" si="16"/>
        <v>2</v>
      </c>
      <c r="G125" s="233">
        <f t="shared" si="16"/>
        <v>0</v>
      </c>
      <c r="H125" s="233">
        <f t="shared" si="16"/>
        <v>4</v>
      </c>
      <c r="I125" s="233">
        <f t="shared" si="16"/>
        <v>0</v>
      </c>
      <c r="J125" s="233">
        <f t="shared" si="16"/>
        <v>12</v>
      </c>
      <c r="K125" s="233">
        <f t="shared" si="16"/>
        <v>0</v>
      </c>
      <c r="L125" s="233">
        <f t="shared" si="16"/>
        <v>26</v>
      </c>
      <c r="M125" s="233">
        <f t="shared" si="16"/>
        <v>0</v>
      </c>
      <c r="N125" s="233">
        <f t="shared" si="16"/>
        <v>25</v>
      </c>
      <c r="O125" s="23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</row>
    <row r="126" hidden="1">
      <c r="A126" s="27"/>
      <c r="B126" s="88" t="s">
        <v>221</v>
      </c>
      <c r="C126" s="90"/>
      <c r="D126" s="233"/>
      <c r="E126" s="233"/>
      <c r="F126" s="233"/>
      <c r="G126" s="233"/>
      <c r="H126" s="233"/>
      <c r="I126" s="233"/>
      <c r="J126" s="233">
        <v>1.0</v>
      </c>
      <c r="K126" s="233"/>
      <c r="L126" s="233"/>
      <c r="M126" s="233"/>
      <c r="N126" s="233">
        <v>1.0</v>
      </c>
      <c r="O126" s="23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</row>
    <row r="127" hidden="1">
      <c r="A127" s="27"/>
      <c r="B127" s="88" t="s">
        <v>233</v>
      </c>
      <c r="C127" s="90"/>
      <c r="D127" s="233"/>
      <c r="E127" s="233"/>
      <c r="F127" s="233"/>
      <c r="G127" s="233"/>
      <c r="H127" s="233"/>
      <c r="I127" s="233"/>
      <c r="J127" s="233"/>
      <c r="K127" s="233"/>
      <c r="L127" s="233">
        <v>3.0</v>
      </c>
      <c r="M127" s="233"/>
      <c r="N127" s="233"/>
      <c r="O127" s="23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</row>
    <row r="128" hidden="1">
      <c r="A128" s="35"/>
      <c r="B128" s="88" t="s">
        <v>338</v>
      </c>
      <c r="C128" s="110" t="str">
        <f t="shared" ref="C128:D128" si="17">C122/C121</f>
        <v>#DIV/0!</v>
      </c>
      <c r="D128" s="110">
        <f t="shared" si="17"/>
        <v>0.7407407407</v>
      </c>
      <c r="E128" s="110" t="str">
        <f>E121/E122</f>
        <v>#DIV/0!</v>
      </c>
      <c r="F128" s="110">
        <f t="shared" ref="F128:N128" si="18">F122/F121</f>
        <v>1</v>
      </c>
      <c r="G128" s="110" t="str">
        <f t="shared" si="18"/>
        <v>#DIV/0!</v>
      </c>
      <c r="H128" s="110">
        <f t="shared" si="18"/>
        <v>0.9512195122</v>
      </c>
      <c r="I128" s="110" t="str">
        <f t="shared" si="18"/>
        <v>#DIV/0!</v>
      </c>
      <c r="J128" s="110">
        <f t="shared" si="18"/>
        <v>0.9714285714</v>
      </c>
      <c r="K128" s="110" t="str">
        <f t="shared" si="18"/>
        <v>#DIV/0!</v>
      </c>
      <c r="L128" s="110">
        <f t="shared" si="18"/>
        <v>0.9485294118</v>
      </c>
      <c r="M128" s="110" t="str">
        <f t="shared" si="18"/>
        <v>#DIV/0!</v>
      </c>
      <c r="N128" s="110">
        <f t="shared" si="18"/>
        <v>0.8775510204</v>
      </c>
      <c r="O128" s="110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</row>
    <row r="129" hidden="1">
      <c r="A129" s="23"/>
      <c r="B129" s="23"/>
      <c r="C129" s="23"/>
      <c r="D129" s="7" t="s">
        <v>2148</v>
      </c>
      <c r="E129" s="23"/>
      <c r="F129" s="7" t="s">
        <v>2149</v>
      </c>
      <c r="G129" s="23"/>
      <c r="H129" s="7" t="s">
        <v>2150</v>
      </c>
      <c r="I129" s="23"/>
      <c r="J129" s="7" t="s">
        <v>2151</v>
      </c>
      <c r="K129" s="23"/>
      <c r="L129" s="7" t="s">
        <v>2153</v>
      </c>
      <c r="M129" s="23"/>
      <c r="N129" s="7" t="s">
        <v>2155</v>
      </c>
      <c r="O129" s="82" t="s">
        <v>7</v>
      </c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</row>
    <row r="130" hidden="1">
      <c r="A130" s="85">
        <v>43741.0</v>
      </c>
      <c r="B130" s="112" t="s">
        <v>134</v>
      </c>
      <c r="C130" s="113"/>
      <c r="D130" s="188" t="s">
        <v>2157</v>
      </c>
      <c r="E130" s="113"/>
      <c r="F130" s="115" t="s">
        <v>1695</v>
      </c>
      <c r="G130" s="115"/>
      <c r="H130" s="115" t="s">
        <v>1479</v>
      </c>
      <c r="I130" s="113"/>
      <c r="J130" s="115" t="s">
        <v>1233</v>
      </c>
      <c r="K130" s="113"/>
      <c r="L130" s="115" t="s">
        <v>1949</v>
      </c>
      <c r="M130" s="115"/>
      <c r="N130" s="115" t="s">
        <v>695</v>
      </c>
      <c r="O130" s="11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</row>
    <row r="131" hidden="1">
      <c r="A131" s="27"/>
      <c r="B131" s="88" t="s">
        <v>159</v>
      </c>
      <c r="C131" s="90"/>
      <c r="D131" s="233">
        <v>4.0</v>
      </c>
      <c r="E131" s="90"/>
      <c r="F131" s="92">
        <v>25.0</v>
      </c>
      <c r="G131" s="92"/>
      <c r="H131" s="92">
        <v>41.0</v>
      </c>
      <c r="I131" s="90"/>
      <c r="J131" s="92">
        <v>53.0</v>
      </c>
      <c r="K131" s="90"/>
      <c r="L131" s="92">
        <v>124.0</v>
      </c>
      <c r="M131" s="92"/>
      <c r="N131" s="92">
        <v>87.0</v>
      </c>
      <c r="O131" s="147">
        <f>SUM(D131:N131)</f>
        <v>334</v>
      </c>
      <c r="P131" s="82" t="s">
        <v>2159</v>
      </c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</row>
    <row r="132" hidden="1">
      <c r="A132" s="27"/>
      <c r="B132" s="88" t="s">
        <v>178</v>
      </c>
      <c r="C132" s="90"/>
      <c r="D132" s="233">
        <v>4.0</v>
      </c>
      <c r="E132" s="90"/>
      <c r="F132" s="92">
        <v>25.0</v>
      </c>
      <c r="G132" s="92"/>
      <c r="H132" s="92">
        <v>41.0</v>
      </c>
      <c r="I132" s="90"/>
      <c r="J132" s="92">
        <v>51.0</v>
      </c>
      <c r="K132" s="90"/>
      <c r="L132" s="92">
        <v>121.0</v>
      </c>
      <c r="M132" s="92"/>
      <c r="N132" s="92">
        <v>2.0</v>
      </c>
      <c r="O132" s="90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</row>
    <row r="133" hidden="1">
      <c r="A133" s="27"/>
      <c r="B133" s="88" t="s">
        <v>287</v>
      </c>
      <c r="C133" s="90"/>
      <c r="D133" s="233">
        <v>3.0</v>
      </c>
      <c r="E133" s="233"/>
      <c r="F133" s="92">
        <v>21.0</v>
      </c>
      <c r="G133" s="92"/>
      <c r="H133" s="92">
        <v>32.0</v>
      </c>
      <c r="I133" s="92"/>
      <c r="J133" s="92"/>
      <c r="K133" s="233"/>
      <c r="L133" s="233"/>
      <c r="M133" s="233"/>
      <c r="N133" s="233"/>
      <c r="O133" s="23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</row>
    <row r="134" hidden="1">
      <c r="A134" s="27"/>
      <c r="B134" s="88" t="s">
        <v>301</v>
      </c>
      <c r="C134" s="90"/>
      <c r="D134" s="233"/>
      <c r="E134" s="233"/>
      <c r="F134" s="233"/>
      <c r="G134" s="233"/>
      <c r="H134" s="233"/>
      <c r="I134" s="233"/>
      <c r="J134" s="233"/>
      <c r="K134" s="233"/>
      <c r="L134" s="233"/>
      <c r="M134" s="233"/>
      <c r="N134" s="233"/>
      <c r="O134" s="23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</row>
    <row r="135" hidden="1">
      <c r="A135" s="27"/>
      <c r="B135" s="88" t="s">
        <v>214</v>
      </c>
      <c r="C135" s="90"/>
      <c r="D135" s="233">
        <f t="shared" ref="D135:N135" si="19">D131-D133-D134-D136-D137</f>
        <v>1</v>
      </c>
      <c r="E135" s="233">
        <f t="shared" si="19"/>
        <v>0</v>
      </c>
      <c r="F135" s="233">
        <f t="shared" si="19"/>
        <v>4</v>
      </c>
      <c r="G135" s="233">
        <f t="shared" si="19"/>
        <v>0</v>
      </c>
      <c r="H135" s="233">
        <f t="shared" si="19"/>
        <v>9</v>
      </c>
      <c r="I135" s="233">
        <f t="shared" si="19"/>
        <v>0</v>
      </c>
      <c r="J135" s="233">
        <f t="shared" si="19"/>
        <v>53</v>
      </c>
      <c r="K135" s="233">
        <f t="shared" si="19"/>
        <v>0</v>
      </c>
      <c r="L135" s="233">
        <f t="shared" si="19"/>
        <v>124</v>
      </c>
      <c r="M135" s="233">
        <f t="shared" si="19"/>
        <v>0</v>
      </c>
      <c r="N135" s="233">
        <f t="shared" si="19"/>
        <v>87</v>
      </c>
      <c r="O135" s="23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</row>
    <row r="136" hidden="1">
      <c r="A136" s="27"/>
      <c r="B136" s="88" t="s">
        <v>221</v>
      </c>
      <c r="C136" s="90"/>
      <c r="D136" s="233"/>
      <c r="E136" s="233"/>
      <c r="F136" s="233"/>
      <c r="G136" s="233"/>
      <c r="H136" s="233"/>
      <c r="I136" s="233"/>
      <c r="J136" s="233"/>
      <c r="K136" s="233"/>
      <c r="L136" s="233"/>
      <c r="M136" s="233"/>
      <c r="N136" s="233"/>
      <c r="O136" s="23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</row>
    <row r="137" hidden="1">
      <c r="A137" s="27"/>
      <c r="B137" s="88" t="s">
        <v>233</v>
      </c>
      <c r="C137" s="90"/>
      <c r="D137" s="233"/>
      <c r="E137" s="233"/>
      <c r="F137" s="233"/>
      <c r="G137" s="233"/>
      <c r="H137" s="233"/>
      <c r="I137" s="233"/>
      <c r="J137" s="233"/>
      <c r="K137" s="233"/>
      <c r="L137" s="233"/>
      <c r="M137" s="233"/>
      <c r="N137" s="233"/>
      <c r="O137" s="23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</row>
    <row r="138" hidden="1">
      <c r="A138" s="35"/>
      <c r="B138" s="88" t="s">
        <v>338</v>
      </c>
      <c r="C138" s="110" t="str">
        <f t="shared" ref="C138:D138" si="20">C132/C131</f>
        <v>#DIV/0!</v>
      </c>
      <c r="D138" s="110">
        <f t="shared" si="20"/>
        <v>1</v>
      </c>
      <c r="E138" s="110" t="str">
        <f>E131/E132</f>
        <v>#DIV/0!</v>
      </c>
      <c r="F138" s="110">
        <f t="shared" ref="F138:N138" si="21">F132/F131</f>
        <v>1</v>
      </c>
      <c r="G138" s="110" t="str">
        <f t="shared" si="21"/>
        <v>#DIV/0!</v>
      </c>
      <c r="H138" s="110">
        <f t="shared" si="21"/>
        <v>1</v>
      </c>
      <c r="I138" s="110" t="str">
        <f t="shared" si="21"/>
        <v>#DIV/0!</v>
      </c>
      <c r="J138" s="110">
        <f t="shared" si="21"/>
        <v>0.9622641509</v>
      </c>
      <c r="K138" s="110" t="str">
        <f t="shared" si="21"/>
        <v>#DIV/0!</v>
      </c>
      <c r="L138" s="110">
        <f t="shared" si="21"/>
        <v>0.9758064516</v>
      </c>
      <c r="M138" s="110" t="str">
        <f t="shared" si="21"/>
        <v>#DIV/0!</v>
      </c>
      <c r="N138" s="110">
        <f t="shared" si="21"/>
        <v>0.02298850575</v>
      </c>
      <c r="O138" s="110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</row>
    <row r="139" hidden="1">
      <c r="A139" s="23"/>
      <c r="B139" s="23"/>
      <c r="C139" s="23"/>
      <c r="D139" s="7" t="s">
        <v>2162</v>
      </c>
      <c r="E139" s="23"/>
      <c r="F139" s="7" t="s">
        <v>2164</v>
      </c>
      <c r="G139" s="23"/>
      <c r="H139" s="7" t="s">
        <v>2165</v>
      </c>
      <c r="I139" s="23"/>
      <c r="J139" s="7" t="s">
        <v>2168</v>
      </c>
      <c r="K139" s="23"/>
      <c r="L139" s="7" t="s">
        <v>2169</v>
      </c>
      <c r="M139" s="23"/>
      <c r="N139" s="7" t="s">
        <v>2170</v>
      </c>
      <c r="O139" s="82" t="s">
        <v>7</v>
      </c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</row>
    <row r="140" hidden="1">
      <c r="A140" s="85">
        <v>43742.0</v>
      </c>
      <c r="B140" s="112" t="s">
        <v>134</v>
      </c>
      <c r="C140" s="113"/>
      <c r="D140" s="188" t="s">
        <v>2074</v>
      </c>
      <c r="E140" s="113"/>
      <c r="F140" s="115" t="s">
        <v>1803</v>
      </c>
      <c r="G140" s="115"/>
      <c r="H140" s="115" t="s">
        <v>2171</v>
      </c>
      <c r="I140" s="113"/>
      <c r="J140" s="115" t="s">
        <v>2080</v>
      </c>
      <c r="K140" s="113"/>
      <c r="L140" s="115" t="s">
        <v>1949</v>
      </c>
      <c r="M140" s="115"/>
      <c r="N140" s="115" t="s">
        <v>1782</v>
      </c>
      <c r="O140" s="11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</row>
    <row r="141" hidden="1">
      <c r="A141" s="27"/>
      <c r="B141" s="88" t="s">
        <v>159</v>
      </c>
      <c r="C141" s="90"/>
      <c r="D141" s="233">
        <v>86.0</v>
      </c>
      <c r="E141" s="235"/>
      <c r="F141" s="233">
        <v>15.0</v>
      </c>
      <c r="G141" s="233"/>
      <c r="H141" s="233">
        <v>14.0</v>
      </c>
      <c r="I141" s="235"/>
      <c r="J141" s="233">
        <v>120.0</v>
      </c>
      <c r="K141" s="235"/>
      <c r="L141" s="233">
        <v>61.0</v>
      </c>
      <c r="M141" s="233"/>
      <c r="N141" s="233">
        <v>43.0</v>
      </c>
      <c r="O141" s="236">
        <f>SUM(D141:N141)</f>
        <v>339</v>
      </c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</row>
    <row r="142" hidden="1">
      <c r="A142" s="27"/>
      <c r="B142" s="88" t="s">
        <v>178</v>
      </c>
      <c r="C142" s="90"/>
      <c r="D142" s="233">
        <f t="shared" ref="D142:N142" si="22">D141-D147</f>
        <v>84</v>
      </c>
      <c r="E142" s="233">
        <f t="shared" si="22"/>
        <v>0</v>
      </c>
      <c r="F142" s="233">
        <f t="shared" si="22"/>
        <v>15</v>
      </c>
      <c r="G142" s="233">
        <f t="shared" si="22"/>
        <v>0</v>
      </c>
      <c r="H142" s="233">
        <f t="shared" si="22"/>
        <v>14</v>
      </c>
      <c r="I142" s="233">
        <f t="shared" si="22"/>
        <v>0</v>
      </c>
      <c r="J142" s="233">
        <f t="shared" si="22"/>
        <v>118</v>
      </c>
      <c r="K142" s="233">
        <f t="shared" si="22"/>
        <v>0</v>
      </c>
      <c r="L142" s="233">
        <f t="shared" si="22"/>
        <v>61</v>
      </c>
      <c r="M142" s="233">
        <f t="shared" si="22"/>
        <v>0</v>
      </c>
      <c r="N142" s="233">
        <f t="shared" si="22"/>
        <v>43</v>
      </c>
      <c r="O142" s="23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</row>
    <row r="143" hidden="1">
      <c r="A143" s="27"/>
      <c r="B143" s="88" t="s">
        <v>287</v>
      </c>
      <c r="C143" s="90"/>
      <c r="D143" s="233">
        <v>72.0</v>
      </c>
      <c r="E143" s="233"/>
      <c r="F143" s="233">
        <v>12.0</v>
      </c>
      <c r="G143" s="233"/>
      <c r="H143" s="233">
        <v>13.0</v>
      </c>
      <c r="I143" s="233"/>
      <c r="J143" s="233">
        <v>0.0</v>
      </c>
      <c r="K143" s="233"/>
      <c r="L143" s="233">
        <v>0.0</v>
      </c>
      <c r="M143" s="233"/>
      <c r="N143" s="233">
        <v>0.0</v>
      </c>
      <c r="O143" s="23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</row>
    <row r="144" hidden="1">
      <c r="A144" s="27"/>
      <c r="B144" s="88" t="s">
        <v>301</v>
      </c>
      <c r="C144" s="90"/>
      <c r="D144" s="233"/>
      <c r="E144" s="233"/>
      <c r="F144" s="233"/>
      <c r="G144" s="233"/>
      <c r="H144" s="233"/>
      <c r="I144" s="233"/>
      <c r="J144" s="233">
        <v>100.0</v>
      </c>
      <c r="K144" s="233"/>
      <c r="L144" s="233">
        <v>54.0</v>
      </c>
      <c r="M144" s="233"/>
      <c r="N144" s="233">
        <v>36.0</v>
      </c>
      <c r="O144" s="23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</row>
    <row r="145" hidden="1">
      <c r="A145" s="27"/>
      <c r="B145" s="88" t="s">
        <v>214</v>
      </c>
      <c r="C145" s="90"/>
      <c r="D145" s="233">
        <f t="shared" ref="D145:N145" si="23">D141-D143-D144-D146-D147</f>
        <v>12</v>
      </c>
      <c r="E145" s="233">
        <f t="shared" si="23"/>
        <v>0</v>
      </c>
      <c r="F145" s="233">
        <f t="shared" si="23"/>
        <v>3</v>
      </c>
      <c r="G145" s="233">
        <f t="shared" si="23"/>
        <v>0</v>
      </c>
      <c r="H145" s="233">
        <f t="shared" si="23"/>
        <v>1</v>
      </c>
      <c r="I145" s="233">
        <f t="shared" si="23"/>
        <v>0</v>
      </c>
      <c r="J145" s="233">
        <f t="shared" si="23"/>
        <v>17</v>
      </c>
      <c r="K145" s="233">
        <f t="shared" si="23"/>
        <v>0</v>
      </c>
      <c r="L145" s="233">
        <f t="shared" si="23"/>
        <v>6</v>
      </c>
      <c r="M145" s="233">
        <f t="shared" si="23"/>
        <v>0</v>
      </c>
      <c r="N145" s="233">
        <f t="shared" si="23"/>
        <v>7</v>
      </c>
      <c r="O145" s="23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</row>
    <row r="146" hidden="1">
      <c r="A146" s="27"/>
      <c r="B146" s="88" t="s">
        <v>221</v>
      </c>
      <c r="C146" s="90"/>
      <c r="D146" s="233"/>
      <c r="E146" s="233"/>
      <c r="F146" s="233"/>
      <c r="G146" s="233"/>
      <c r="H146" s="233"/>
      <c r="I146" s="233"/>
      <c r="J146" s="233">
        <v>1.0</v>
      </c>
      <c r="K146" s="233"/>
      <c r="L146" s="233">
        <v>1.0</v>
      </c>
      <c r="M146" s="233"/>
      <c r="N146" s="233">
        <v>0.0</v>
      </c>
      <c r="O146" s="23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</row>
    <row r="147" hidden="1">
      <c r="A147" s="27"/>
      <c r="B147" s="88" t="s">
        <v>233</v>
      </c>
      <c r="C147" s="90"/>
      <c r="D147" s="233">
        <v>2.0</v>
      </c>
      <c r="E147" s="233"/>
      <c r="F147" s="233">
        <v>0.0</v>
      </c>
      <c r="G147" s="233"/>
      <c r="H147" s="233">
        <v>0.0</v>
      </c>
      <c r="I147" s="233"/>
      <c r="J147" s="233">
        <v>2.0</v>
      </c>
      <c r="K147" s="233"/>
      <c r="L147" s="233">
        <v>0.0</v>
      </c>
      <c r="M147" s="233"/>
      <c r="N147" s="233">
        <v>0.0</v>
      </c>
      <c r="O147" s="23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</row>
    <row r="148" hidden="1">
      <c r="A148" s="35"/>
      <c r="B148" s="88" t="s">
        <v>338</v>
      </c>
      <c r="C148" s="110" t="str">
        <f t="shared" ref="C148:D148" si="24">C142/C141</f>
        <v>#DIV/0!</v>
      </c>
      <c r="D148" s="110">
        <f t="shared" si="24"/>
        <v>0.976744186</v>
      </c>
      <c r="E148" s="110" t="str">
        <f>E141/E142</f>
        <v>#DIV/0!</v>
      </c>
      <c r="F148" s="110">
        <f t="shared" ref="F148:N148" si="25">F142/F141</f>
        <v>1</v>
      </c>
      <c r="G148" s="110" t="str">
        <f t="shared" si="25"/>
        <v>#DIV/0!</v>
      </c>
      <c r="H148" s="110">
        <f t="shared" si="25"/>
        <v>1</v>
      </c>
      <c r="I148" s="110" t="str">
        <f t="shared" si="25"/>
        <v>#DIV/0!</v>
      </c>
      <c r="J148" s="110">
        <f t="shared" si="25"/>
        <v>0.9833333333</v>
      </c>
      <c r="K148" s="110" t="str">
        <f t="shared" si="25"/>
        <v>#DIV/0!</v>
      </c>
      <c r="L148" s="110">
        <f t="shared" si="25"/>
        <v>1</v>
      </c>
      <c r="M148" s="110" t="str">
        <f t="shared" si="25"/>
        <v>#DIV/0!</v>
      </c>
      <c r="N148" s="110">
        <f t="shared" si="25"/>
        <v>1</v>
      </c>
      <c r="O148" s="110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</row>
    <row r="149" hidden="1">
      <c r="A149" s="23"/>
      <c r="B149" s="23"/>
      <c r="C149" s="23"/>
      <c r="D149" s="7" t="s">
        <v>2177</v>
      </c>
      <c r="E149" s="23"/>
      <c r="F149" s="7" t="s">
        <v>2179</v>
      </c>
      <c r="G149" s="23"/>
      <c r="H149" s="7" t="s">
        <v>2180</v>
      </c>
      <c r="I149" s="23"/>
      <c r="J149" s="7" t="s">
        <v>2181</v>
      </c>
      <c r="K149" s="23"/>
      <c r="L149" s="7" t="s">
        <v>2182</v>
      </c>
      <c r="M149" s="23"/>
      <c r="N149" s="7" t="s">
        <v>2183</v>
      </c>
      <c r="O149" s="23"/>
      <c r="P149" s="82" t="s">
        <v>7</v>
      </c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</row>
    <row r="150" hidden="1">
      <c r="A150" s="85">
        <v>43743.0</v>
      </c>
      <c r="B150" s="112" t="s">
        <v>134</v>
      </c>
      <c r="C150" s="113"/>
      <c r="D150" s="188" t="s">
        <v>252</v>
      </c>
      <c r="E150" s="113"/>
      <c r="F150" s="115" t="s">
        <v>252</v>
      </c>
      <c r="G150" s="115"/>
      <c r="H150" s="115" t="s">
        <v>1266</v>
      </c>
      <c r="I150" s="113"/>
      <c r="J150" s="115" t="s">
        <v>945</v>
      </c>
      <c r="K150" s="113"/>
      <c r="L150" s="115" t="s">
        <v>2184</v>
      </c>
      <c r="M150" s="115"/>
      <c r="N150" s="115" t="s">
        <v>252</v>
      </c>
      <c r="O150" s="11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</row>
    <row r="151" hidden="1">
      <c r="A151" s="27"/>
      <c r="B151" s="88" t="s">
        <v>159</v>
      </c>
      <c r="C151" s="90"/>
      <c r="D151" s="233"/>
      <c r="E151" s="235"/>
      <c r="F151" s="233"/>
      <c r="G151" s="233"/>
      <c r="H151" s="233">
        <v>48.0</v>
      </c>
      <c r="I151" s="235"/>
      <c r="J151" s="233">
        <v>81.0</v>
      </c>
      <c r="K151" s="235"/>
      <c r="L151" s="233">
        <v>70.0</v>
      </c>
      <c r="M151" s="233"/>
      <c r="N151" s="233"/>
      <c r="O151" s="236">
        <f>SUM(D151:N151)</f>
        <v>199</v>
      </c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</row>
    <row r="152" hidden="1">
      <c r="A152" s="27"/>
      <c r="B152" s="88" t="s">
        <v>178</v>
      </c>
      <c r="C152" s="90"/>
      <c r="D152" s="233"/>
      <c r="E152" s="233"/>
      <c r="F152" s="233"/>
      <c r="G152" s="233"/>
      <c r="H152" s="233">
        <v>44.0</v>
      </c>
      <c r="I152" s="233"/>
      <c r="J152" s="233">
        <v>70.0</v>
      </c>
      <c r="K152" s="233"/>
      <c r="L152" s="233">
        <v>67.0</v>
      </c>
      <c r="M152" s="233"/>
      <c r="N152" s="233"/>
      <c r="O152" s="23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</row>
    <row r="153" hidden="1">
      <c r="A153" s="27"/>
      <c r="B153" s="88" t="s">
        <v>287</v>
      </c>
      <c r="C153" s="90"/>
      <c r="D153" s="233"/>
      <c r="E153" s="233"/>
      <c r="F153" s="233"/>
      <c r="G153" s="233"/>
      <c r="H153" s="233">
        <v>25.0</v>
      </c>
      <c r="I153" s="233"/>
      <c r="J153" s="233"/>
      <c r="K153" s="233"/>
      <c r="L153" s="233"/>
      <c r="M153" s="233"/>
      <c r="N153" s="233"/>
      <c r="O153" s="23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</row>
    <row r="154" hidden="1">
      <c r="A154" s="27"/>
      <c r="B154" s="88" t="s">
        <v>301</v>
      </c>
      <c r="C154" s="90"/>
      <c r="D154" s="233"/>
      <c r="E154" s="233"/>
      <c r="F154" s="233"/>
      <c r="G154" s="233"/>
      <c r="H154" s="233">
        <v>7.0</v>
      </c>
      <c r="I154" s="233"/>
      <c r="J154" s="233">
        <v>57.0</v>
      </c>
      <c r="K154" s="233"/>
      <c r="L154" s="233">
        <v>17.0</v>
      </c>
      <c r="M154" s="233"/>
      <c r="N154" s="233"/>
      <c r="O154" s="23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</row>
    <row r="155" hidden="1">
      <c r="A155" s="27"/>
      <c r="B155" s="88" t="s">
        <v>214</v>
      </c>
      <c r="C155" s="90"/>
      <c r="D155" s="233">
        <f t="shared" ref="D155:N155" si="26">D151-D153-D154-D156-D157</f>
        <v>0</v>
      </c>
      <c r="E155" s="233">
        <f t="shared" si="26"/>
        <v>0</v>
      </c>
      <c r="F155" s="233">
        <f t="shared" si="26"/>
        <v>0</v>
      </c>
      <c r="G155" s="233">
        <f t="shared" si="26"/>
        <v>0</v>
      </c>
      <c r="H155" s="233">
        <f t="shared" si="26"/>
        <v>14</v>
      </c>
      <c r="I155" s="233">
        <f t="shared" si="26"/>
        <v>0</v>
      </c>
      <c r="J155" s="233">
        <f t="shared" si="26"/>
        <v>23</v>
      </c>
      <c r="K155" s="233">
        <f t="shared" si="26"/>
        <v>0</v>
      </c>
      <c r="L155" s="233">
        <f t="shared" si="26"/>
        <v>50</v>
      </c>
      <c r="M155" s="233">
        <f t="shared" si="26"/>
        <v>0</v>
      </c>
      <c r="N155" s="233">
        <f t="shared" si="26"/>
        <v>0</v>
      </c>
      <c r="O155" s="23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</row>
    <row r="156" hidden="1">
      <c r="A156" s="27"/>
      <c r="B156" s="88" t="s">
        <v>221</v>
      </c>
      <c r="C156" s="90"/>
      <c r="D156" s="233"/>
      <c r="E156" s="233"/>
      <c r="F156" s="233"/>
      <c r="G156" s="233"/>
      <c r="H156" s="233">
        <v>1.0</v>
      </c>
      <c r="I156" s="233"/>
      <c r="J156" s="233">
        <v>1.0</v>
      </c>
      <c r="K156" s="233"/>
      <c r="L156" s="233"/>
      <c r="M156" s="233"/>
      <c r="N156" s="233"/>
      <c r="O156" s="23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</row>
    <row r="157" hidden="1">
      <c r="A157" s="27"/>
      <c r="B157" s="88" t="s">
        <v>233</v>
      </c>
      <c r="C157" s="90"/>
      <c r="D157" s="233"/>
      <c r="E157" s="233"/>
      <c r="F157" s="233"/>
      <c r="G157" s="233"/>
      <c r="H157" s="233">
        <v>1.0</v>
      </c>
      <c r="I157" s="233"/>
      <c r="J157" s="233"/>
      <c r="K157" s="233"/>
      <c r="L157" s="233">
        <v>3.0</v>
      </c>
      <c r="M157" s="233"/>
      <c r="N157" s="233"/>
      <c r="O157" s="23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</row>
    <row r="158" hidden="1">
      <c r="A158" s="35"/>
      <c r="B158" s="88" t="s">
        <v>338</v>
      </c>
      <c r="C158" s="110" t="str">
        <f t="shared" ref="C158:D158" si="27">C152/C151</f>
        <v>#DIV/0!</v>
      </c>
      <c r="D158" s="110" t="str">
        <f t="shared" si="27"/>
        <v>#DIV/0!</v>
      </c>
      <c r="E158" s="110" t="str">
        <f>E151/E152</f>
        <v>#DIV/0!</v>
      </c>
      <c r="F158" s="110" t="str">
        <f t="shared" ref="F158:N158" si="28">F152/F151</f>
        <v>#DIV/0!</v>
      </c>
      <c r="G158" s="110" t="str">
        <f t="shared" si="28"/>
        <v>#DIV/0!</v>
      </c>
      <c r="H158" s="110">
        <f t="shared" si="28"/>
        <v>0.9166666667</v>
      </c>
      <c r="I158" s="110" t="str">
        <f t="shared" si="28"/>
        <v>#DIV/0!</v>
      </c>
      <c r="J158" s="110">
        <f t="shared" si="28"/>
        <v>0.8641975309</v>
      </c>
      <c r="K158" s="110" t="str">
        <f t="shared" si="28"/>
        <v>#DIV/0!</v>
      </c>
      <c r="L158" s="110">
        <f t="shared" si="28"/>
        <v>0.9571428571</v>
      </c>
      <c r="M158" s="110" t="str">
        <f t="shared" si="28"/>
        <v>#DIV/0!</v>
      </c>
      <c r="N158" s="110" t="str">
        <f t="shared" si="28"/>
        <v>#DIV/0!</v>
      </c>
      <c r="O158" s="110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</row>
    <row r="159" hidden="1">
      <c r="A159" s="23"/>
      <c r="B159" s="23"/>
      <c r="C159" s="23"/>
      <c r="D159" s="23"/>
      <c r="E159" s="23"/>
      <c r="F159" s="23"/>
      <c r="G159" s="23"/>
      <c r="H159" s="7" t="s">
        <v>2188</v>
      </c>
      <c r="I159" s="23"/>
      <c r="J159" s="7" t="s">
        <v>2190</v>
      </c>
      <c r="K159" s="23"/>
      <c r="L159" s="7" t="s">
        <v>2096</v>
      </c>
      <c r="M159" s="23"/>
      <c r="N159" s="82" t="s">
        <v>7</v>
      </c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</row>
    <row r="160" hidden="1">
      <c r="A160" s="85">
        <v>43745.0</v>
      </c>
      <c r="B160" s="112" t="s">
        <v>134</v>
      </c>
      <c r="C160" s="113"/>
      <c r="D160" s="188" t="s">
        <v>2191</v>
      </c>
      <c r="E160" s="113"/>
      <c r="F160" s="115" t="s">
        <v>167</v>
      </c>
      <c r="G160" s="115"/>
      <c r="H160" s="115" t="s">
        <v>1723</v>
      </c>
      <c r="I160" s="113"/>
      <c r="J160" s="115" t="s">
        <v>605</v>
      </c>
      <c r="K160" s="113"/>
      <c r="L160" s="115" t="s">
        <v>2192</v>
      </c>
      <c r="M160" s="115"/>
      <c r="N160" s="115" t="s">
        <v>1556</v>
      </c>
      <c r="O160" s="11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</row>
    <row r="161" hidden="1">
      <c r="A161" s="27"/>
      <c r="B161" s="88" t="s">
        <v>159</v>
      </c>
      <c r="C161" s="90"/>
      <c r="D161" s="233">
        <v>25.0</v>
      </c>
      <c r="E161" s="235"/>
      <c r="F161" s="233">
        <v>34.0</v>
      </c>
      <c r="G161" s="233"/>
      <c r="H161" s="233">
        <v>15.0</v>
      </c>
      <c r="I161" s="235"/>
      <c r="J161" s="233">
        <v>77.0</v>
      </c>
      <c r="K161" s="235"/>
      <c r="L161" s="233">
        <v>194.0</v>
      </c>
      <c r="M161" s="233"/>
      <c r="N161" s="233">
        <v>86.0</v>
      </c>
      <c r="O161" s="236">
        <f>SUM(D161:N161)</f>
        <v>431</v>
      </c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</row>
    <row r="162" hidden="1">
      <c r="A162" s="27"/>
      <c r="B162" s="88" t="s">
        <v>178</v>
      </c>
      <c r="C162" s="90"/>
      <c r="D162" s="233"/>
      <c r="E162" s="233"/>
      <c r="F162" s="233"/>
      <c r="G162" s="233"/>
      <c r="H162" s="233"/>
      <c r="I162" s="233"/>
      <c r="J162" s="233"/>
      <c r="K162" s="233"/>
      <c r="L162" s="233"/>
      <c r="M162" s="233"/>
      <c r="N162" s="233"/>
      <c r="O162" s="23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</row>
    <row r="163" hidden="1">
      <c r="A163" s="27"/>
      <c r="B163" s="88" t="s">
        <v>287</v>
      </c>
      <c r="C163" s="90"/>
      <c r="D163" s="233">
        <v>20.0</v>
      </c>
      <c r="E163" s="233"/>
      <c r="F163" s="233">
        <v>27.0</v>
      </c>
      <c r="G163" s="233"/>
      <c r="H163" s="233">
        <v>11.0</v>
      </c>
      <c r="I163" s="233"/>
      <c r="J163" s="233"/>
      <c r="K163" s="233"/>
      <c r="L163" s="233"/>
      <c r="M163" s="233"/>
      <c r="N163" s="233">
        <v>62.0</v>
      </c>
      <c r="O163" s="23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</row>
    <row r="164" hidden="1">
      <c r="A164" s="27"/>
      <c r="B164" s="88" t="s">
        <v>301</v>
      </c>
      <c r="C164" s="90"/>
      <c r="D164" s="233"/>
      <c r="E164" s="233"/>
      <c r="F164" s="233"/>
      <c r="G164" s="233"/>
      <c r="H164" s="233"/>
      <c r="I164" s="233"/>
      <c r="J164" s="233">
        <v>66.0</v>
      </c>
      <c r="K164" s="233"/>
      <c r="L164" s="233">
        <f>85+79</f>
        <v>164</v>
      </c>
      <c r="M164" s="233"/>
      <c r="N164" s="233"/>
      <c r="O164" s="23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</row>
    <row r="165" hidden="1">
      <c r="A165" s="27"/>
      <c r="B165" s="88" t="s">
        <v>214</v>
      </c>
      <c r="C165" s="90"/>
      <c r="D165" s="233">
        <f t="shared" ref="D165:N165" si="29">D161-D163-D164-D166-D167</f>
        <v>5</v>
      </c>
      <c r="E165" s="233">
        <f t="shared" si="29"/>
        <v>0</v>
      </c>
      <c r="F165" s="233">
        <f t="shared" si="29"/>
        <v>7</v>
      </c>
      <c r="G165" s="233">
        <f t="shared" si="29"/>
        <v>0</v>
      </c>
      <c r="H165" s="233">
        <f t="shared" si="29"/>
        <v>4</v>
      </c>
      <c r="I165" s="233">
        <f t="shared" si="29"/>
        <v>0</v>
      </c>
      <c r="J165" s="233">
        <f t="shared" si="29"/>
        <v>9</v>
      </c>
      <c r="K165" s="233">
        <f t="shared" si="29"/>
        <v>0</v>
      </c>
      <c r="L165" s="233">
        <f t="shared" si="29"/>
        <v>29</v>
      </c>
      <c r="M165" s="233">
        <f t="shared" si="29"/>
        <v>0</v>
      </c>
      <c r="N165" s="233">
        <f t="shared" si="29"/>
        <v>22</v>
      </c>
      <c r="O165" s="23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</row>
    <row r="166" hidden="1">
      <c r="A166" s="27"/>
      <c r="B166" s="88" t="s">
        <v>221</v>
      </c>
      <c r="C166" s="90"/>
      <c r="D166" s="233"/>
      <c r="E166" s="233"/>
      <c r="F166" s="233"/>
      <c r="G166" s="233"/>
      <c r="H166" s="233"/>
      <c r="I166" s="233"/>
      <c r="J166" s="233">
        <v>2.0</v>
      </c>
      <c r="K166" s="233"/>
      <c r="L166" s="233">
        <v>1.0</v>
      </c>
      <c r="M166" s="233"/>
      <c r="N166" s="233">
        <v>2.0</v>
      </c>
      <c r="O166" s="23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</row>
    <row r="167" hidden="1">
      <c r="A167" s="27"/>
      <c r="B167" s="88" t="s">
        <v>233</v>
      </c>
      <c r="C167" s="90"/>
      <c r="D167" s="233"/>
      <c r="E167" s="233"/>
      <c r="F167" s="233"/>
      <c r="G167" s="233"/>
      <c r="H167" s="233"/>
      <c r="I167" s="233"/>
      <c r="J167" s="233"/>
      <c r="K167" s="233"/>
      <c r="L167" s="233"/>
      <c r="M167" s="233"/>
      <c r="N167" s="233"/>
      <c r="O167" s="23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</row>
    <row r="168" hidden="1">
      <c r="A168" s="35"/>
      <c r="B168" s="88" t="s">
        <v>338</v>
      </c>
      <c r="C168" s="110" t="str">
        <f t="shared" ref="C168:D168" si="30">C162/C161</f>
        <v>#DIV/0!</v>
      </c>
      <c r="D168" s="110">
        <f t="shared" si="30"/>
        <v>0</v>
      </c>
      <c r="E168" s="110" t="str">
        <f>E161/E162</f>
        <v>#DIV/0!</v>
      </c>
      <c r="F168" s="110">
        <f t="shared" ref="F168:N168" si="31">F162/F161</f>
        <v>0</v>
      </c>
      <c r="G168" s="110" t="str">
        <f t="shared" si="31"/>
        <v>#DIV/0!</v>
      </c>
      <c r="H168" s="110">
        <f t="shared" si="31"/>
        <v>0</v>
      </c>
      <c r="I168" s="110" t="str">
        <f t="shared" si="31"/>
        <v>#DIV/0!</v>
      </c>
      <c r="J168" s="110">
        <f t="shared" si="31"/>
        <v>0</v>
      </c>
      <c r="K168" s="110" t="str">
        <f t="shared" si="31"/>
        <v>#DIV/0!</v>
      </c>
      <c r="L168" s="110">
        <f t="shared" si="31"/>
        <v>0</v>
      </c>
      <c r="M168" s="110" t="str">
        <f t="shared" si="31"/>
        <v>#DIV/0!</v>
      </c>
      <c r="N168" s="110">
        <f t="shared" si="31"/>
        <v>0</v>
      </c>
      <c r="O168" s="110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</row>
    <row r="169" hidden="1">
      <c r="A169" s="23"/>
      <c r="B169" s="23"/>
      <c r="C169" s="23"/>
      <c r="D169" s="7" t="s">
        <v>2196</v>
      </c>
      <c r="E169" s="23"/>
      <c r="F169" s="7" t="s">
        <v>2198</v>
      </c>
      <c r="G169" s="23"/>
      <c r="H169" s="7" t="s">
        <v>2201</v>
      </c>
      <c r="I169" s="23"/>
      <c r="J169" s="7" t="s">
        <v>2202</v>
      </c>
      <c r="K169" s="23"/>
      <c r="L169" s="7" t="s">
        <v>2204</v>
      </c>
      <c r="M169" s="23"/>
      <c r="N169" s="7" t="s">
        <v>2205</v>
      </c>
      <c r="O169" s="82" t="s">
        <v>7</v>
      </c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</row>
    <row r="170" hidden="1">
      <c r="A170" s="85">
        <v>43746.0</v>
      </c>
      <c r="B170" s="112" t="s">
        <v>134</v>
      </c>
      <c r="C170" s="113"/>
      <c r="D170" s="188" t="s">
        <v>2207</v>
      </c>
      <c r="E170" s="113"/>
      <c r="F170" s="115" t="s">
        <v>1089</v>
      </c>
      <c r="G170" s="115"/>
      <c r="H170" s="115" t="s">
        <v>1090</v>
      </c>
      <c r="I170" s="113"/>
      <c r="J170" s="115" t="s">
        <v>2080</v>
      </c>
      <c r="K170" s="113"/>
      <c r="L170" s="115" t="s">
        <v>2208</v>
      </c>
      <c r="M170" s="115"/>
      <c r="N170" s="115" t="s">
        <v>195</v>
      </c>
      <c r="O170" s="11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</row>
    <row r="171" hidden="1">
      <c r="A171" s="27"/>
      <c r="B171" s="88" t="s">
        <v>159</v>
      </c>
      <c r="C171" s="90"/>
      <c r="D171" s="233">
        <v>37.0</v>
      </c>
      <c r="E171" s="235"/>
      <c r="F171" s="233">
        <v>27.0</v>
      </c>
      <c r="G171" s="233"/>
      <c r="H171" s="233">
        <v>21.0</v>
      </c>
      <c r="I171" s="235"/>
      <c r="J171" s="233">
        <v>70.0</v>
      </c>
      <c r="K171" s="235"/>
      <c r="L171" s="233">
        <v>90.0</v>
      </c>
      <c r="M171" s="233"/>
      <c r="N171" s="233">
        <v>79.0</v>
      </c>
      <c r="O171" s="236">
        <f>SUM(D171:N171)</f>
        <v>324</v>
      </c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</row>
    <row r="172" hidden="1">
      <c r="A172" s="27"/>
      <c r="B172" s="88" t="s">
        <v>178</v>
      </c>
      <c r="C172" s="90"/>
      <c r="D172" s="233"/>
      <c r="E172" s="233"/>
      <c r="F172" s="233"/>
      <c r="G172" s="233"/>
      <c r="H172" s="233"/>
      <c r="I172" s="233"/>
      <c r="J172" s="233"/>
      <c r="K172" s="233"/>
      <c r="L172" s="233"/>
      <c r="M172" s="233"/>
      <c r="N172" s="233"/>
      <c r="O172" s="23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</row>
    <row r="173" hidden="1">
      <c r="A173" s="27"/>
      <c r="B173" s="88" t="s">
        <v>287</v>
      </c>
      <c r="C173" s="90"/>
      <c r="D173" s="233">
        <v>28.0</v>
      </c>
      <c r="E173" s="233"/>
      <c r="F173" s="233">
        <v>23.0</v>
      </c>
      <c r="G173" s="233"/>
      <c r="H173" s="233">
        <v>17.0</v>
      </c>
      <c r="I173" s="233"/>
      <c r="J173" s="233"/>
      <c r="K173" s="233"/>
      <c r="L173" s="233"/>
      <c r="M173" s="233"/>
      <c r="N173" s="233"/>
      <c r="O173" s="23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</row>
    <row r="174" hidden="1">
      <c r="A174" s="27"/>
      <c r="B174" s="88" t="s">
        <v>301</v>
      </c>
      <c r="C174" s="90"/>
      <c r="D174" s="233">
        <v>4.0</v>
      </c>
      <c r="E174" s="233"/>
      <c r="F174" s="233">
        <v>2.0</v>
      </c>
      <c r="G174" s="233"/>
      <c r="H174" s="233">
        <v>3.0</v>
      </c>
      <c r="I174" s="233"/>
      <c r="J174" s="233">
        <v>57.0</v>
      </c>
      <c r="K174" s="233"/>
      <c r="L174" s="233">
        <v>77.0</v>
      </c>
      <c r="M174" s="233"/>
      <c r="N174" s="233">
        <v>62.0</v>
      </c>
      <c r="O174" s="23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</row>
    <row r="175" hidden="1">
      <c r="A175" s="27"/>
      <c r="B175" s="88" t="s">
        <v>214</v>
      </c>
      <c r="C175" s="90"/>
      <c r="D175" s="233">
        <f t="shared" ref="D175:N175" si="32">D171-D173-D174-D176-D177</f>
        <v>5</v>
      </c>
      <c r="E175" s="233">
        <f t="shared" si="32"/>
        <v>0</v>
      </c>
      <c r="F175" s="233">
        <f t="shared" si="32"/>
        <v>1</v>
      </c>
      <c r="G175" s="233">
        <f t="shared" si="32"/>
        <v>0</v>
      </c>
      <c r="H175" s="233">
        <f t="shared" si="32"/>
        <v>1</v>
      </c>
      <c r="I175" s="233">
        <f t="shared" si="32"/>
        <v>0</v>
      </c>
      <c r="J175" s="233">
        <f t="shared" si="32"/>
        <v>12</v>
      </c>
      <c r="K175" s="233">
        <f t="shared" si="32"/>
        <v>0</v>
      </c>
      <c r="L175" s="233">
        <f t="shared" si="32"/>
        <v>13</v>
      </c>
      <c r="M175" s="233">
        <f t="shared" si="32"/>
        <v>0</v>
      </c>
      <c r="N175" s="233">
        <f t="shared" si="32"/>
        <v>16</v>
      </c>
      <c r="O175" s="23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</row>
    <row r="176" hidden="1">
      <c r="A176" s="27"/>
      <c r="B176" s="88" t="s">
        <v>221</v>
      </c>
      <c r="C176" s="90"/>
      <c r="D176" s="233"/>
      <c r="E176" s="233"/>
      <c r="F176" s="233">
        <v>1.0</v>
      </c>
      <c r="G176" s="233"/>
      <c r="H176" s="233"/>
      <c r="I176" s="233"/>
      <c r="J176" s="233"/>
      <c r="K176" s="233"/>
      <c r="L176" s="233"/>
      <c r="M176" s="233"/>
      <c r="N176" s="233">
        <v>1.0</v>
      </c>
      <c r="O176" s="23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</row>
    <row r="177" hidden="1">
      <c r="A177" s="27"/>
      <c r="B177" s="88" t="s">
        <v>233</v>
      </c>
      <c r="C177" s="90"/>
      <c r="D177" s="233"/>
      <c r="E177" s="233"/>
      <c r="F177" s="233"/>
      <c r="G177" s="233"/>
      <c r="H177" s="233"/>
      <c r="I177" s="233"/>
      <c r="J177" s="233">
        <v>1.0</v>
      </c>
      <c r="K177" s="233"/>
      <c r="L177" s="233"/>
      <c r="M177" s="233"/>
      <c r="N177" s="233"/>
      <c r="O177" s="23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</row>
    <row r="178" hidden="1">
      <c r="A178" s="35"/>
      <c r="B178" s="88" t="s">
        <v>338</v>
      </c>
      <c r="C178" s="110" t="str">
        <f t="shared" ref="C178:D178" si="33">C172/C171</f>
        <v>#DIV/0!</v>
      </c>
      <c r="D178" s="110">
        <f t="shared" si="33"/>
        <v>0</v>
      </c>
      <c r="E178" s="110" t="str">
        <f>E171/E172</f>
        <v>#DIV/0!</v>
      </c>
      <c r="F178" s="110">
        <f t="shared" ref="F178:N178" si="34">F172/F171</f>
        <v>0</v>
      </c>
      <c r="G178" s="110" t="str">
        <f t="shared" si="34"/>
        <v>#DIV/0!</v>
      </c>
      <c r="H178" s="110">
        <f t="shared" si="34"/>
        <v>0</v>
      </c>
      <c r="I178" s="110" t="str">
        <f t="shared" si="34"/>
        <v>#DIV/0!</v>
      </c>
      <c r="J178" s="110">
        <f t="shared" si="34"/>
        <v>0</v>
      </c>
      <c r="K178" s="110" t="str">
        <f t="shared" si="34"/>
        <v>#DIV/0!</v>
      </c>
      <c r="L178" s="110">
        <f t="shared" si="34"/>
        <v>0</v>
      </c>
      <c r="M178" s="110" t="str">
        <f t="shared" si="34"/>
        <v>#DIV/0!</v>
      </c>
      <c r="N178" s="110">
        <f t="shared" si="34"/>
        <v>0</v>
      </c>
      <c r="O178" s="110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</row>
    <row r="179" hidden="1">
      <c r="A179" s="85">
        <v>43747.0</v>
      </c>
      <c r="B179" s="112" t="s">
        <v>134</v>
      </c>
      <c r="C179" s="113"/>
      <c r="D179" s="188" t="s">
        <v>98</v>
      </c>
      <c r="E179" s="113"/>
      <c r="F179" s="115" t="s">
        <v>1420</v>
      </c>
      <c r="G179" s="115"/>
      <c r="H179" s="115" t="s">
        <v>43</v>
      </c>
      <c r="I179" s="113"/>
      <c r="J179" s="115" t="s">
        <v>1081</v>
      </c>
      <c r="K179" s="113"/>
      <c r="L179" s="115" t="s">
        <v>1084</v>
      </c>
      <c r="M179" s="115"/>
      <c r="N179" s="115" t="s">
        <v>114</v>
      </c>
      <c r="O179" s="11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</row>
    <row r="180" hidden="1">
      <c r="A180" s="27"/>
      <c r="B180" s="88" t="s">
        <v>159</v>
      </c>
      <c r="C180" s="90"/>
      <c r="D180" s="233">
        <v>29.0</v>
      </c>
      <c r="E180" s="235"/>
      <c r="F180" s="233">
        <v>33.0</v>
      </c>
      <c r="G180" s="233"/>
      <c r="H180" s="233">
        <v>24.0</v>
      </c>
      <c r="I180" s="235"/>
      <c r="J180" s="233">
        <v>50.0</v>
      </c>
      <c r="K180" s="235"/>
      <c r="L180" s="233">
        <v>45.0</v>
      </c>
      <c r="M180" s="233"/>
      <c r="N180" s="233">
        <v>23.0</v>
      </c>
      <c r="O180" s="236">
        <f>SUM(D180:N180)</f>
        <v>204</v>
      </c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</row>
    <row r="181" hidden="1">
      <c r="A181" s="27"/>
      <c r="B181" s="88" t="s">
        <v>178</v>
      </c>
      <c r="C181" s="90"/>
      <c r="D181" s="233">
        <v>29.0</v>
      </c>
      <c r="E181" s="233"/>
      <c r="F181" s="233">
        <v>31.0</v>
      </c>
      <c r="G181" s="233"/>
      <c r="H181" s="233">
        <v>24.0</v>
      </c>
      <c r="I181" s="233"/>
      <c r="J181" s="233">
        <v>50.0</v>
      </c>
      <c r="K181" s="233"/>
      <c r="L181" s="233">
        <v>45.0</v>
      </c>
      <c r="M181" s="233"/>
      <c r="N181" s="233">
        <v>23.0</v>
      </c>
      <c r="O181" s="23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</row>
    <row r="182" hidden="1">
      <c r="A182" s="27"/>
      <c r="B182" s="88" t="s">
        <v>287</v>
      </c>
      <c r="C182" s="90"/>
      <c r="D182" s="233">
        <v>25.0</v>
      </c>
      <c r="E182" s="233"/>
      <c r="F182" s="233">
        <v>28.0</v>
      </c>
      <c r="G182" s="233"/>
      <c r="H182" s="233">
        <v>17.0</v>
      </c>
      <c r="I182" s="233"/>
      <c r="J182" s="233"/>
      <c r="K182" s="233"/>
      <c r="L182" s="233"/>
      <c r="M182" s="233"/>
      <c r="N182" s="233"/>
      <c r="O182" s="23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</row>
    <row r="183" hidden="1">
      <c r="A183" s="27"/>
      <c r="B183" s="88" t="s">
        <v>301</v>
      </c>
      <c r="C183" s="90"/>
      <c r="D183" s="233">
        <v>2.0</v>
      </c>
      <c r="E183" s="233"/>
      <c r="F183" s="233">
        <v>3.0</v>
      </c>
      <c r="G183" s="233"/>
      <c r="H183" s="233">
        <v>5.0</v>
      </c>
      <c r="I183" s="233"/>
      <c r="J183" s="233">
        <v>45.0</v>
      </c>
      <c r="K183" s="233"/>
      <c r="L183" s="233">
        <v>35.0</v>
      </c>
      <c r="M183" s="233"/>
      <c r="N183" s="233">
        <v>20.0</v>
      </c>
      <c r="O183" s="23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</row>
    <row r="184" hidden="1">
      <c r="A184" s="27"/>
      <c r="B184" s="88" t="s">
        <v>214</v>
      </c>
      <c r="C184" s="90"/>
      <c r="D184" s="233">
        <f t="shared" ref="D184:N184" si="35">D180-D182-D183-D185-D186</f>
        <v>2</v>
      </c>
      <c r="E184" s="233">
        <f t="shared" si="35"/>
        <v>0</v>
      </c>
      <c r="F184" s="233">
        <f t="shared" si="35"/>
        <v>1</v>
      </c>
      <c r="G184" s="233">
        <f t="shared" si="35"/>
        <v>0</v>
      </c>
      <c r="H184" s="233">
        <f t="shared" si="35"/>
        <v>2</v>
      </c>
      <c r="I184" s="233">
        <f t="shared" si="35"/>
        <v>0</v>
      </c>
      <c r="J184" s="233">
        <f t="shared" si="35"/>
        <v>5</v>
      </c>
      <c r="K184" s="233">
        <f t="shared" si="35"/>
        <v>0</v>
      </c>
      <c r="L184" s="233">
        <f t="shared" si="35"/>
        <v>9</v>
      </c>
      <c r="M184" s="233">
        <f t="shared" si="35"/>
        <v>0</v>
      </c>
      <c r="N184" s="233">
        <f t="shared" si="35"/>
        <v>3</v>
      </c>
      <c r="O184" s="23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</row>
    <row r="185" hidden="1">
      <c r="A185" s="27"/>
      <c r="B185" s="88" t="s">
        <v>221</v>
      </c>
      <c r="C185" s="90"/>
      <c r="D185" s="233"/>
      <c r="E185" s="233"/>
      <c r="F185" s="233">
        <v>1.0</v>
      </c>
      <c r="G185" s="233"/>
      <c r="H185" s="233"/>
      <c r="I185" s="233"/>
      <c r="J185" s="233"/>
      <c r="K185" s="233"/>
      <c r="L185" s="233">
        <v>1.0</v>
      </c>
      <c r="M185" s="233"/>
      <c r="N185" s="233"/>
      <c r="O185" s="23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</row>
    <row r="186" hidden="1">
      <c r="A186" s="27"/>
      <c r="B186" s="88" t="s">
        <v>233</v>
      </c>
      <c r="C186" s="90"/>
      <c r="D186" s="233"/>
      <c r="E186" s="233"/>
      <c r="F186" s="233"/>
      <c r="G186" s="233"/>
      <c r="H186" s="233"/>
      <c r="I186" s="233"/>
      <c r="J186" s="233"/>
      <c r="K186" s="233"/>
      <c r="L186" s="233"/>
      <c r="M186" s="233"/>
      <c r="N186" s="233"/>
      <c r="O186" s="23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</row>
    <row r="187" hidden="1">
      <c r="A187" s="35"/>
      <c r="B187" s="88" t="s">
        <v>338</v>
      </c>
      <c r="C187" s="110" t="str">
        <f t="shared" ref="C187:D187" si="36">C181/C180</f>
        <v>#DIV/0!</v>
      </c>
      <c r="D187" s="110">
        <f t="shared" si="36"/>
        <v>1</v>
      </c>
      <c r="E187" s="110" t="str">
        <f>E180/E181</f>
        <v>#DIV/0!</v>
      </c>
      <c r="F187" s="110">
        <f t="shared" ref="F187:N187" si="37">F181/F180</f>
        <v>0.9393939394</v>
      </c>
      <c r="G187" s="110" t="str">
        <f t="shared" si="37"/>
        <v>#DIV/0!</v>
      </c>
      <c r="H187" s="110">
        <f t="shared" si="37"/>
        <v>1</v>
      </c>
      <c r="I187" s="110" t="str">
        <f t="shared" si="37"/>
        <v>#DIV/0!</v>
      </c>
      <c r="J187" s="110">
        <f t="shared" si="37"/>
        <v>1</v>
      </c>
      <c r="K187" s="110" t="str">
        <f t="shared" si="37"/>
        <v>#DIV/0!</v>
      </c>
      <c r="L187" s="110">
        <f t="shared" si="37"/>
        <v>1</v>
      </c>
      <c r="M187" s="110" t="str">
        <f t="shared" si="37"/>
        <v>#DIV/0!</v>
      </c>
      <c r="N187" s="110">
        <f t="shared" si="37"/>
        <v>1</v>
      </c>
      <c r="O187" s="110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</row>
    <row r="188" hidden="1">
      <c r="A188" s="23"/>
      <c r="B188" s="23"/>
      <c r="C188" s="23"/>
      <c r="D188" s="7" t="s">
        <v>2218</v>
      </c>
      <c r="E188" s="23"/>
      <c r="F188" s="7" t="s">
        <v>2220</v>
      </c>
      <c r="G188" s="23"/>
      <c r="H188" s="7" t="s">
        <v>2223</v>
      </c>
      <c r="I188" s="23"/>
      <c r="J188" s="7" t="s">
        <v>2225</v>
      </c>
      <c r="K188" s="23"/>
      <c r="L188" s="7" t="s">
        <v>2227</v>
      </c>
      <c r="M188" s="23"/>
      <c r="N188" s="7" t="s">
        <v>2229</v>
      </c>
      <c r="O188" s="82" t="s">
        <v>7</v>
      </c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</row>
    <row r="189" hidden="1">
      <c r="A189" s="85">
        <v>43748.0</v>
      </c>
      <c r="B189" s="112" t="s">
        <v>134</v>
      </c>
      <c r="C189" s="113"/>
      <c r="D189" s="188" t="s">
        <v>1356</v>
      </c>
      <c r="E189" s="113"/>
      <c r="F189" s="115" t="s">
        <v>1695</v>
      </c>
      <c r="G189" s="115"/>
      <c r="H189" s="115" t="s">
        <v>1357</v>
      </c>
      <c r="I189" s="113"/>
      <c r="J189" s="115" t="s">
        <v>1913</v>
      </c>
      <c r="K189" s="113"/>
      <c r="L189" s="115" t="s">
        <v>175</v>
      </c>
      <c r="M189" s="115"/>
      <c r="N189" s="115" t="s">
        <v>973</v>
      </c>
      <c r="O189" s="11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</row>
    <row r="190" hidden="1">
      <c r="A190" s="27"/>
      <c r="B190" s="88" t="s">
        <v>159</v>
      </c>
      <c r="C190" s="90"/>
      <c r="D190" s="233">
        <v>5.0</v>
      </c>
      <c r="E190" s="235"/>
      <c r="F190" s="233">
        <v>20.0</v>
      </c>
      <c r="G190" s="233"/>
      <c r="H190" s="233">
        <v>71.0</v>
      </c>
      <c r="I190" s="235"/>
      <c r="J190" s="233">
        <v>34.0</v>
      </c>
      <c r="K190" s="235"/>
      <c r="L190" s="233">
        <v>67.0</v>
      </c>
      <c r="M190" s="233"/>
      <c r="N190" s="233">
        <v>86.0</v>
      </c>
      <c r="O190" s="236">
        <f>SUM(D190:N190)</f>
        <v>283</v>
      </c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</row>
    <row r="191" hidden="1">
      <c r="A191" s="27"/>
      <c r="B191" s="88" t="s">
        <v>178</v>
      </c>
      <c r="C191" s="90"/>
      <c r="D191" s="233">
        <v>5.0</v>
      </c>
      <c r="E191" s="233"/>
      <c r="F191" s="233">
        <v>20.0</v>
      </c>
      <c r="G191" s="233"/>
      <c r="H191" s="233">
        <v>69.0</v>
      </c>
      <c r="I191" s="233"/>
      <c r="J191" s="233">
        <v>34.0</v>
      </c>
      <c r="K191" s="233"/>
      <c r="L191" s="233">
        <v>56.0</v>
      </c>
      <c r="M191" s="233"/>
      <c r="N191" s="233"/>
      <c r="O191" s="23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</row>
    <row r="192" hidden="1">
      <c r="A192" s="27"/>
      <c r="B192" s="88" t="s">
        <v>287</v>
      </c>
      <c r="C192" s="90"/>
      <c r="D192" s="233">
        <v>5.0</v>
      </c>
      <c r="E192" s="233"/>
      <c r="F192" s="233">
        <v>17.0</v>
      </c>
      <c r="G192" s="233"/>
      <c r="H192" s="233">
        <v>65.0</v>
      </c>
      <c r="I192" s="233"/>
      <c r="J192" s="233"/>
      <c r="K192" s="233"/>
      <c r="L192" s="233"/>
      <c r="M192" s="233"/>
      <c r="N192" s="233"/>
      <c r="O192" s="23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</row>
    <row r="193" hidden="1">
      <c r="A193" s="27"/>
      <c r="B193" s="88" t="s">
        <v>301</v>
      </c>
      <c r="C193" s="90"/>
      <c r="D193" s="233"/>
      <c r="E193" s="233"/>
      <c r="F193" s="233">
        <v>1.0</v>
      </c>
      <c r="G193" s="233"/>
      <c r="H193" s="233">
        <v>4.0</v>
      </c>
      <c r="I193" s="233"/>
      <c r="J193" s="233">
        <v>26.0</v>
      </c>
      <c r="K193" s="233"/>
      <c r="L193" s="233">
        <v>59.0</v>
      </c>
      <c r="M193" s="233"/>
      <c r="N193" s="233">
        <v>72.0</v>
      </c>
      <c r="O193" s="23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</row>
    <row r="194" hidden="1">
      <c r="A194" s="27"/>
      <c r="B194" s="88" t="s">
        <v>214</v>
      </c>
      <c r="C194" s="90"/>
      <c r="D194" s="233">
        <f t="shared" ref="D194:N194" si="38">D190-D192-D193-D195-D196</f>
        <v>0</v>
      </c>
      <c r="E194" s="233">
        <f t="shared" si="38"/>
        <v>0</v>
      </c>
      <c r="F194" s="233">
        <f t="shared" si="38"/>
        <v>2</v>
      </c>
      <c r="G194" s="233">
        <f t="shared" si="38"/>
        <v>0</v>
      </c>
      <c r="H194" s="233">
        <f t="shared" si="38"/>
        <v>1</v>
      </c>
      <c r="I194" s="233">
        <f t="shared" si="38"/>
        <v>0</v>
      </c>
      <c r="J194" s="233">
        <f t="shared" si="38"/>
        <v>7</v>
      </c>
      <c r="K194" s="233">
        <f t="shared" si="38"/>
        <v>0</v>
      </c>
      <c r="L194" s="233">
        <f t="shared" si="38"/>
        <v>8</v>
      </c>
      <c r="M194" s="233">
        <f t="shared" si="38"/>
        <v>0</v>
      </c>
      <c r="N194" s="233">
        <f t="shared" si="38"/>
        <v>12</v>
      </c>
      <c r="O194" s="23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</row>
    <row r="195" hidden="1">
      <c r="A195" s="27"/>
      <c r="B195" s="88" t="s">
        <v>221</v>
      </c>
      <c r="C195" s="90"/>
      <c r="D195" s="233"/>
      <c r="E195" s="233"/>
      <c r="F195" s="233"/>
      <c r="G195" s="233"/>
      <c r="H195" s="233">
        <v>1.0</v>
      </c>
      <c r="I195" s="233"/>
      <c r="J195" s="233">
        <v>1.0</v>
      </c>
      <c r="K195" s="233"/>
      <c r="L195" s="233"/>
      <c r="M195" s="233"/>
      <c r="N195" s="233">
        <v>2.0</v>
      </c>
      <c r="O195" s="23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</row>
    <row r="196" hidden="1">
      <c r="A196" s="27"/>
      <c r="B196" s="88" t="s">
        <v>233</v>
      </c>
      <c r="C196" s="90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</row>
    <row r="197" hidden="1">
      <c r="A197" s="35"/>
      <c r="B197" s="88" t="s">
        <v>338</v>
      </c>
      <c r="C197" s="110" t="str">
        <f t="shared" ref="C197:D197" si="39">C191/C190</f>
        <v>#DIV/0!</v>
      </c>
      <c r="D197" s="110">
        <f t="shared" si="39"/>
        <v>1</v>
      </c>
      <c r="E197" s="110" t="str">
        <f>E190/E191</f>
        <v>#DIV/0!</v>
      </c>
      <c r="F197" s="110">
        <f t="shared" ref="F197:N197" si="40">F191/F190</f>
        <v>1</v>
      </c>
      <c r="G197" s="110" t="str">
        <f t="shared" si="40"/>
        <v>#DIV/0!</v>
      </c>
      <c r="H197" s="110">
        <f t="shared" si="40"/>
        <v>0.9718309859</v>
      </c>
      <c r="I197" s="110" t="str">
        <f t="shared" si="40"/>
        <v>#DIV/0!</v>
      </c>
      <c r="J197" s="110">
        <f t="shared" si="40"/>
        <v>1</v>
      </c>
      <c r="K197" s="110" t="str">
        <f t="shared" si="40"/>
        <v>#DIV/0!</v>
      </c>
      <c r="L197" s="110">
        <f t="shared" si="40"/>
        <v>0.8358208955</v>
      </c>
      <c r="M197" s="110" t="str">
        <f t="shared" si="40"/>
        <v>#DIV/0!</v>
      </c>
      <c r="N197" s="110">
        <f t="shared" si="40"/>
        <v>0</v>
      </c>
      <c r="O197" s="110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</row>
    <row r="198" hidden="1">
      <c r="A198" s="23"/>
      <c r="B198" s="23"/>
      <c r="C198" s="23"/>
      <c r="D198" s="7" t="s">
        <v>2231</v>
      </c>
      <c r="E198" s="23"/>
      <c r="F198" s="7" t="s">
        <v>2234</v>
      </c>
      <c r="G198" s="23"/>
      <c r="H198" s="7" t="s">
        <v>2236</v>
      </c>
      <c r="I198" s="23"/>
      <c r="J198" s="7" t="s">
        <v>2239</v>
      </c>
      <c r="K198" s="23"/>
      <c r="L198" s="7" t="s">
        <v>2241</v>
      </c>
      <c r="M198" s="23"/>
      <c r="N198" s="7" t="s">
        <v>2243</v>
      </c>
      <c r="O198" s="82" t="s">
        <v>7</v>
      </c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</row>
    <row r="199" hidden="1">
      <c r="A199" s="85">
        <v>43749.0</v>
      </c>
      <c r="B199" s="112" t="s">
        <v>134</v>
      </c>
      <c r="C199" s="113"/>
      <c r="D199" s="188" t="s">
        <v>2207</v>
      </c>
      <c r="E199" s="113"/>
      <c r="F199" s="115" t="s">
        <v>1351</v>
      </c>
      <c r="G199" s="115"/>
      <c r="H199" s="115" t="s">
        <v>918</v>
      </c>
      <c r="I199" s="113"/>
      <c r="J199" s="115" t="s">
        <v>1481</v>
      </c>
      <c r="K199" s="113"/>
      <c r="L199" s="115" t="s">
        <v>2015</v>
      </c>
      <c r="M199" s="115"/>
      <c r="N199" s="115" t="s">
        <v>1892</v>
      </c>
      <c r="O199" s="11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</row>
    <row r="200" hidden="1">
      <c r="A200" s="27"/>
      <c r="B200" s="88" t="s">
        <v>159</v>
      </c>
      <c r="C200" s="90"/>
      <c r="D200" s="233">
        <v>34.0</v>
      </c>
      <c r="E200" s="235"/>
      <c r="F200" s="233">
        <v>35.0</v>
      </c>
      <c r="G200" s="233"/>
      <c r="H200" s="233">
        <v>61.0</v>
      </c>
      <c r="I200" s="235"/>
      <c r="J200" s="233">
        <v>57.0</v>
      </c>
      <c r="K200" s="235"/>
      <c r="L200" s="233">
        <v>91.0</v>
      </c>
      <c r="M200" s="233"/>
      <c r="N200" s="233">
        <v>129.0</v>
      </c>
      <c r="O200" s="236">
        <f>SUM(D200:N200)</f>
        <v>407</v>
      </c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</row>
    <row r="201" hidden="1">
      <c r="A201" s="27"/>
      <c r="B201" s="88" t="s">
        <v>178</v>
      </c>
      <c r="C201" s="90"/>
      <c r="D201" s="233"/>
      <c r="E201" s="233"/>
      <c r="F201" s="233"/>
      <c r="G201" s="233"/>
      <c r="H201" s="233"/>
      <c r="I201" s="233"/>
      <c r="J201" s="233"/>
      <c r="K201" s="233"/>
      <c r="L201" s="233"/>
      <c r="M201" s="233"/>
      <c r="N201" s="233"/>
      <c r="O201" s="23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</row>
    <row r="202" hidden="1">
      <c r="A202" s="27"/>
      <c r="B202" s="88" t="s">
        <v>287</v>
      </c>
      <c r="C202" s="90"/>
      <c r="D202" s="233">
        <v>26.0</v>
      </c>
      <c r="E202" s="233"/>
      <c r="F202" s="233">
        <v>33.0</v>
      </c>
      <c r="G202" s="233"/>
      <c r="H202" s="233">
        <v>53.0</v>
      </c>
      <c r="I202" s="233"/>
      <c r="J202" s="233"/>
      <c r="K202" s="233"/>
      <c r="L202" s="233"/>
      <c r="M202" s="233"/>
      <c r="N202" s="233"/>
      <c r="O202" s="23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</row>
    <row r="203" hidden="1">
      <c r="A203" s="27"/>
      <c r="B203" s="88" t="s">
        <v>301</v>
      </c>
      <c r="C203" s="90"/>
      <c r="D203" s="233">
        <v>2.0</v>
      </c>
      <c r="E203" s="233"/>
      <c r="F203" s="233">
        <v>1.0</v>
      </c>
      <c r="G203" s="233"/>
      <c r="H203" s="233">
        <v>7.0</v>
      </c>
      <c r="I203" s="233"/>
      <c r="J203" s="233">
        <v>53.0</v>
      </c>
      <c r="K203" s="233"/>
      <c r="L203" s="233">
        <v>85.0</v>
      </c>
      <c r="M203" s="233"/>
      <c r="N203" s="233">
        <v>104.0</v>
      </c>
      <c r="O203" s="23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</row>
    <row r="204" hidden="1">
      <c r="A204" s="27"/>
      <c r="B204" s="88" t="s">
        <v>214</v>
      </c>
      <c r="C204" s="90"/>
      <c r="D204" s="233">
        <f t="shared" ref="D204:N204" si="41">D200-D202-D203-D205-D206</f>
        <v>6</v>
      </c>
      <c r="E204" s="233">
        <f t="shared" si="41"/>
        <v>0</v>
      </c>
      <c r="F204" s="233">
        <f t="shared" si="41"/>
        <v>1</v>
      </c>
      <c r="G204" s="233">
        <f t="shared" si="41"/>
        <v>0</v>
      </c>
      <c r="H204" s="233">
        <f t="shared" si="41"/>
        <v>1</v>
      </c>
      <c r="I204" s="233">
        <f t="shared" si="41"/>
        <v>0</v>
      </c>
      <c r="J204" s="233">
        <f t="shared" si="41"/>
        <v>4</v>
      </c>
      <c r="K204" s="233">
        <f t="shared" si="41"/>
        <v>0</v>
      </c>
      <c r="L204" s="233">
        <f t="shared" si="41"/>
        <v>6</v>
      </c>
      <c r="M204" s="233">
        <f t="shared" si="41"/>
        <v>0</v>
      </c>
      <c r="N204" s="233">
        <f t="shared" si="41"/>
        <v>23</v>
      </c>
      <c r="O204" s="23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</row>
    <row r="205" hidden="1">
      <c r="A205" s="27"/>
      <c r="B205" s="88" t="s">
        <v>221</v>
      </c>
      <c r="C205" s="90"/>
      <c r="D205" s="233"/>
      <c r="E205" s="233"/>
      <c r="F205" s="233"/>
      <c r="G205" s="233"/>
      <c r="H205" s="233"/>
      <c r="I205" s="233"/>
      <c r="J205" s="233"/>
      <c r="K205" s="233"/>
      <c r="L205" s="233"/>
      <c r="M205" s="233"/>
      <c r="N205" s="233">
        <v>1.0</v>
      </c>
      <c r="O205" s="23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</row>
    <row r="206" hidden="1">
      <c r="A206" s="27"/>
      <c r="B206" s="88" t="s">
        <v>233</v>
      </c>
      <c r="C206" s="90"/>
      <c r="D206" s="233"/>
      <c r="E206" s="233"/>
      <c r="F206" s="233"/>
      <c r="G206" s="233"/>
      <c r="H206" s="233"/>
      <c r="I206" s="233"/>
      <c r="J206" s="233"/>
      <c r="K206" s="233"/>
      <c r="L206" s="233"/>
      <c r="M206" s="233"/>
      <c r="N206" s="233">
        <v>1.0</v>
      </c>
      <c r="O206" s="23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</row>
    <row r="207" hidden="1">
      <c r="A207" s="35"/>
      <c r="B207" s="88" t="s">
        <v>338</v>
      </c>
      <c r="C207" s="110" t="str">
        <f t="shared" ref="C207:D207" si="42">C201/C200</f>
        <v>#DIV/0!</v>
      </c>
      <c r="D207" s="110">
        <f t="shared" si="42"/>
        <v>0</v>
      </c>
      <c r="E207" s="110" t="str">
        <f>E200/E201</f>
        <v>#DIV/0!</v>
      </c>
      <c r="F207" s="110">
        <f t="shared" ref="F207:N207" si="43">F201/F200</f>
        <v>0</v>
      </c>
      <c r="G207" s="110" t="str">
        <f t="shared" si="43"/>
        <v>#DIV/0!</v>
      </c>
      <c r="H207" s="110">
        <f t="shared" si="43"/>
        <v>0</v>
      </c>
      <c r="I207" s="110" t="str">
        <f t="shared" si="43"/>
        <v>#DIV/0!</v>
      </c>
      <c r="J207" s="110">
        <f t="shared" si="43"/>
        <v>0</v>
      </c>
      <c r="K207" s="110" t="str">
        <f t="shared" si="43"/>
        <v>#DIV/0!</v>
      </c>
      <c r="L207" s="110">
        <f t="shared" si="43"/>
        <v>0</v>
      </c>
      <c r="M207" s="110" t="str">
        <f t="shared" si="43"/>
        <v>#DIV/0!</v>
      </c>
      <c r="N207" s="110">
        <f t="shared" si="43"/>
        <v>0</v>
      </c>
      <c r="O207" s="110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</row>
    <row r="208" hidden="1">
      <c r="A208" s="23"/>
      <c r="B208" s="23"/>
      <c r="C208" s="23"/>
      <c r="D208" s="7" t="s">
        <v>2252</v>
      </c>
      <c r="E208" s="23"/>
      <c r="F208" s="7" t="s">
        <v>2256</v>
      </c>
      <c r="G208" s="23"/>
      <c r="H208" s="7" t="s">
        <v>2257</v>
      </c>
      <c r="I208" s="23"/>
      <c r="J208" s="7" t="s">
        <v>2258</v>
      </c>
      <c r="K208" s="23"/>
      <c r="L208" s="7" t="s">
        <v>2261</v>
      </c>
      <c r="M208" s="23"/>
      <c r="N208" s="7" t="s">
        <v>2264</v>
      </c>
      <c r="O208" s="82" t="s">
        <v>7</v>
      </c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</row>
    <row r="209" hidden="1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00">
        <v>7.03540808E8</v>
      </c>
      <c r="O209" s="234"/>
      <c r="P209" s="234"/>
      <c r="Q209" s="234"/>
      <c r="R209" s="234"/>
      <c r="S209" s="234"/>
      <c r="T209" s="234"/>
      <c r="U209" s="234"/>
      <c r="V209" s="234"/>
      <c r="W209" s="234"/>
      <c r="X209" s="234"/>
      <c r="Y209" s="234"/>
      <c r="Z209" s="234"/>
      <c r="AA209" s="234"/>
      <c r="AB209" s="234"/>
      <c r="AC209" s="234"/>
      <c r="AD209" s="234"/>
      <c r="AE209" s="234"/>
      <c r="AF209" s="234"/>
      <c r="AG209" s="234"/>
      <c r="AH209" s="234"/>
      <c r="AI209" s="234"/>
      <c r="AJ209" s="234"/>
      <c r="AK209" s="234"/>
      <c r="AL209" s="234"/>
      <c r="AM209" s="234"/>
      <c r="AN209" s="234"/>
      <c r="AO209" s="234"/>
      <c r="AP209" s="234"/>
      <c r="AQ209" s="234"/>
      <c r="AR209" s="234"/>
      <c r="AS209" s="234"/>
      <c r="AT209" s="234"/>
      <c r="AU209" s="234"/>
      <c r="AV209" s="234"/>
      <c r="AW209" s="234"/>
      <c r="AX209" s="234"/>
      <c r="AY209" s="234"/>
      <c r="AZ209" s="234"/>
      <c r="BA209" s="234"/>
      <c r="BB209" s="234"/>
      <c r="BC209" s="234"/>
      <c r="BD209" s="234"/>
      <c r="BE209" s="234"/>
      <c r="BF209" s="234"/>
      <c r="BG209" s="234"/>
      <c r="BH209" s="234"/>
    </row>
    <row r="210" hidden="1">
      <c r="A210" s="85">
        <v>43750.0</v>
      </c>
      <c r="B210" s="112" t="s">
        <v>134</v>
      </c>
      <c r="C210" s="113"/>
      <c r="D210" s="201">
        <v>0.40208333333333335</v>
      </c>
      <c r="E210" s="113"/>
      <c r="F210" s="197">
        <v>0.45416666666666666</v>
      </c>
      <c r="G210" s="115"/>
      <c r="H210" s="197">
        <v>0.5125</v>
      </c>
      <c r="I210" s="113"/>
      <c r="J210" s="115" t="s">
        <v>1267</v>
      </c>
      <c r="K210" s="113"/>
      <c r="L210" s="115" t="s">
        <v>1918</v>
      </c>
      <c r="M210" s="115"/>
      <c r="N210" s="115" t="s">
        <v>1368</v>
      </c>
      <c r="O210" s="11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</row>
    <row r="211" hidden="1">
      <c r="A211" s="27"/>
      <c r="B211" s="88" t="s">
        <v>159</v>
      </c>
      <c r="C211" s="90"/>
      <c r="D211" s="233">
        <v>14.0</v>
      </c>
      <c r="E211" s="235"/>
      <c r="F211" s="233">
        <v>12.0</v>
      </c>
      <c r="G211" s="233"/>
      <c r="H211" s="233">
        <v>66.0</v>
      </c>
      <c r="I211" s="235"/>
      <c r="J211" s="233">
        <v>12.0</v>
      </c>
      <c r="K211" s="235"/>
      <c r="L211" s="233">
        <v>54.0</v>
      </c>
      <c r="M211" s="233"/>
      <c r="N211" s="233">
        <v>70.0</v>
      </c>
      <c r="O211" s="236">
        <f>SUM(D211:N211)</f>
        <v>228</v>
      </c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</row>
    <row r="212" hidden="1">
      <c r="A212" s="27"/>
      <c r="B212" s="88" t="s">
        <v>178</v>
      </c>
      <c r="C212" s="90"/>
      <c r="D212" s="233">
        <v>14.0</v>
      </c>
      <c r="E212" s="233"/>
      <c r="F212" s="233">
        <v>12.0</v>
      </c>
      <c r="G212" s="233"/>
      <c r="H212" s="233"/>
      <c r="I212" s="233"/>
      <c r="J212" s="233"/>
      <c r="K212" s="233"/>
      <c r="L212" s="233"/>
      <c r="M212" s="233"/>
      <c r="N212" s="233"/>
      <c r="O212" s="23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</row>
    <row r="213" hidden="1">
      <c r="A213" s="27"/>
      <c r="B213" s="88" t="s">
        <v>287</v>
      </c>
      <c r="C213" s="90"/>
      <c r="D213" s="233">
        <v>8.0</v>
      </c>
      <c r="E213" s="233"/>
      <c r="F213" s="233">
        <v>9.0</v>
      </c>
      <c r="G213" s="233"/>
      <c r="H213" s="233">
        <v>41.0</v>
      </c>
      <c r="I213" s="233"/>
      <c r="J213" s="233"/>
      <c r="K213" s="233"/>
      <c r="L213" s="233"/>
      <c r="M213" s="233"/>
      <c r="N213" s="233"/>
      <c r="O213" s="23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</row>
    <row r="214" hidden="1">
      <c r="A214" s="27"/>
      <c r="B214" s="88" t="s">
        <v>301</v>
      </c>
      <c r="C214" s="90"/>
      <c r="D214" s="233"/>
      <c r="E214" s="233"/>
      <c r="F214" s="233"/>
      <c r="G214" s="233"/>
      <c r="H214" s="233">
        <v>3.0</v>
      </c>
      <c r="I214" s="233"/>
      <c r="J214" s="233">
        <v>8.0</v>
      </c>
      <c r="K214" s="233"/>
      <c r="L214" s="233">
        <v>31.0</v>
      </c>
      <c r="M214" s="233"/>
      <c r="N214" s="233">
        <v>35.0</v>
      </c>
      <c r="O214" s="23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</row>
    <row r="215" hidden="1">
      <c r="A215" s="27"/>
      <c r="B215" s="88" t="s">
        <v>214</v>
      </c>
      <c r="C215" s="90"/>
      <c r="D215" s="233">
        <f t="shared" ref="D215:F215" si="44">D211-D213-D214-D216-D217</f>
        <v>6</v>
      </c>
      <c r="E215" s="233">
        <f t="shared" si="44"/>
        <v>0</v>
      </c>
      <c r="F215" s="233">
        <f t="shared" si="44"/>
        <v>3</v>
      </c>
      <c r="G215" s="233"/>
      <c r="H215" s="233">
        <f t="shared" ref="H215:N215" si="45">H211-H213-H214-H216-H217</f>
        <v>21</v>
      </c>
      <c r="I215" s="233">
        <f t="shared" si="45"/>
        <v>0</v>
      </c>
      <c r="J215" s="233">
        <f t="shared" si="45"/>
        <v>3</v>
      </c>
      <c r="K215" s="233">
        <f t="shared" si="45"/>
        <v>0</v>
      </c>
      <c r="L215" s="233">
        <f t="shared" si="45"/>
        <v>22</v>
      </c>
      <c r="M215" s="233">
        <f t="shared" si="45"/>
        <v>0</v>
      </c>
      <c r="N215" s="233">
        <f t="shared" si="45"/>
        <v>34</v>
      </c>
      <c r="O215" s="23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</row>
    <row r="216" hidden="1">
      <c r="A216" s="27"/>
      <c r="B216" s="88" t="s">
        <v>221</v>
      </c>
      <c r="C216" s="90"/>
      <c r="D216" s="233"/>
      <c r="E216" s="233"/>
      <c r="F216" s="233"/>
      <c r="G216" s="233"/>
      <c r="H216" s="233"/>
      <c r="I216" s="233"/>
      <c r="J216" s="233">
        <v>1.0</v>
      </c>
      <c r="K216" s="233"/>
      <c r="L216" s="233"/>
      <c r="M216" s="233"/>
      <c r="N216" s="233">
        <v>1.0</v>
      </c>
      <c r="O216" s="23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</row>
    <row r="217" hidden="1">
      <c r="A217" s="27"/>
      <c r="B217" s="88" t="s">
        <v>233</v>
      </c>
      <c r="C217" s="90"/>
      <c r="D217" s="233"/>
      <c r="E217" s="233"/>
      <c r="F217" s="233"/>
      <c r="G217" s="233"/>
      <c r="H217" s="233">
        <v>1.0</v>
      </c>
      <c r="I217" s="233"/>
      <c r="J217" s="233"/>
      <c r="K217" s="233"/>
      <c r="L217" s="233">
        <v>1.0</v>
      </c>
      <c r="M217" s="233"/>
      <c r="N217" s="233"/>
      <c r="O217" s="23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</row>
    <row r="218" hidden="1">
      <c r="A218" s="35"/>
      <c r="B218" s="88" t="s">
        <v>338</v>
      </c>
      <c r="C218" s="110" t="str">
        <f t="shared" ref="C218:D218" si="46">C212/C211</f>
        <v>#DIV/0!</v>
      </c>
      <c r="D218" s="110">
        <f t="shared" si="46"/>
        <v>1</v>
      </c>
      <c r="E218" s="110" t="str">
        <f>E211/E212</f>
        <v>#DIV/0!</v>
      </c>
      <c r="F218" s="110">
        <f t="shared" ref="F218:N218" si="47">F212/F211</f>
        <v>1</v>
      </c>
      <c r="G218" s="110" t="str">
        <f t="shared" si="47"/>
        <v>#DIV/0!</v>
      </c>
      <c r="H218" s="110">
        <f t="shared" si="47"/>
        <v>0</v>
      </c>
      <c r="I218" s="110" t="str">
        <f t="shared" si="47"/>
        <v>#DIV/0!</v>
      </c>
      <c r="J218" s="110">
        <f t="shared" si="47"/>
        <v>0</v>
      </c>
      <c r="K218" s="110" t="str">
        <f t="shared" si="47"/>
        <v>#DIV/0!</v>
      </c>
      <c r="L218" s="110">
        <f t="shared" si="47"/>
        <v>0</v>
      </c>
      <c r="M218" s="110" t="str">
        <f t="shared" si="47"/>
        <v>#DIV/0!</v>
      </c>
      <c r="N218" s="110">
        <f t="shared" si="47"/>
        <v>0</v>
      </c>
      <c r="O218" s="110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</row>
    <row r="219" hidden="1">
      <c r="A219" s="23"/>
      <c r="B219" s="23"/>
      <c r="C219" s="23"/>
      <c r="D219" s="7" t="s">
        <v>2267</v>
      </c>
      <c r="E219" s="23"/>
      <c r="F219" s="7" t="s">
        <v>2269</v>
      </c>
      <c r="G219" s="23"/>
      <c r="H219" s="7" t="s">
        <v>2271</v>
      </c>
      <c r="I219" s="23"/>
      <c r="J219" s="7" t="s">
        <v>2273</v>
      </c>
      <c r="K219" s="23"/>
      <c r="L219" s="7" t="s">
        <v>2274</v>
      </c>
      <c r="M219" s="23"/>
      <c r="N219" s="7" t="s">
        <v>2277</v>
      </c>
      <c r="O219" s="82" t="s">
        <v>7</v>
      </c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</row>
    <row r="220" hidden="1">
      <c r="A220" s="23"/>
      <c r="B220" s="23"/>
      <c r="C220" s="23"/>
      <c r="D220" s="23"/>
      <c r="E220" s="23"/>
      <c r="F220" s="23"/>
      <c r="G220" s="23"/>
      <c r="H220" s="200">
        <v>3.29247472E8</v>
      </c>
      <c r="I220" s="23"/>
      <c r="J220" s="23"/>
      <c r="K220" s="23"/>
      <c r="L220" s="200">
        <v>4.12250409E8</v>
      </c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</row>
    <row r="221" hidden="1">
      <c r="A221" s="85">
        <v>43752.0</v>
      </c>
      <c r="B221" s="112" t="s">
        <v>134</v>
      </c>
      <c r="C221" s="113"/>
      <c r="D221" s="188" t="s">
        <v>2037</v>
      </c>
      <c r="E221" s="113"/>
      <c r="F221" s="115" t="s">
        <v>252</v>
      </c>
      <c r="G221" s="115"/>
      <c r="H221" s="115" t="s">
        <v>1090</v>
      </c>
      <c r="I221" s="113"/>
      <c r="J221" s="115" t="s">
        <v>1900</v>
      </c>
      <c r="K221" s="113"/>
      <c r="L221" s="115" t="s">
        <v>2052</v>
      </c>
      <c r="M221" s="115"/>
      <c r="N221" s="115" t="s">
        <v>195</v>
      </c>
      <c r="O221" s="11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</row>
    <row r="222" hidden="1">
      <c r="A222" s="27"/>
      <c r="B222" s="88" t="s">
        <v>159</v>
      </c>
      <c r="C222" s="90"/>
      <c r="D222" s="233">
        <v>42.0</v>
      </c>
      <c r="E222" s="235"/>
      <c r="F222" s="233"/>
      <c r="G222" s="233"/>
      <c r="H222" s="233">
        <v>36.0</v>
      </c>
      <c r="I222" s="235"/>
      <c r="J222" s="233">
        <v>29.0</v>
      </c>
      <c r="K222" s="235"/>
      <c r="L222" s="233">
        <v>86.0</v>
      </c>
      <c r="M222" s="233"/>
      <c r="N222" s="233">
        <v>94.0</v>
      </c>
      <c r="O222" s="236">
        <f>SUM(D222:N222)</f>
        <v>287</v>
      </c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</row>
    <row r="223" hidden="1">
      <c r="A223" s="27"/>
      <c r="B223" s="88" t="s">
        <v>178</v>
      </c>
      <c r="C223" s="90"/>
      <c r="D223" s="233"/>
      <c r="E223" s="233"/>
      <c r="F223" s="233"/>
      <c r="G223" s="233"/>
      <c r="H223" s="233"/>
      <c r="I223" s="233"/>
      <c r="J223" s="233"/>
      <c r="K223" s="233"/>
      <c r="L223" s="233"/>
      <c r="M223" s="233"/>
      <c r="N223" s="233"/>
      <c r="O223" s="23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</row>
    <row r="224" hidden="1">
      <c r="A224" s="27"/>
      <c r="B224" s="88" t="s">
        <v>287</v>
      </c>
      <c r="C224" s="90"/>
      <c r="D224" s="233">
        <v>20.0</v>
      </c>
      <c r="E224" s="233"/>
      <c r="F224" s="233"/>
      <c r="G224" s="233"/>
      <c r="H224" s="233"/>
      <c r="I224" s="233"/>
      <c r="J224" s="233"/>
      <c r="K224" s="233"/>
      <c r="L224" s="233"/>
      <c r="M224" s="233"/>
      <c r="N224" s="233"/>
      <c r="O224" s="23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</row>
    <row r="225" hidden="1">
      <c r="A225" s="27"/>
      <c r="B225" s="88" t="s">
        <v>301</v>
      </c>
      <c r="C225" s="90"/>
      <c r="D225" s="233">
        <v>11.0</v>
      </c>
      <c r="E225" s="233"/>
      <c r="F225" s="233"/>
      <c r="G225" s="233"/>
      <c r="H225" s="233">
        <v>29.0</v>
      </c>
      <c r="I225" s="233"/>
      <c r="J225" s="233">
        <v>22.0</v>
      </c>
      <c r="K225" s="233"/>
      <c r="L225" s="233">
        <v>56.0</v>
      </c>
      <c r="M225" s="233"/>
      <c r="N225" s="233">
        <v>69.0</v>
      </c>
      <c r="O225" s="23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</row>
    <row r="226" hidden="1">
      <c r="A226" s="27"/>
      <c r="B226" s="88" t="s">
        <v>214</v>
      </c>
      <c r="C226" s="90"/>
      <c r="D226" s="233">
        <f t="shared" ref="D226:E226" si="48">D222-D224-D225-D227-D228</f>
        <v>11</v>
      </c>
      <c r="E226" s="233">
        <f t="shared" si="48"/>
        <v>0</v>
      </c>
      <c r="F226" s="233"/>
      <c r="G226" s="233"/>
      <c r="H226" s="233">
        <f t="shared" ref="H226:N226" si="49">H222-H224-H225-H227-H228</f>
        <v>6</v>
      </c>
      <c r="I226" s="233">
        <f t="shared" si="49"/>
        <v>0</v>
      </c>
      <c r="J226" s="233">
        <f t="shared" si="49"/>
        <v>6</v>
      </c>
      <c r="K226" s="233">
        <f t="shared" si="49"/>
        <v>0</v>
      </c>
      <c r="L226" s="233">
        <f t="shared" si="49"/>
        <v>27</v>
      </c>
      <c r="M226" s="233">
        <f t="shared" si="49"/>
        <v>0</v>
      </c>
      <c r="N226" s="233">
        <f t="shared" si="49"/>
        <v>23</v>
      </c>
      <c r="O226" s="23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</row>
    <row r="227" hidden="1">
      <c r="A227" s="27"/>
      <c r="B227" s="88" t="s">
        <v>221</v>
      </c>
      <c r="C227" s="90"/>
      <c r="D227" s="233"/>
      <c r="E227" s="233"/>
      <c r="F227" s="233"/>
      <c r="G227" s="233"/>
      <c r="H227" s="233">
        <v>1.0</v>
      </c>
      <c r="I227" s="233"/>
      <c r="J227" s="233">
        <v>1.0</v>
      </c>
      <c r="K227" s="233"/>
      <c r="L227" s="233">
        <v>3.0</v>
      </c>
      <c r="M227" s="233"/>
      <c r="N227" s="233">
        <v>2.0</v>
      </c>
      <c r="O227" s="23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</row>
    <row r="228" hidden="1">
      <c r="A228" s="27"/>
      <c r="B228" s="88" t="s">
        <v>233</v>
      </c>
      <c r="C228" s="90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/>
      <c r="O228" s="23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</row>
    <row r="229" hidden="1">
      <c r="A229" s="35"/>
      <c r="B229" s="88" t="s">
        <v>338</v>
      </c>
      <c r="C229" s="110" t="str">
        <f t="shared" ref="C229:D229" si="50">C223/C222</f>
        <v>#DIV/0!</v>
      </c>
      <c r="D229" s="110">
        <f t="shared" si="50"/>
        <v>0</v>
      </c>
      <c r="E229" s="110" t="str">
        <f>E222/E223</f>
        <v>#DIV/0!</v>
      </c>
      <c r="F229" s="110" t="str">
        <f t="shared" ref="F229:N229" si="51">F223/F222</f>
        <v>#DIV/0!</v>
      </c>
      <c r="G229" s="110" t="str">
        <f t="shared" si="51"/>
        <v>#DIV/0!</v>
      </c>
      <c r="H229" s="110">
        <f t="shared" si="51"/>
        <v>0</v>
      </c>
      <c r="I229" s="110" t="str">
        <f t="shared" si="51"/>
        <v>#DIV/0!</v>
      </c>
      <c r="J229" s="110">
        <f t="shared" si="51"/>
        <v>0</v>
      </c>
      <c r="K229" s="110" t="str">
        <f t="shared" si="51"/>
        <v>#DIV/0!</v>
      </c>
      <c r="L229" s="110">
        <f t="shared" si="51"/>
        <v>0</v>
      </c>
      <c r="M229" s="110" t="str">
        <f t="shared" si="51"/>
        <v>#DIV/0!</v>
      </c>
      <c r="N229" s="110">
        <f t="shared" si="51"/>
        <v>0</v>
      </c>
      <c r="O229" s="110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</row>
    <row r="230" hidden="1">
      <c r="A230" s="23"/>
      <c r="B230" s="23"/>
      <c r="C230" s="23"/>
      <c r="D230" s="7" t="s">
        <v>2281</v>
      </c>
      <c r="E230" s="23"/>
      <c r="F230" s="82" t="s">
        <v>7</v>
      </c>
      <c r="G230" s="23"/>
      <c r="H230" s="7" t="s">
        <v>2283</v>
      </c>
      <c r="I230" s="23"/>
      <c r="J230" s="7" t="s">
        <v>2285</v>
      </c>
      <c r="K230" s="23"/>
      <c r="L230" s="7" t="s">
        <v>2287</v>
      </c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</row>
    <row r="231" hidden="1">
      <c r="A231" s="85">
        <v>43753.0</v>
      </c>
      <c r="B231" s="112" t="s">
        <v>134</v>
      </c>
      <c r="C231" s="113"/>
      <c r="D231" s="188" t="s">
        <v>1356</v>
      </c>
      <c r="E231" s="113"/>
      <c r="F231" s="115" t="s">
        <v>1803</v>
      </c>
      <c r="G231" s="115"/>
      <c r="H231" s="115" t="s">
        <v>1090</v>
      </c>
      <c r="I231" s="113"/>
      <c r="J231" s="115" t="s">
        <v>2080</v>
      </c>
      <c r="K231" s="113"/>
      <c r="L231" s="115" t="s">
        <v>2075</v>
      </c>
      <c r="M231" s="115"/>
      <c r="N231" s="115" t="s">
        <v>1302</v>
      </c>
      <c r="O231" s="11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</row>
    <row r="232" hidden="1">
      <c r="A232" s="27"/>
      <c r="B232" s="88" t="s">
        <v>159</v>
      </c>
      <c r="C232" s="90"/>
      <c r="D232" s="233">
        <v>7.0</v>
      </c>
      <c r="E232" s="235"/>
      <c r="F232" s="233">
        <v>42.0</v>
      </c>
      <c r="G232" s="233"/>
      <c r="H232" s="233">
        <v>47.0</v>
      </c>
      <c r="I232" s="235"/>
      <c r="J232" s="233">
        <v>30.0</v>
      </c>
      <c r="K232" s="235"/>
      <c r="L232" s="233">
        <v>47.0</v>
      </c>
      <c r="M232" s="233"/>
      <c r="N232" s="233">
        <v>66.0</v>
      </c>
      <c r="O232" s="236">
        <f>SUM(D232:N232)</f>
        <v>239</v>
      </c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</row>
    <row r="233" hidden="1">
      <c r="A233" s="27"/>
      <c r="B233" s="88" t="s">
        <v>178</v>
      </c>
      <c r="C233" s="90"/>
      <c r="D233" s="233">
        <v>6.0</v>
      </c>
      <c r="E233" s="233"/>
      <c r="F233" s="233">
        <v>37.0</v>
      </c>
      <c r="G233" s="233"/>
      <c r="H233" s="233">
        <v>37.0</v>
      </c>
      <c r="I233" s="233"/>
      <c r="J233" s="233">
        <v>24.0</v>
      </c>
      <c r="K233" s="233"/>
      <c r="L233" s="233">
        <v>37.0</v>
      </c>
      <c r="M233" s="233"/>
      <c r="N233" s="233">
        <v>41.0</v>
      </c>
      <c r="O233" s="23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</row>
    <row r="234" hidden="1">
      <c r="A234" s="27"/>
      <c r="B234" s="88" t="s">
        <v>287</v>
      </c>
      <c r="C234" s="90"/>
      <c r="D234" s="233">
        <v>7.0</v>
      </c>
      <c r="E234" s="233"/>
      <c r="F234" s="233">
        <v>28.0</v>
      </c>
      <c r="G234" s="233"/>
      <c r="H234" s="233">
        <v>45.0</v>
      </c>
      <c r="I234" s="233"/>
      <c r="J234" s="233"/>
      <c r="K234" s="233"/>
      <c r="L234" s="233"/>
      <c r="M234" s="233"/>
      <c r="N234" s="233"/>
      <c r="O234" s="23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</row>
    <row r="235" hidden="1">
      <c r="A235" s="27"/>
      <c r="B235" s="88" t="s">
        <v>301</v>
      </c>
      <c r="C235" s="90"/>
      <c r="D235" s="233">
        <v>0.0</v>
      </c>
      <c r="E235" s="233"/>
      <c r="F235" s="233">
        <v>0.0</v>
      </c>
      <c r="G235" s="233"/>
      <c r="H235" s="233">
        <v>0.0</v>
      </c>
      <c r="I235" s="233"/>
      <c r="J235" s="233">
        <v>27.0</v>
      </c>
      <c r="K235" s="233"/>
      <c r="L235" s="233">
        <v>36.0</v>
      </c>
      <c r="M235" s="233"/>
      <c r="N235" s="233">
        <v>37.0</v>
      </c>
      <c r="O235" s="23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</row>
    <row r="236" hidden="1">
      <c r="A236" s="27"/>
      <c r="B236" s="88" t="s">
        <v>214</v>
      </c>
      <c r="C236" s="90"/>
      <c r="D236" s="233">
        <f t="shared" ref="D236:F236" si="52">D232-D234-D235-D237-D238</f>
        <v>0</v>
      </c>
      <c r="E236" s="233">
        <f t="shared" si="52"/>
        <v>0</v>
      </c>
      <c r="F236" s="233">
        <f t="shared" si="52"/>
        <v>13</v>
      </c>
      <c r="G236" s="233"/>
      <c r="H236" s="233">
        <f t="shared" ref="H236:N236" si="53">H232-H234-H235-H237-H238</f>
        <v>2</v>
      </c>
      <c r="I236" s="233">
        <f t="shared" si="53"/>
        <v>0</v>
      </c>
      <c r="J236" s="233">
        <f t="shared" si="53"/>
        <v>2</v>
      </c>
      <c r="K236" s="233">
        <f t="shared" si="53"/>
        <v>0</v>
      </c>
      <c r="L236" s="233">
        <f t="shared" si="53"/>
        <v>10</v>
      </c>
      <c r="M236" s="233">
        <f t="shared" si="53"/>
        <v>0</v>
      </c>
      <c r="N236" s="233">
        <f t="shared" si="53"/>
        <v>29</v>
      </c>
      <c r="O236" s="23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</row>
    <row r="237" hidden="1">
      <c r="A237" s="27"/>
      <c r="B237" s="88" t="s">
        <v>221</v>
      </c>
      <c r="C237" s="90"/>
      <c r="D237" s="233"/>
      <c r="E237" s="233"/>
      <c r="F237" s="233">
        <v>1.0</v>
      </c>
      <c r="G237" s="233"/>
      <c r="H237" s="233"/>
      <c r="I237" s="233"/>
      <c r="J237" s="233">
        <v>1.0</v>
      </c>
      <c r="K237" s="233"/>
      <c r="L237" s="233">
        <v>1.0</v>
      </c>
      <c r="M237" s="233"/>
      <c r="N237" s="233"/>
      <c r="O237" s="23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</row>
    <row r="238" hidden="1">
      <c r="A238" s="27"/>
      <c r="B238" s="88" t="s">
        <v>233</v>
      </c>
      <c r="C238" s="90"/>
      <c r="D238" s="233"/>
      <c r="E238" s="233"/>
      <c r="F238" s="233"/>
      <c r="G238" s="233"/>
      <c r="H238" s="233"/>
      <c r="I238" s="233"/>
      <c r="J238" s="233"/>
      <c r="K238" s="233"/>
      <c r="L238" s="233"/>
      <c r="M238" s="233"/>
      <c r="N238" s="233"/>
      <c r="O238" s="23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</row>
    <row r="239" hidden="1">
      <c r="A239" s="35"/>
      <c r="B239" s="88" t="s">
        <v>338</v>
      </c>
      <c r="C239" s="110" t="str">
        <f t="shared" ref="C239:D239" si="54">C233/C232</f>
        <v>#DIV/0!</v>
      </c>
      <c r="D239" s="110">
        <f t="shared" si="54"/>
        <v>0.8571428571</v>
      </c>
      <c r="E239" s="110" t="str">
        <f>E232/E233</f>
        <v>#DIV/0!</v>
      </c>
      <c r="F239" s="110">
        <f t="shared" ref="F239:N239" si="55">F233/F232</f>
        <v>0.880952381</v>
      </c>
      <c r="G239" s="110" t="str">
        <f t="shared" si="55"/>
        <v>#DIV/0!</v>
      </c>
      <c r="H239" s="110">
        <f t="shared" si="55"/>
        <v>0.7872340426</v>
      </c>
      <c r="I239" s="110" t="str">
        <f t="shared" si="55"/>
        <v>#DIV/0!</v>
      </c>
      <c r="J239" s="110">
        <f t="shared" si="55"/>
        <v>0.8</v>
      </c>
      <c r="K239" s="110" t="str">
        <f t="shared" si="55"/>
        <v>#DIV/0!</v>
      </c>
      <c r="L239" s="110">
        <f t="shared" si="55"/>
        <v>0.7872340426</v>
      </c>
      <c r="M239" s="110" t="str">
        <f t="shared" si="55"/>
        <v>#DIV/0!</v>
      </c>
      <c r="N239" s="110">
        <f t="shared" si="55"/>
        <v>0.6212121212</v>
      </c>
      <c r="O239" s="110"/>
      <c r="P239" s="23"/>
      <c r="Q239" s="252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</row>
    <row r="240" hidden="1">
      <c r="A240" s="85">
        <v>43754.0</v>
      </c>
      <c r="B240" s="112" t="s">
        <v>134</v>
      </c>
      <c r="C240" s="113"/>
      <c r="D240" s="188" t="s">
        <v>1356</v>
      </c>
      <c r="E240" s="113"/>
      <c r="F240" s="115" t="s">
        <v>1803</v>
      </c>
      <c r="G240" s="115"/>
      <c r="H240" s="115" t="s">
        <v>1090</v>
      </c>
      <c r="I240" s="113"/>
      <c r="J240" s="115" t="s">
        <v>2080</v>
      </c>
      <c r="K240" s="113"/>
      <c r="L240" s="115" t="s">
        <v>2075</v>
      </c>
      <c r="M240" s="115"/>
      <c r="N240" s="115" t="s">
        <v>1302</v>
      </c>
      <c r="O240" s="11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</row>
    <row r="241" hidden="1">
      <c r="A241" s="27"/>
      <c r="B241" s="88" t="s">
        <v>159</v>
      </c>
      <c r="C241" s="90"/>
      <c r="D241" s="233">
        <v>1.0</v>
      </c>
      <c r="E241" s="235"/>
      <c r="F241" s="233">
        <v>34.0</v>
      </c>
      <c r="G241" s="233"/>
      <c r="H241" s="233">
        <v>33.0</v>
      </c>
      <c r="I241" s="235"/>
      <c r="J241" s="233">
        <v>42.0</v>
      </c>
      <c r="K241" s="235"/>
      <c r="L241" s="233">
        <v>52.0</v>
      </c>
      <c r="M241" s="233"/>
      <c r="N241" s="233">
        <v>61.0</v>
      </c>
      <c r="O241" s="236">
        <f>SUM(D241:N241)</f>
        <v>223</v>
      </c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</row>
    <row r="242" hidden="1">
      <c r="A242" s="27"/>
      <c r="B242" s="88" t="s">
        <v>178</v>
      </c>
      <c r="C242" s="90"/>
      <c r="D242" s="233"/>
      <c r="E242" s="233"/>
      <c r="F242" s="233"/>
      <c r="G242" s="233"/>
      <c r="H242" s="233"/>
      <c r="I242" s="233"/>
      <c r="J242" s="233"/>
      <c r="K242" s="233"/>
      <c r="L242" s="233"/>
      <c r="M242" s="233"/>
      <c r="N242" s="233"/>
      <c r="O242" s="23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</row>
    <row r="243" hidden="1">
      <c r="A243" s="27"/>
      <c r="B243" s="88" t="s">
        <v>287</v>
      </c>
      <c r="C243" s="90"/>
      <c r="D243" s="233">
        <v>1.0</v>
      </c>
      <c r="E243" s="233"/>
      <c r="F243" s="233">
        <v>31.0</v>
      </c>
      <c r="G243" s="233"/>
      <c r="H243" s="233">
        <v>30.0</v>
      </c>
      <c r="I243" s="233"/>
      <c r="J243" s="233"/>
      <c r="K243" s="233"/>
      <c r="L243" s="233"/>
      <c r="M243" s="233"/>
      <c r="N243" s="233"/>
      <c r="O243" s="23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</row>
    <row r="244" hidden="1">
      <c r="A244" s="27"/>
      <c r="B244" s="88" t="s">
        <v>301</v>
      </c>
      <c r="C244" s="90"/>
      <c r="D244" s="233"/>
      <c r="E244" s="233"/>
      <c r="F244" s="233">
        <v>3.0</v>
      </c>
      <c r="G244" s="233"/>
      <c r="H244" s="233"/>
      <c r="I244" s="233"/>
      <c r="J244" s="233">
        <v>32.0</v>
      </c>
      <c r="K244" s="233"/>
      <c r="L244" s="233">
        <v>47.0</v>
      </c>
      <c r="M244" s="233"/>
      <c r="N244" s="233">
        <v>42.0</v>
      </c>
      <c r="O244" s="23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</row>
    <row r="245" hidden="1">
      <c r="A245" s="27"/>
      <c r="B245" s="88" t="s">
        <v>214</v>
      </c>
      <c r="C245" s="90"/>
      <c r="D245" s="233"/>
      <c r="E245" s="233"/>
      <c r="F245" s="233"/>
      <c r="G245" s="233"/>
      <c r="H245" s="233">
        <v>3.0</v>
      </c>
      <c r="I245" s="233"/>
      <c r="J245" s="233">
        <v>10.0</v>
      </c>
      <c r="K245" s="233"/>
      <c r="L245" s="233">
        <v>5.0</v>
      </c>
      <c r="M245" s="233"/>
      <c r="N245" s="233">
        <v>19.0</v>
      </c>
      <c r="O245" s="23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</row>
    <row r="246" hidden="1">
      <c r="A246" s="27"/>
      <c r="B246" s="88" t="s">
        <v>221</v>
      </c>
      <c r="C246" s="90"/>
      <c r="D246" s="233"/>
      <c r="E246" s="233"/>
      <c r="F246" s="233"/>
      <c r="G246" s="233"/>
      <c r="H246" s="233"/>
      <c r="I246" s="233"/>
      <c r="J246" s="233"/>
      <c r="K246" s="233"/>
      <c r="L246" s="233"/>
      <c r="M246" s="233"/>
      <c r="N246" s="233"/>
      <c r="O246" s="23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</row>
    <row r="247" hidden="1">
      <c r="A247" s="27"/>
      <c r="B247" s="88" t="s">
        <v>233</v>
      </c>
      <c r="C247" s="90"/>
      <c r="D247" s="233"/>
      <c r="E247" s="233"/>
      <c r="F247" s="233"/>
      <c r="G247" s="233"/>
      <c r="H247" s="233"/>
      <c r="I247" s="233"/>
      <c r="J247" s="233"/>
      <c r="K247" s="233"/>
      <c r="L247" s="233"/>
      <c r="M247" s="233"/>
      <c r="N247" s="233"/>
      <c r="O247" s="23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</row>
    <row r="248" hidden="1">
      <c r="A248" s="35"/>
      <c r="B248" s="88" t="s">
        <v>338</v>
      </c>
      <c r="C248" s="110" t="str">
        <f t="shared" ref="C248:D248" si="56">C242/C241</f>
        <v>#DIV/0!</v>
      </c>
      <c r="D248" s="110">
        <f t="shared" si="56"/>
        <v>0</v>
      </c>
      <c r="E248" s="110"/>
      <c r="F248" s="110">
        <f>F242/F241</f>
        <v>0</v>
      </c>
      <c r="G248" s="110"/>
      <c r="H248" s="110">
        <f>H242/H241</f>
        <v>0</v>
      </c>
      <c r="I248" s="110"/>
      <c r="J248" s="110">
        <f>J242/J241</f>
        <v>0</v>
      </c>
      <c r="K248" s="110"/>
      <c r="L248" s="110">
        <f>L242/L241</f>
        <v>0</v>
      </c>
      <c r="M248" s="110"/>
      <c r="N248" s="110">
        <f>N242/N241</f>
        <v>0</v>
      </c>
      <c r="O248" s="110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</row>
    <row r="249" hidden="1">
      <c r="A249" s="85">
        <v>43755.0</v>
      </c>
      <c r="B249" s="112" t="s">
        <v>134</v>
      </c>
      <c r="C249" s="113"/>
      <c r="D249" s="188" t="s">
        <v>1929</v>
      </c>
      <c r="E249" s="113"/>
      <c r="F249" s="115" t="s">
        <v>293</v>
      </c>
      <c r="G249" s="115"/>
      <c r="H249" s="115" t="s">
        <v>1278</v>
      </c>
      <c r="I249" s="113"/>
      <c r="J249" s="115" t="s">
        <v>2296</v>
      </c>
      <c r="K249" s="113"/>
      <c r="L249" s="115" t="s">
        <v>1084</v>
      </c>
      <c r="M249" s="115"/>
      <c r="N249" s="115" t="s">
        <v>946</v>
      </c>
      <c r="O249" s="11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</row>
    <row r="250" hidden="1">
      <c r="A250" s="27"/>
      <c r="B250" s="88" t="s">
        <v>159</v>
      </c>
      <c r="C250" s="90"/>
      <c r="D250" s="233">
        <v>26.0</v>
      </c>
      <c r="E250" s="235"/>
      <c r="F250" s="233">
        <v>14.0</v>
      </c>
      <c r="G250" s="233"/>
      <c r="H250" s="233">
        <v>28.0</v>
      </c>
      <c r="I250" s="235"/>
      <c r="J250" s="233">
        <v>31.0</v>
      </c>
      <c r="K250" s="235"/>
      <c r="L250" s="233">
        <v>14.0</v>
      </c>
      <c r="M250" s="233"/>
      <c r="N250" s="233">
        <v>46.0</v>
      </c>
      <c r="O250" s="236">
        <f>sum(D250:N250)</f>
        <v>159</v>
      </c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</row>
    <row r="251" hidden="1">
      <c r="A251" s="27"/>
      <c r="B251" s="88" t="s">
        <v>178</v>
      </c>
      <c r="C251" s="90"/>
      <c r="D251" s="233"/>
      <c r="E251" s="233"/>
      <c r="F251" s="233"/>
      <c r="G251" s="233"/>
      <c r="H251" s="233"/>
      <c r="I251" s="233"/>
      <c r="J251" s="233"/>
      <c r="K251" s="233"/>
      <c r="L251" s="233"/>
      <c r="M251" s="233"/>
      <c r="N251" s="233"/>
      <c r="O251" s="23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</row>
    <row r="252" hidden="1">
      <c r="A252" s="27"/>
      <c r="B252" s="88" t="s">
        <v>287</v>
      </c>
      <c r="C252" s="90"/>
      <c r="D252" s="233">
        <v>22.0</v>
      </c>
      <c r="E252" s="233"/>
      <c r="F252" s="233">
        <v>11.0</v>
      </c>
      <c r="G252" s="233"/>
      <c r="H252" s="233">
        <v>17.0</v>
      </c>
      <c r="I252" s="233"/>
      <c r="J252" s="233"/>
      <c r="K252" s="233"/>
      <c r="L252" s="233"/>
      <c r="M252" s="233"/>
      <c r="N252" s="233"/>
      <c r="O252" s="23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</row>
    <row r="253" hidden="1">
      <c r="A253" s="27"/>
      <c r="B253" s="88" t="s">
        <v>301</v>
      </c>
      <c r="C253" s="90"/>
      <c r="D253" s="233">
        <v>2.0</v>
      </c>
      <c r="E253" s="233"/>
      <c r="F253" s="233">
        <v>1.0</v>
      </c>
      <c r="G253" s="233"/>
      <c r="H253" s="233">
        <v>6.0</v>
      </c>
      <c r="I253" s="233"/>
      <c r="J253" s="233">
        <v>28.0</v>
      </c>
      <c r="K253" s="233"/>
      <c r="L253" s="233">
        <v>10.0</v>
      </c>
      <c r="M253" s="233"/>
      <c r="N253" s="233">
        <v>36.0</v>
      </c>
      <c r="O253" s="23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</row>
    <row r="254" hidden="1">
      <c r="A254" s="27"/>
      <c r="B254" s="88" t="s">
        <v>214</v>
      </c>
      <c r="C254" s="90"/>
      <c r="D254" s="233">
        <f>D250-D252-D253-D255-D256</f>
        <v>2</v>
      </c>
      <c r="E254" s="233"/>
      <c r="F254" s="233">
        <v>3.0</v>
      </c>
      <c r="G254" s="233"/>
      <c r="H254" s="233">
        <v>11.0</v>
      </c>
      <c r="I254" s="233"/>
      <c r="J254" s="233">
        <v>3.0</v>
      </c>
      <c r="K254" s="233"/>
      <c r="L254" s="233">
        <v>4.0</v>
      </c>
      <c r="M254" s="233"/>
      <c r="N254" s="233">
        <v>9.0</v>
      </c>
      <c r="O254" s="23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</row>
    <row r="255" hidden="1">
      <c r="A255" s="27"/>
      <c r="B255" s="88" t="s">
        <v>221</v>
      </c>
      <c r="C255" s="90"/>
      <c r="D255" s="233"/>
      <c r="E255" s="233"/>
      <c r="F255" s="233"/>
      <c r="G255" s="233"/>
      <c r="H255" s="233"/>
      <c r="I255" s="233"/>
      <c r="J255" s="233"/>
      <c r="K255" s="233"/>
      <c r="L255" s="233"/>
      <c r="M255" s="233"/>
      <c r="N255" s="233"/>
      <c r="O255" s="23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</row>
    <row r="256" hidden="1">
      <c r="A256" s="27"/>
      <c r="B256" s="88" t="s">
        <v>233</v>
      </c>
      <c r="C256" s="90"/>
      <c r="D256" s="233"/>
      <c r="E256" s="233"/>
      <c r="F256" s="233"/>
      <c r="G256" s="233"/>
      <c r="H256" s="233"/>
      <c r="I256" s="233"/>
      <c r="J256" s="233"/>
      <c r="K256" s="233"/>
      <c r="L256" s="233"/>
      <c r="M256" s="233"/>
      <c r="N256" s="233">
        <v>1.0</v>
      </c>
      <c r="O256" s="233"/>
      <c r="P256" s="82" t="s">
        <v>2299</v>
      </c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</row>
    <row r="257" hidden="1">
      <c r="A257" s="35"/>
      <c r="B257" s="88" t="s">
        <v>338</v>
      </c>
      <c r="C257" s="110" t="str">
        <f t="shared" ref="C257:D257" si="57">C251/C250</f>
        <v>#DIV/0!</v>
      </c>
      <c r="D257" s="110">
        <f t="shared" si="57"/>
        <v>0</v>
      </c>
      <c r="E257" s="110"/>
      <c r="F257" s="110">
        <f>F251/F250</f>
        <v>0</v>
      </c>
      <c r="G257" s="110"/>
      <c r="H257" s="110">
        <f>H251/H250</f>
        <v>0</v>
      </c>
      <c r="I257" s="110"/>
      <c r="J257" s="110">
        <f>J251/J250</f>
        <v>0</v>
      </c>
      <c r="K257" s="110"/>
      <c r="L257" s="110">
        <f>L251/L250</f>
        <v>0</v>
      </c>
      <c r="M257" s="110"/>
      <c r="N257" s="110">
        <f>N251/N250</f>
        <v>0</v>
      </c>
      <c r="O257" s="110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</row>
    <row r="258" hidden="1">
      <c r="A258" s="23"/>
      <c r="B258" s="23"/>
      <c r="C258" s="23"/>
      <c r="D258" s="253" t="s">
        <v>2301</v>
      </c>
      <c r="E258" s="23"/>
      <c r="F258" s="253" t="s">
        <v>2303</v>
      </c>
      <c r="G258" s="23"/>
      <c r="H258" s="253" t="s">
        <v>2305</v>
      </c>
      <c r="I258" s="23"/>
      <c r="J258" s="254" t="s">
        <v>2306</v>
      </c>
      <c r="K258" s="23"/>
      <c r="L258" s="253" t="s">
        <v>2309</v>
      </c>
      <c r="M258" s="23"/>
      <c r="N258" s="253" t="s">
        <v>2310</v>
      </c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</row>
    <row r="259" hidden="1">
      <c r="A259" s="85">
        <v>43756.0</v>
      </c>
      <c r="B259" s="112" t="s">
        <v>134</v>
      </c>
      <c r="C259" s="113"/>
      <c r="D259" s="188" t="s">
        <v>252</v>
      </c>
      <c r="E259" s="113"/>
      <c r="F259" s="115" t="s">
        <v>2064</v>
      </c>
      <c r="G259" s="115"/>
      <c r="H259" s="115" t="s">
        <v>1452</v>
      </c>
      <c r="I259" s="113"/>
      <c r="J259" s="115" t="s">
        <v>2083</v>
      </c>
      <c r="K259" s="113"/>
      <c r="L259" s="115" t="s">
        <v>1918</v>
      </c>
      <c r="M259" s="115"/>
      <c r="N259" s="115" t="s">
        <v>252</v>
      </c>
      <c r="O259" s="11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</row>
    <row r="260" hidden="1">
      <c r="A260" s="27"/>
      <c r="B260" s="88" t="s">
        <v>159</v>
      </c>
      <c r="C260" s="90"/>
      <c r="D260" s="233"/>
      <c r="E260" s="235"/>
      <c r="F260" s="233">
        <v>113.0</v>
      </c>
      <c r="G260" s="233"/>
      <c r="H260" s="233">
        <v>65.0</v>
      </c>
      <c r="I260" s="235"/>
      <c r="J260" s="233">
        <v>101.0</v>
      </c>
      <c r="K260" s="235"/>
      <c r="L260" s="233">
        <v>154.0</v>
      </c>
      <c r="M260" s="233"/>
      <c r="N260" s="233"/>
      <c r="O260" s="236">
        <f>sum(D260:N260)</f>
        <v>433</v>
      </c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</row>
    <row r="261" hidden="1">
      <c r="A261" s="27"/>
      <c r="B261" s="88" t="s">
        <v>178</v>
      </c>
      <c r="C261" s="90"/>
      <c r="D261" s="233"/>
      <c r="E261" s="233"/>
      <c r="F261" s="233"/>
      <c r="G261" s="233"/>
      <c r="H261" s="233"/>
      <c r="I261" s="233"/>
      <c r="J261" s="233"/>
      <c r="K261" s="233"/>
      <c r="L261" s="233"/>
      <c r="M261" s="233"/>
      <c r="N261" s="233"/>
      <c r="O261" s="23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</row>
    <row r="262" hidden="1">
      <c r="A262" s="27"/>
      <c r="B262" s="88" t="s">
        <v>287</v>
      </c>
      <c r="C262" s="90"/>
      <c r="D262" s="233"/>
      <c r="E262" s="233"/>
      <c r="F262" s="233"/>
      <c r="G262" s="233"/>
      <c r="H262" s="233"/>
      <c r="I262" s="233"/>
      <c r="J262" s="233"/>
      <c r="K262" s="233"/>
      <c r="L262" s="233"/>
      <c r="M262" s="233"/>
      <c r="N262" s="233"/>
      <c r="O262" s="23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</row>
    <row r="263" hidden="1">
      <c r="A263" s="27"/>
      <c r="B263" s="88" t="s">
        <v>301</v>
      </c>
      <c r="C263" s="90"/>
      <c r="D263" s="233"/>
      <c r="E263" s="233"/>
      <c r="F263" s="233">
        <f>93+13</f>
        <v>106</v>
      </c>
      <c r="G263" s="233"/>
      <c r="H263" s="233">
        <v>54.0</v>
      </c>
      <c r="I263" s="233"/>
      <c r="J263" s="233">
        <v>74.0</v>
      </c>
      <c r="K263" s="233"/>
      <c r="L263" s="233">
        <f>80+32</f>
        <v>112</v>
      </c>
      <c r="M263" s="233"/>
      <c r="N263" s="233"/>
      <c r="O263" s="23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</row>
    <row r="264" hidden="1">
      <c r="A264" s="27"/>
      <c r="B264" s="88" t="s">
        <v>214</v>
      </c>
      <c r="C264" s="90"/>
      <c r="D264" s="233">
        <f>D260-D262-D263-D265-D266</f>
        <v>0</v>
      </c>
      <c r="E264" s="233"/>
      <c r="F264" s="233">
        <f t="shared" ref="F264:N264" si="58">F260-F262-F263-F265-F266</f>
        <v>4</v>
      </c>
      <c r="G264" s="233">
        <f t="shared" si="58"/>
        <v>0</v>
      </c>
      <c r="H264" s="233">
        <f t="shared" si="58"/>
        <v>8</v>
      </c>
      <c r="I264" s="233">
        <f t="shared" si="58"/>
        <v>0</v>
      </c>
      <c r="J264" s="233">
        <f t="shared" si="58"/>
        <v>19</v>
      </c>
      <c r="K264" s="233">
        <f t="shared" si="58"/>
        <v>0</v>
      </c>
      <c r="L264" s="233">
        <f t="shared" si="58"/>
        <v>32</v>
      </c>
      <c r="M264" s="233">
        <f t="shared" si="58"/>
        <v>0</v>
      </c>
      <c r="N264" s="233">
        <f t="shared" si="58"/>
        <v>0</v>
      </c>
      <c r="O264" s="23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</row>
    <row r="265" hidden="1">
      <c r="A265" s="27"/>
      <c r="B265" s="88" t="s">
        <v>221</v>
      </c>
      <c r="C265" s="90"/>
      <c r="D265" s="233"/>
      <c r="E265" s="233"/>
      <c r="F265" s="233">
        <v>3.0</v>
      </c>
      <c r="G265" s="233"/>
      <c r="H265" s="233">
        <v>3.0</v>
      </c>
      <c r="I265" s="233"/>
      <c r="J265" s="233">
        <v>8.0</v>
      </c>
      <c r="K265" s="233"/>
      <c r="L265" s="233">
        <v>9.0</v>
      </c>
      <c r="M265" s="233"/>
      <c r="N265" s="233"/>
      <c r="O265" s="23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</row>
    <row r="266" hidden="1">
      <c r="A266" s="27"/>
      <c r="B266" s="88" t="s">
        <v>233</v>
      </c>
      <c r="C266" s="90"/>
      <c r="D266" s="233"/>
      <c r="E266" s="233"/>
      <c r="F266" s="233"/>
      <c r="G266" s="233"/>
      <c r="H266" s="233"/>
      <c r="I266" s="233"/>
      <c r="J266" s="233"/>
      <c r="K266" s="233"/>
      <c r="L266" s="233">
        <v>1.0</v>
      </c>
      <c r="M266" s="233"/>
      <c r="N266" s="233"/>
      <c r="O266" s="23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</row>
    <row r="267" hidden="1">
      <c r="A267" s="35"/>
      <c r="B267" s="88" t="s">
        <v>338</v>
      </c>
      <c r="C267" s="110" t="str">
        <f t="shared" ref="C267:D267" si="59">C261/C260</f>
        <v>#DIV/0!</v>
      </c>
      <c r="D267" s="110" t="str">
        <f t="shared" si="59"/>
        <v>#DIV/0!</v>
      </c>
      <c r="E267" s="110"/>
      <c r="F267" s="110">
        <f>F261/F260</f>
        <v>0</v>
      </c>
      <c r="G267" s="110"/>
      <c r="H267" s="110">
        <f>H261/H260</f>
        <v>0</v>
      </c>
      <c r="I267" s="110"/>
      <c r="J267" s="110">
        <f>J261/J260</f>
        <v>0</v>
      </c>
      <c r="K267" s="110"/>
      <c r="L267" s="110">
        <f>L261/L260</f>
        <v>0</v>
      </c>
      <c r="M267" s="110"/>
      <c r="N267" s="110" t="str">
        <f>N261/N260</f>
        <v>#DIV/0!</v>
      </c>
      <c r="O267" s="110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</row>
    <row r="268" hidden="1">
      <c r="A268" s="23"/>
      <c r="B268" s="23"/>
      <c r="C268" s="23"/>
      <c r="D268" s="23"/>
      <c r="E268" s="23"/>
      <c r="F268" s="7" t="s">
        <v>2317</v>
      </c>
      <c r="G268" s="23"/>
      <c r="H268" s="7" t="s">
        <v>2319</v>
      </c>
      <c r="I268" s="23"/>
      <c r="J268" s="7" t="s">
        <v>2322</v>
      </c>
      <c r="K268" s="23"/>
      <c r="L268" s="82" t="s">
        <v>7</v>
      </c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</row>
    <row r="269" hidden="1">
      <c r="A269" s="85">
        <v>43757.0</v>
      </c>
      <c r="B269" s="112" t="s">
        <v>134</v>
      </c>
      <c r="C269" s="113"/>
      <c r="D269" s="188" t="s">
        <v>2324</v>
      </c>
      <c r="E269" s="113"/>
      <c r="F269" s="115" t="s">
        <v>2064</v>
      </c>
      <c r="G269" s="115"/>
      <c r="H269" s="115" t="s">
        <v>1421</v>
      </c>
      <c r="I269" s="113"/>
      <c r="J269" s="115" t="s">
        <v>110</v>
      </c>
      <c r="K269" s="113"/>
      <c r="L269" s="115" t="s">
        <v>2052</v>
      </c>
      <c r="M269" s="115"/>
      <c r="N269" s="115" t="s">
        <v>601</v>
      </c>
      <c r="O269" s="11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</row>
    <row r="270" hidden="1">
      <c r="A270" s="27"/>
      <c r="B270" s="88" t="s">
        <v>159</v>
      </c>
      <c r="C270" s="90"/>
      <c r="D270" s="233">
        <v>14.0</v>
      </c>
      <c r="E270" s="235"/>
      <c r="F270" s="233">
        <v>4.0</v>
      </c>
      <c r="G270" s="233"/>
      <c r="H270" s="233">
        <v>49.0</v>
      </c>
      <c r="I270" s="235"/>
      <c r="J270" s="233">
        <v>191.0</v>
      </c>
      <c r="K270" s="235"/>
      <c r="L270" s="233">
        <v>199.0</v>
      </c>
      <c r="M270" s="233"/>
      <c r="N270" s="233">
        <v>49.0</v>
      </c>
      <c r="O270" s="255">
        <f>sum(D270:N270)</f>
        <v>506</v>
      </c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</row>
    <row r="271" hidden="1">
      <c r="A271" s="27"/>
      <c r="B271" s="88" t="s">
        <v>178</v>
      </c>
      <c r="C271" s="90"/>
      <c r="D271" s="233">
        <v>11.0</v>
      </c>
      <c r="E271" s="233"/>
      <c r="F271" s="233">
        <v>4.0</v>
      </c>
      <c r="G271" s="233"/>
      <c r="H271" s="233">
        <v>2.0</v>
      </c>
      <c r="I271" s="233"/>
      <c r="J271" s="233"/>
      <c r="K271" s="233"/>
      <c r="L271" s="233"/>
      <c r="M271" s="233"/>
      <c r="N271" s="233"/>
      <c r="O271" s="23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</row>
    <row r="272" hidden="1">
      <c r="A272" s="27"/>
      <c r="B272" s="88" t="s">
        <v>287</v>
      </c>
      <c r="C272" s="90"/>
      <c r="D272" s="233">
        <v>9.0</v>
      </c>
      <c r="E272" s="233"/>
      <c r="F272" s="233">
        <v>2.0</v>
      </c>
      <c r="G272" s="233"/>
      <c r="H272" s="233">
        <v>2.0</v>
      </c>
      <c r="I272" s="233"/>
      <c r="J272" s="233"/>
      <c r="K272" s="233"/>
      <c r="L272" s="233"/>
      <c r="M272" s="233"/>
      <c r="N272" s="233"/>
      <c r="O272" s="23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</row>
    <row r="273" hidden="1">
      <c r="A273" s="27"/>
      <c r="B273" s="88" t="s">
        <v>301</v>
      </c>
      <c r="C273" s="90"/>
      <c r="D273" s="233">
        <v>1.0</v>
      </c>
      <c r="E273" s="233"/>
      <c r="F273" s="233">
        <v>1.0</v>
      </c>
      <c r="G273" s="233"/>
      <c r="H273" s="233">
        <v>29.0</v>
      </c>
      <c r="I273" s="233"/>
      <c r="J273" s="233">
        <f>93+43</f>
        <v>136</v>
      </c>
      <c r="K273" s="233"/>
      <c r="L273" s="233">
        <f>58+50</f>
        <v>108</v>
      </c>
      <c r="M273" s="233"/>
      <c r="N273" s="233">
        <v>25.0</v>
      </c>
      <c r="O273" s="23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</row>
    <row r="274" hidden="1">
      <c r="A274" s="27"/>
      <c r="B274" s="88" t="s">
        <v>214</v>
      </c>
      <c r="C274" s="90"/>
      <c r="D274" s="233">
        <f t="shared" ref="D274:N274" si="60">D270-D272-D273-D275-D276</f>
        <v>3</v>
      </c>
      <c r="E274" s="233">
        <f t="shared" si="60"/>
        <v>0</v>
      </c>
      <c r="F274" s="233">
        <f t="shared" si="60"/>
        <v>1</v>
      </c>
      <c r="G274" s="233">
        <f t="shared" si="60"/>
        <v>0</v>
      </c>
      <c r="H274" s="233">
        <f t="shared" si="60"/>
        <v>14</v>
      </c>
      <c r="I274" s="233">
        <f t="shared" si="60"/>
        <v>0</v>
      </c>
      <c r="J274" s="233">
        <f t="shared" si="60"/>
        <v>46</v>
      </c>
      <c r="K274" s="233">
        <f t="shared" si="60"/>
        <v>0</v>
      </c>
      <c r="L274" s="233">
        <f t="shared" si="60"/>
        <v>85</v>
      </c>
      <c r="M274" s="233">
        <f t="shared" si="60"/>
        <v>0</v>
      </c>
      <c r="N274" s="233">
        <f t="shared" si="60"/>
        <v>23</v>
      </c>
      <c r="O274" s="23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</row>
    <row r="275" hidden="1">
      <c r="A275" s="27"/>
      <c r="B275" s="88" t="s">
        <v>221</v>
      </c>
      <c r="C275" s="90"/>
      <c r="D275" s="233">
        <v>1.0</v>
      </c>
      <c r="E275" s="233"/>
      <c r="F275" s="233"/>
      <c r="G275" s="233"/>
      <c r="H275" s="233">
        <v>3.0</v>
      </c>
      <c r="I275" s="233"/>
      <c r="J275" s="233">
        <v>8.0</v>
      </c>
      <c r="K275" s="233"/>
      <c r="L275" s="233">
        <v>5.0</v>
      </c>
      <c r="M275" s="233"/>
      <c r="N275" s="233">
        <v>1.0</v>
      </c>
      <c r="O275" s="23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</row>
    <row r="276" hidden="1">
      <c r="A276" s="27"/>
      <c r="B276" s="88" t="s">
        <v>233</v>
      </c>
      <c r="C276" s="90"/>
      <c r="D276" s="233"/>
      <c r="E276" s="233"/>
      <c r="F276" s="233"/>
      <c r="G276" s="233"/>
      <c r="H276" s="233">
        <v>1.0</v>
      </c>
      <c r="I276" s="233"/>
      <c r="J276" s="233">
        <v>1.0</v>
      </c>
      <c r="K276" s="233"/>
      <c r="L276" s="233">
        <v>1.0</v>
      </c>
      <c r="M276" s="233"/>
      <c r="N276" s="233"/>
      <c r="O276" s="23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</row>
    <row r="277" hidden="1">
      <c r="A277" s="35"/>
      <c r="B277" s="88" t="s">
        <v>338</v>
      </c>
      <c r="C277" s="110" t="str">
        <f t="shared" ref="C277:D277" si="61">C271/C270</f>
        <v>#DIV/0!</v>
      </c>
      <c r="D277" s="110">
        <f t="shared" si="61"/>
        <v>0.7857142857</v>
      </c>
      <c r="E277" s="110"/>
      <c r="F277" s="110">
        <f>F271/F270</f>
        <v>1</v>
      </c>
      <c r="G277" s="110"/>
      <c r="H277" s="110">
        <f>H271/H270</f>
        <v>0.04081632653</v>
      </c>
      <c r="I277" s="110"/>
      <c r="J277" s="110">
        <f>J271/J270</f>
        <v>0</v>
      </c>
      <c r="K277" s="110"/>
      <c r="L277" s="110">
        <f>L271/L270</f>
        <v>0</v>
      </c>
      <c r="M277" s="110"/>
      <c r="N277" s="110">
        <f>N271/N270</f>
        <v>0</v>
      </c>
      <c r="O277" s="110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</row>
    <row r="278" hidden="1">
      <c r="A278" s="23"/>
      <c r="B278" s="23"/>
      <c r="C278" s="23"/>
      <c r="D278" s="7" t="s">
        <v>2326</v>
      </c>
      <c r="E278" s="23"/>
      <c r="F278" s="7" t="s">
        <v>2328</v>
      </c>
      <c r="G278" s="23"/>
      <c r="H278" s="7" t="s">
        <v>2329</v>
      </c>
      <c r="I278" s="23"/>
      <c r="J278" s="7" t="s">
        <v>2332</v>
      </c>
      <c r="K278" s="23"/>
      <c r="L278" s="7" t="s">
        <v>2334</v>
      </c>
      <c r="M278" s="23"/>
      <c r="N278" s="7" t="s">
        <v>2336</v>
      </c>
      <c r="O278" s="82" t="s">
        <v>7</v>
      </c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</row>
    <row r="279" hidden="1">
      <c r="A279" s="85">
        <v>43759.0</v>
      </c>
      <c r="B279" s="112" t="s">
        <v>134</v>
      </c>
      <c r="C279" s="113"/>
      <c r="D279" s="188" t="s">
        <v>252</v>
      </c>
      <c r="E279" s="113"/>
      <c r="F279" s="115" t="s">
        <v>1963</v>
      </c>
      <c r="G279" s="115"/>
      <c r="H279" s="115" t="s">
        <v>1421</v>
      </c>
      <c r="I279" s="113"/>
      <c r="J279" s="115" t="s">
        <v>1461</v>
      </c>
      <c r="K279" s="113"/>
      <c r="L279" s="115" t="s">
        <v>1931</v>
      </c>
      <c r="M279" s="115"/>
      <c r="N279" s="115" t="s">
        <v>195</v>
      </c>
      <c r="O279" s="215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</row>
    <row r="280" hidden="1">
      <c r="A280" s="27"/>
      <c r="B280" s="88" t="s">
        <v>159</v>
      </c>
      <c r="C280" s="90"/>
      <c r="D280" s="233"/>
      <c r="E280" s="235"/>
      <c r="F280" s="233">
        <v>26.0</v>
      </c>
      <c r="G280" s="233"/>
      <c r="H280" s="233">
        <v>168.0</v>
      </c>
      <c r="I280" s="235"/>
      <c r="J280" s="233">
        <v>142.0</v>
      </c>
      <c r="K280" s="235"/>
      <c r="L280" s="233">
        <v>94.0</v>
      </c>
      <c r="M280" s="233"/>
      <c r="N280" s="233">
        <v>83.0</v>
      </c>
      <c r="O280" s="255">
        <f>sum(D280:N280)</f>
        <v>513</v>
      </c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</row>
    <row r="281" hidden="1">
      <c r="A281" s="27"/>
      <c r="B281" s="88" t="s">
        <v>178</v>
      </c>
      <c r="C281" s="90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56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</row>
    <row r="282" hidden="1">
      <c r="A282" s="27"/>
      <c r="B282" s="88" t="s">
        <v>287</v>
      </c>
      <c r="C282" s="90"/>
      <c r="D282" s="233"/>
      <c r="E282" s="233"/>
      <c r="F282" s="233"/>
      <c r="G282" s="233"/>
      <c r="H282" s="233"/>
      <c r="I282" s="233"/>
      <c r="J282" s="233"/>
      <c r="K282" s="233"/>
      <c r="L282" s="233"/>
      <c r="M282" s="233"/>
      <c r="N282" s="233"/>
      <c r="O282" s="256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</row>
    <row r="283" hidden="1">
      <c r="A283" s="27"/>
      <c r="B283" s="88" t="s">
        <v>301</v>
      </c>
      <c r="C283" s="90"/>
      <c r="D283" s="233"/>
      <c r="E283" s="233"/>
      <c r="F283" s="233">
        <v>21.0</v>
      </c>
      <c r="G283" s="233"/>
      <c r="H283" s="233">
        <f>69+49</f>
        <v>118</v>
      </c>
      <c r="I283" s="233"/>
      <c r="J283" s="233">
        <f>74+27</f>
        <v>101</v>
      </c>
      <c r="K283" s="233"/>
      <c r="L283" s="233">
        <v>73.0</v>
      </c>
      <c r="M283" s="233"/>
      <c r="N283" s="233">
        <v>58.0</v>
      </c>
      <c r="O283" s="256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</row>
    <row r="284" hidden="1">
      <c r="A284" s="27"/>
      <c r="B284" s="88" t="s">
        <v>214</v>
      </c>
      <c r="C284" s="90"/>
      <c r="D284" s="233">
        <f t="shared" ref="D284:N284" si="62">D280-D282-D283-D285-D286</f>
        <v>0</v>
      </c>
      <c r="E284" s="233">
        <f t="shared" si="62"/>
        <v>0</v>
      </c>
      <c r="F284" s="233">
        <f t="shared" si="62"/>
        <v>3</v>
      </c>
      <c r="G284" s="233">
        <f t="shared" si="62"/>
        <v>0</v>
      </c>
      <c r="H284" s="233">
        <f t="shared" si="62"/>
        <v>38</v>
      </c>
      <c r="I284" s="233">
        <f t="shared" si="62"/>
        <v>0</v>
      </c>
      <c r="J284" s="233">
        <f t="shared" si="62"/>
        <v>32</v>
      </c>
      <c r="K284" s="233">
        <f t="shared" si="62"/>
        <v>0</v>
      </c>
      <c r="L284" s="233">
        <f t="shared" si="62"/>
        <v>21</v>
      </c>
      <c r="M284" s="233">
        <f t="shared" si="62"/>
        <v>0</v>
      </c>
      <c r="N284" s="233">
        <f t="shared" si="62"/>
        <v>24</v>
      </c>
      <c r="O284" s="256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</row>
    <row r="285" hidden="1">
      <c r="A285" s="27"/>
      <c r="B285" s="88" t="s">
        <v>221</v>
      </c>
      <c r="C285" s="90"/>
      <c r="D285" s="233"/>
      <c r="E285" s="233"/>
      <c r="F285" s="233">
        <v>2.0</v>
      </c>
      <c r="G285" s="233"/>
      <c r="H285" s="233">
        <v>12.0</v>
      </c>
      <c r="I285" s="233"/>
      <c r="J285" s="233">
        <v>8.0</v>
      </c>
      <c r="K285" s="233"/>
      <c r="L285" s="233"/>
      <c r="M285" s="233"/>
      <c r="N285" s="233">
        <v>1.0</v>
      </c>
      <c r="O285" s="256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</row>
    <row r="286" hidden="1">
      <c r="A286" s="27"/>
      <c r="B286" s="88" t="s">
        <v>233</v>
      </c>
      <c r="C286" s="90"/>
      <c r="D286" s="233"/>
      <c r="E286" s="233"/>
      <c r="F286" s="233"/>
      <c r="G286" s="233"/>
      <c r="H286" s="233"/>
      <c r="I286" s="233"/>
      <c r="J286" s="233">
        <v>1.0</v>
      </c>
      <c r="K286" s="233"/>
      <c r="L286" s="233"/>
      <c r="M286" s="233"/>
      <c r="N286" s="233"/>
      <c r="O286" s="256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</row>
    <row r="287" hidden="1">
      <c r="A287" s="35"/>
      <c r="B287" s="88" t="s">
        <v>338</v>
      </c>
      <c r="C287" s="110" t="str">
        <f t="shared" ref="C287:D287" si="63">C281/C280</f>
        <v>#DIV/0!</v>
      </c>
      <c r="D287" s="110" t="str">
        <f t="shared" si="63"/>
        <v>#DIV/0!</v>
      </c>
      <c r="E287" s="110"/>
      <c r="F287" s="110">
        <f>F281/F280</f>
        <v>0</v>
      </c>
      <c r="G287" s="110"/>
      <c r="H287" s="110">
        <f>H281/H280</f>
        <v>0</v>
      </c>
      <c r="I287" s="110"/>
      <c r="J287" s="110">
        <f>J281/J280</f>
        <v>0</v>
      </c>
      <c r="K287" s="110"/>
      <c r="L287" s="110">
        <f>L281/L280</f>
        <v>0</v>
      </c>
      <c r="M287" s="110"/>
      <c r="N287" s="110">
        <f>N281/N280</f>
        <v>0</v>
      </c>
      <c r="O287" s="118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</row>
    <row r="288" hidden="1">
      <c r="A288" s="23"/>
      <c r="B288" s="23"/>
      <c r="C288" s="23"/>
      <c r="D288" s="23"/>
      <c r="E288" s="23"/>
      <c r="F288" s="7" t="s">
        <v>2342</v>
      </c>
      <c r="G288" s="23"/>
      <c r="H288" s="7" t="s">
        <v>2344</v>
      </c>
      <c r="I288" s="23"/>
      <c r="J288" s="7" t="s">
        <v>2346</v>
      </c>
      <c r="K288" s="23"/>
      <c r="L288" s="7" t="s">
        <v>2347</v>
      </c>
      <c r="M288" s="23"/>
      <c r="N288" s="258" t="s">
        <v>2351</v>
      </c>
      <c r="O288" s="82" t="s">
        <v>7</v>
      </c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</row>
    <row r="289" hidden="1">
      <c r="A289" s="85">
        <v>43760.0</v>
      </c>
      <c r="B289" s="112" t="s">
        <v>134</v>
      </c>
      <c r="C289" s="113"/>
      <c r="D289" s="188" t="s">
        <v>1928</v>
      </c>
      <c r="E289" s="113"/>
      <c r="F289" s="115" t="s">
        <v>1880</v>
      </c>
      <c r="G289" s="115"/>
      <c r="H289" s="115" t="s">
        <v>1798</v>
      </c>
      <c r="I289" s="113"/>
      <c r="J289" s="115" t="s">
        <v>1461</v>
      </c>
      <c r="K289" s="113"/>
      <c r="L289" s="115" t="s">
        <v>1838</v>
      </c>
      <c r="M289" s="115"/>
      <c r="N289" s="115" t="s">
        <v>2354</v>
      </c>
      <c r="O289" s="259" t="s">
        <v>7</v>
      </c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</row>
    <row r="290" hidden="1">
      <c r="A290" s="27"/>
      <c r="B290" s="88" t="s">
        <v>159</v>
      </c>
      <c r="C290" s="90"/>
      <c r="D290" s="233">
        <v>46.0</v>
      </c>
      <c r="E290" s="235"/>
      <c r="F290" s="233">
        <v>146.0</v>
      </c>
      <c r="G290" s="233"/>
      <c r="H290" s="233">
        <v>37.0</v>
      </c>
      <c r="I290" s="235"/>
      <c r="J290" s="233">
        <v>47.0</v>
      </c>
      <c r="K290" s="235"/>
      <c r="L290" s="233">
        <v>82.0</v>
      </c>
      <c r="M290" s="233"/>
      <c r="N290" s="233">
        <v>142.0</v>
      </c>
      <c r="O290" s="255">
        <f>sum(D290:N290)</f>
        <v>500</v>
      </c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</row>
    <row r="291" hidden="1">
      <c r="A291" s="27"/>
      <c r="B291" s="88" t="s">
        <v>178</v>
      </c>
      <c r="C291" s="90"/>
      <c r="D291" s="233">
        <v>17.0</v>
      </c>
      <c r="E291" s="233"/>
      <c r="F291" s="233">
        <f>75+34</f>
        <v>109</v>
      </c>
      <c r="G291" s="233"/>
      <c r="H291" s="233">
        <v>26.0</v>
      </c>
      <c r="I291" s="233"/>
      <c r="J291" s="233"/>
      <c r="K291" s="233"/>
      <c r="L291" s="233"/>
      <c r="M291" s="233"/>
      <c r="N291" s="233"/>
      <c r="O291" s="256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</row>
    <row r="292" hidden="1">
      <c r="A292" s="27"/>
      <c r="B292" s="88" t="s">
        <v>287</v>
      </c>
      <c r="C292" s="90"/>
      <c r="D292" s="233">
        <v>13.0</v>
      </c>
      <c r="E292" s="233"/>
      <c r="F292" s="233">
        <v>55.0</v>
      </c>
      <c r="G292" s="233"/>
      <c r="H292" s="233">
        <v>30.0</v>
      </c>
      <c r="I292" s="233"/>
      <c r="J292" s="233"/>
      <c r="K292" s="233"/>
      <c r="L292" s="233"/>
      <c r="M292" s="233"/>
      <c r="N292" s="233"/>
      <c r="O292" s="256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</row>
    <row r="293" hidden="1">
      <c r="A293" s="27"/>
      <c r="B293" s="88" t="s">
        <v>301</v>
      </c>
      <c r="C293" s="90"/>
      <c r="D293" s="233">
        <f>31-13</f>
        <v>18</v>
      </c>
      <c r="E293" s="233"/>
      <c r="F293" s="233">
        <f>73+24-55</f>
        <v>42</v>
      </c>
      <c r="G293" s="233"/>
      <c r="H293" s="233">
        <v>4.0</v>
      </c>
      <c r="I293" s="233"/>
      <c r="J293" s="233">
        <v>41.0</v>
      </c>
      <c r="K293" s="233"/>
      <c r="L293" s="233">
        <v>65.0</v>
      </c>
      <c r="M293" s="233"/>
      <c r="N293" s="233">
        <v>105.0</v>
      </c>
      <c r="O293" s="256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</row>
    <row r="294" hidden="1">
      <c r="A294" s="27"/>
      <c r="B294" s="88" t="s">
        <v>214</v>
      </c>
      <c r="C294" s="90"/>
      <c r="D294" s="233">
        <f t="shared" ref="D294:N294" si="64">D290-D292-D293-D295-D296</f>
        <v>10</v>
      </c>
      <c r="E294" s="233">
        <f t="shared" si="64"/>
        <v>0</v>
      </c>
      <c r="F294" s="233">
        <f t="shared" si="64"/>
        <v>29</v>
      </c>
      <c r="G294" s="233">
        <f t="shared" si="64"/>
        <v>0</v>
      </c>
      <c r="H294" s="233">
        <f t="shared" si="64"/>
        <v>0</v>
      </c>
      <c r="I294" s="233">
        <f t="shared" si="64"/>
        <v>0</v>
      </c>
      <c r="J294" s="233">
        <f t="shared" si="64"/>
        <v>4</v>
      </c>
      <c r="K294" s="233">
        <f t="shared" si="64"/>
        <v>0</v>
      </c>
      <c r="L294" s="233">
        <f t="shared" si="64"/>
        <v>16</v>
      </c>
      <c r="M294" s="233">
        <f t="shared" si="64"/>
        <v>0</v>
      </c>
      <c r="N294" s="233">
        <f t="shared" si="64"/>
        <v>36</v>
      </c>
      <c r="O294" s="256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</row>
    <row r="295" hidden="1">
      <c r="A295" s="27"/>
      <c r="B295" s="88" t="s">
        <v>221</v>
      </c>
      <c r="C295" s="90"/>
      <c r="D295" s="233">
        <v>5.0</v>
      </c>
      <c r="E295" s="233"/>
      <c r="F295" s="233">
        <v>20.0</v>
      </c>
      <c r="G295" s="233"/>
      <c r="H295" s="233">
        <v>2.0</v>
      </c>
      <c r="I295" s="233"/>
      <c r="J295" s="233">
        <v>2.0</v>
      </c>
      <c r="K295" s="233"/>
      <c r="L295" s="233">
        <v>1.0</v>
      </c>
      <c r="M295" s="233"/>
      <c r="N295" s="233">
        <v>1.0</v>
      </c>
      <c r="O295" s="256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</row>
    <row r="296" hidden="1">
      <c r="A296" s="27"/>
      <c r="B296" s="88" t="s">
        <v>233</v>
      </c>
      <c r="C296" s="90"/>
      <c r="D296" s="233"/>
      <c r="E296" s="233"/>
      <c r="F296" s="233"/>
      <c r="G296" s="233"/>
      <c r="H296" s="233">
        <v>1.0</v>
      </c>
      <c r="I296" s="233"/>
      <c r="J296" s="233"/>
      <c r="K296" s="233"/>
      <c r="L296" s="233"/>
      <c r="M296" s="233"/>
      <c r="N296" s="233"/>
      <c r="O296" s="256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</row>
    <row r="297" hidden="1">
      <c r="A297" s="35"/>
      <c r="B297" s="88" t="s">
        <v>338</v>
      </c>
      <c r="C297" s="110" t="str">
        <f t="shared" ref="C297:D297" si="65">C291/C290</f>
        <v>#DIV/0!</v>
      </c>
      <c r="D297" s="110">
        <f t="shared" si="65"/>
        <v>0.3695652174</v>
      </c>
      <c r="E297" s="110"/>
      <c r="F297" s="110">
        <f>F291/F290</f>
        <v>0.7465753425</v>
      </c>
      <c r="G297" s="110"/>
      <c r="H297" s="110">
        <f>H291/H290</f>
        <v>0.7027027027</v>
      </c>
      <c r="I297" s="110"/>
      <c r="J297" s="110">
        <f>J291/J290</f>
        <v>0</v>
      </c>
      <c r="K297" s="110"/>
      <c r="L297" s="110">
        <f>L291/L290</f>
        <v>0</v>
      </c>
      <c r="M297" s="110"/>
      <c r="N297" s="110">
        <f>N291/N290</f>
        <v>0</v>
      </c>
      <c r="O297" s="118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</row>
    <row r="298" hidden="1">
      <c r="A298" s="23"/>
      <c r="B298" s="23"/>
      <c r="C298" s="23"/>
      <c r="D298" s="7" t="s">
        <v>2359</v>
      </c>
      <c r="E298" s="23"/>
      <c r="F298" s="7" t="s">
        <v>2361</v>
      </c>
      <c r="G298" s="23"/>
      <c r="H298" s="7" t="s">
        <v>2363</v>
      </c>
      <c r="I298" s="23"/>
      <c r="J298" s="7" t="s">
        <v>2364</v>
      </c>
      <c r="K298" s="23"/>
      <c r="L298" s="7" t="s">
        <v>2366</v>
      </c>
      <c r="M298" s="23"/>
      <c r="N298" s="258" t="s">
        <v>2369</v>
      </c>
      <c r="O298" s="82" t="s">
        <v>7</v>
      </c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</row>
    <row r="299" hidden="1">
      <c r="A299" s="85">
        <v>43761.0</v>
      </c>
      <c r="B299" s="112" t="s">
        <v>134</v>
      </c>
      <c r="C299" s="113"/>
      <c r="D299" s="188" t="s">
        <v>960</v>
      </c>
      <c r="E299" s="113"/>
      <c r="F299" s="115" t="s">
        <v>99</v>
      </c>
      <c r="G299" s="115"/>
      <c r="H299" s="115" t="s">
        <v>1325</v>
      </c>
      <c r="I299" s="113"/>
      <c r="J299" s="115" t="s">
        <v>1415</v>
      </c>
      <c r="K299" s="113"/>
      <c r="L299" s="115" t="s">
        <v>806</v>
      </c>
      <c r="M299" s="115"/>
      <c r="N299" s="115" t="s">
        <v>1235</v>
      </c>
      <c r="O299" s="259" t="s">
        <v>7</v>
      </c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</row>
    <row r="300" hidden="1">
      <c r="A300" s="27"/>
      <c r="B300" s="88" t="s">
        <v>159</v>
      </c>
      <c r="C300" s="90"/>
      <c r="D300" s="233">
        <v>12.0</v>
      </c>
      <c r="E300" s="235"/>
      <c r="F300" s="233">
        <v>13.0</v>
      </c>
      <c r="G300" s="233"/>
      <c r="H300" s="233">
        <v>62.0</v>
      </c>
      <c r="I300" s="235"/>
      <c r="J300" s="233">
        <v>36.0</v>
      </c>
      <c r="K300" s="235"/>
      <c r="L300" s="233">
        <v>172.0</v>
      </c>
      <c r="M300" s="233"/>
      <c r="N300" s="233">
        <v>99.0</v>
      </c>
      <c r="O300" s="255">
        <f>sum(D300:N300)</f>
        <v>394</v>
      </c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</row>
    <row r="301" hidden="1">
      <c r="A301" s="27"/>
      <c r="B301" s="88" t="s">
        <v>178</v>
      </c>
      <c r="C301" s="90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56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</row>
    <row r="302" hidden="1">
      <c r="A302" s="27"/>
      <c r="B302" s="88" t="s">
        <v>287</v>
      </c>
      <c r="C302" s="90"/>
      <c r="D302" s="233">
        <v>10.0</v>
      </c>
      <c r="E302" s="233"/>
      <c r="F302" s="233">
        <v>9.0</v>
      </c>
      <c r="G302" s="233"/>
      <c r="H302" s="233">
        <v>32.0</v>
      </c>
      <c r="I302" s="233"/>
      <c r="J302" s="233"/>
      <c r="K302" s="233"/>
      <c r="L302" s="233"/>
      <c r="M302" s="233"/>
      <c r="N302" s="233"/>
      <c r="O302" s="256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</row>
    <row r="303" hidden="1">
      <c r="A303" s="27"/>
      <c r="B303" s="88" t="s">
        <v>301</v>
      </c>
      <c r="C303" s="90"/>
      <c r="D303" s="233">
        <v>2.0</v>
      </c>
      <c r="E303" s="233"/>
      <c r="F303" s="233">
        <v>0.0</v>
      </c>
      <c r="G303" s="233"/>
      <c r="H303" s="233">
        <f>50-32</f>
        <v>18</v>
      </c>
      <c r="I303" s="233"/>
      <c r="J303" s="233">
        <v>34.0</v>
      </c>
      <c r="K303" s="233"/>
      <c r="L303" s="233">
        <f>81+44</f>
        <v>125</v>
      </c>
      <c r="M303" s="233"/>
      <c r="N303" s="233">
        <v>70.0</v>
      </c>
      <c r="O303" s="256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</row>
    <row r="304" hidden="1">
      <c r="A304" s="27"/>
      <c r="B304" s="88" t="s">
        <v>214</v>
      </c>
      <c r="C304" s="90"/>
      <c r="D304" s="233">
        <f t="shared" ref="D304:N304" si="66">D300-D302-D303-D305-D306</f>
        <v>0</v>
      </c>
      <c r="E304" s="233">
        <f t="shared" si="66"/>
        <v>0</v>
      </c>
      <c r="F304" s="233">
        <f t="shared" si="66"/>
        <v>1</v>
      </c>
      <c r="G304" s="233">
        <f t="shared" si="66"/>
        <v>0</v>
      </c>
      <c r="H304" s="233">
        <f t="shared" si="66"/>
        <v>10</v>
      </c>
      <c r="I304" s="233">
        <f t="shared" si="66"/>
        <v>0</v>
      </c>
      <c r="J304" s="233">
        <f t="shared" si="66"/>
        <v>2</v>
      </c>
      <c r="K304" s="233">
        <f t="shared" si="66"/>
        <v>0</v>
      </c>
      <c r="L304" s="233">
        <f t="shared" si="66"/>
        <v>43</v>
      </c>
      <c r="M304" s="233">
        <f t="shared" si="66"/>
        <v>0</v>
      </c>
      <c r="N304" s="233">
        <f t="shared" si="66"/>
        <v>29</v>
      </c>
      <c r="O304" s="256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</row>
    <row r="305" hidden="1">
      <c r="A305" s="27"/>
      <c r="B305" s="88" t="s">
        <v>221</v>
      </c>
      <c r="C305" s="90"/>
      <c r="D305" s="233"/>
      <c r="E305" s="233"/>
      <c r="F305" s="233">
        <v>3.0</v>
      </c>
      <c r="G305" s="233"/>
      <c r="H305" s="233">
        <v>2.0</v>
      </c>
      <c r="I305" s="233"/>
      <c r="J305" s="233">
        <v>0.0</v>
      </c>
      <c r="K305" s="233"/>
      <c r="L305" s="233">
        <v>4.0</v>
      </c>
      <c r="M305" s="233"/>
      <c r="N305" s="233">
        <v>0.0</v>
      </c>
      <c r="O305" s="256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</row>
    <row r="306" hidden="1">
      <c r="A306" s="27"/>
      <c r="B306" s="88" t="s">
        <v>233</v>
      </c>
      <c r="C306" s="90"/>
      <c r="D306" s="233"/>
      <c r="E306" s="233"/>
      <c r="F306" s="233"/>
      <c r="G306" s="233"/>
      <c r="H306" s="233"/>
      <c r="I306" s="233"/>
      <c r="J306" s="233"/>
      <c r="K306" s="233"/>
      <c r="L306" s="233"/>
      <c r="M306" s="233"/>
      <c r="N306" s="233"/>
      <c r="O306" s="256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</row>
    <row r="307" hidden="1">
      <c r="A307" s="35"/>
      <c r="B307" s="88" t="s">
        <v>338</v>
      </c>
      <c r="C307" s="110" t="str">
        <f t="shared" ref="C307:D307" si="67">C301/C300</f>
        <v>#DIV/0!</v>
      </c>
      <c r="D307" s="110">
        <f t="shared" si="67"/>
        <v>0</v>
      </c>
      <c r="E307" s="110"/>
      <c r="F307" s="110">
        <f>F301/F300</f>
        <v>0</v>
      </c>
      <c r="G307" s="110"/>
      <c r="H307" s="110">
        <f>H301/H300</f>
        <v>0</v>
      </c>
      <c r="I307" s="110"/>
      <c r="J307" s="110">
        <f>J301/J300</f>
        <v>0</v>
      </c>
      <c r="K307" s="110"/>
      <c r="L307" s="110">
        <f>L301/L300</f>
        <v>0</v>
      </c>
      <c r="M307" s="110"/>
      <c r="N307" s="110">
        <f>N301/N300</f>
        <v>0</v>
      </c>
      <c r="O307" s="118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</row>
    <row r="308" hidden="1">
      <c r="D308" s="7" t="s">
        <v>2376</v>
      </c>
      <c r="F308" s="7" t="s">
        <v>2377</v>
      </c>
      <c r="H308" s="7" t="s">
        <v>2379</v>
      </c>
      <c r="J308" s="7" t="s">
        <v>2383</v>
      </c>
      <c r="L308" s="7" t="s">
        <v>2386</v>
      </c>
      <c r="N308" s="7" t="s">
        <v>2388</v>
      </c>
      <c r="O308" s="5" t="s">
        <v>7</v>
      </c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</row>
    <row r="309" hidden="1">
      <c r="A309" s="85">
        <v>43762.0</v>
      </c>
      <c r="B309" s="112" t="s">
        <v>134</v>
      </c>
      <c r="C309" s="113"/>
      <c r="D309" s="188" t="s">
        <v>1857</v>
      </c>
      <c r="E309" s="113"/>
      <c r="F309" s="115" t="s">
        <v>1210</v>
      </c>
      <c r="G309" s="115"/>
      <c r="H309" s="115" t="s">
        <v>2296</v>
      </c>
      <c r="I309" s="113"/>
      <c r="J309" s="115" t="s">
        <v>1247</v>
      </c>
      <c r="K309" s="113"/>
      <c r="L309" s="115" t="s">
        <v>1782</v>
      </c>
      <c r="M309" s="115"/>
      <c r="N309" s="115"/>
      <c r="O309" s="82" t="s">
        <v>7</v>
      </c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</row>
    <row r="310" hidden="1">
      <c r="A310" s="27"/>
      <c r="B310" s="88" t="s">
        <v>159</v>
      </c>
      <c r="C310" s="90"/>
      <c r="D310" s="233">
        <v>31.0</v>
      </c>
      <c r="E310" s="235"/>
      <c r="F310" s="233">
        <v>20.0</v>
      </c>
      <c r="G310" s="233"/>
      <c r="H310" s="233">
        <v>61.0</v>
      </c>
      <c r="I310" s="235"/>
      <c r="J310" s="233">
        <v>123.0</v>
      </c>
      <c r="K310" s="235"/>
      <c r="L310" s="233">
        <v>57.0</v>
      </c>
      <c r="M310" s="233"/>
      <c r="N310" s="233"/>
      <c r="O310" s="255">
        <f>sum(D310:N310)</f>
        <v>292</v>
      </c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</row>
    <row r="311" hidden="1">
      <c r="A311" s="27"/>
      <c r="B311" s="88" t="s">
        <v>178</v>
      </c>
      <c r="C311" s="90"/>
      <c r="D311" s="233"/>
      <c r="E311" s="233"/>
      <c r="F311" s="233"/>
      <c r="G311" s="233"/>
      <c r="H311" s="233"/>
      <c r="I311" s="233"/>
      <c r="J311" s="233"/>
      <c r="K311" s="233"/>
      <c r="L311" s="233"/>
      <c r="M311" s="233"/>
      <c r="N311" s="23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</row>
    <row r="312" hidden="1">
      <c r="A312" s="27"/>
      <c r="B312" s="88" t="s">
        <v>287</v>
      </c>
      <c r="C312" s="90"/>
      <c r="D312" s="233">
        <v>23.0</v>
      </c>
      <c r="E312" s="233"/>
      <c r="F312" s="233">
        <v>12.0</v>
      </c>
      <c r="G312" s="233"/>
      <c r="H312" s="233"/>
      <c r="I312" s="233"/>
      <c r="J312" s="233"/>
      <c r="K312" s="233"/>
      <c r="L312" s="233"/>
      <c r="M312" s="233"/>
      <c r="N312" s="23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</row>
    <row r="313" hidden="1">
      <c r="A313" s="27"/>
      <c r="B313" s="88" t="s">
        <v>301</v>
      </c>
      <c r="C313" s="90"/>
      <c r="D313" s="233">
        <v>2.0</v>
      </c>
      <c r="E313" s="233"/>
      <c r="F313" s="233">
        <v>6.0</v>
      </c>
      <c r="G313" s="233"/>
      <c r="H313" s="233">
        <v>53.0</v>
      </c>
      <c r="I313" s="233"/>
      <c r="J313" s="233">
        <v>84.0</v>
      </c>
      <c r="K313" s="233"/>
      <c r="L313" s="233">
        <v>46.0</v>
      </c>
      <c r="M313" s="233"/>
      <c r="N313" s="23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</row>
    <row r="314" hidden="1">
      <c r="A314" s="27"/>
      <c r="B314" s="88" t="s">
        <v>214</v>
      </c>
      <c r="C314" s="90"/>
      <c r="D314" s="233">
        <v>6.0</v>
      </c>
      <c r="E314" s="233"/>
      <c r="F314" s="233">
        <v>1.0</v>
      </c>
      <c r="G314" s="233"/>
      <c r="H314" s="233">
        <v>7.0</v>
      </c>
      <c r="I314" s="233"/>
      <c r="J314" s="233">
        <v>33.0</v>
      </c>
      <c r="K314" s="233"/>
      <c r="L314" s="233">
        <v>9.0</v>
      </c>
      <c r="M314" s="233"/>
      <c r="N314" s="23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</row>
    <row r="315" hidden="1">
      <c r="A315" s="27"/>
      <c r="B315" s="88" t="s">
        <v>221</v>
      </c>
      <c r="C315" s="90"/>
      <c r="D315" s="233">
        <v>2.0</v>
      </c>
      <c r="E315" s="233"/>
      <c r="F315" s="233">
        <v>1.0</v>
      </c>
      <c r="G315" s="233"/>
      <c r="H315" s="233">
        <v>1.0</v>
      </c>
      <c r="I315" s="233"/>
      <c r="J315" s="233">
        <v>5.0</v>
      </c>
      <c r="K315" s="233"/>
      <c r="L315" s="233">
        <v>3.0</v>
      </c>
      <c r="M315" s="233"/>
      <c r="N315" s="23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</row>
    <row r="316" hidden="1">
      <c r="A316" s="27"/>
      <c r="B316" s="88" t="s">
        <v>233</v>
      </c>
      <c r="C316" s="90"/>
      <c r="D316" s="233"/>
      <c r="E316" s="233"/>
      <c r="F316" s="233"/>
      <c r="G316" s="233"/>
      <c r="H316" s="233"/>
      <c r="I316" s="233"/>
      <c r="J316" s="233"/>
      <c r="K316" s="233"/>
      <c r="L316" s="233"/>
      <c r="M316" s="233"/>
      <c r="N316" s="23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</row>
    <row r="317" hidden="1">
      <c r="A317" s="35"/>
      <c r="B317" s="88" t="s">
        <v>338</v>
      </c>
      <c r="C317" s="110" t="str">
        <f t="shared" ref="C317:D317" si="68">C311/C310</f>
        <v>#DIV/0!</v>
      </c>
      <c r="D317" s="110">
        <f t="shared" si="68"/>
        <v>0</v>
      </c>
      <c r="E317" s="110"/>
      <c r="F317" s="110">
        <f>F311/F310</f>
        <v>0</v>
      </c>
      <c r="G317" s="110"/>
      <c r="H317" s="110">
        <f>H311/H310</f>
        <v>0</v>
      </c>
      <c r="I317" s="110"/>
      <c r="J317" s="110">
        <f>J311/J310</f>
        <v>0</v>
      </c>
      <c r="K317" s="110"/>
      <c r="L317" s="110">
        <f>L311/L310</f>
        <v>0</v>
      </c>
      <c r="M317" s="110"/>
      <c r="N317" s="110" t="str">
        <f>N311/N310</f>
        <v>#DIV/0!</v>
      </c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</row>
    <row r="318" hidden="1">
      <c r="D318" s="7" t="s">
        <v>2393</v>
      </c>
      <c r="F318" s="7" t="s">
        <v>2396</v>
      </c>
      <c r="H318" s="7" t="s">
        <v>2398</v>
      </c>
      <c r="J318" s="7" t="s">
        <v>2400</v>
      </c>
      <c r="L318" s="7" t="s">
        <v>2401</v>
      </c>
      <c r="N318" s="5" t="s">
        <v>7</v>
      </c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</row>
    <row r="319" hidden="1">
      <c r="A319" s="85">
        <v>43763.0</v>
      </c>
      <c r="B319" s="112" t="s">
        <v>134</v>
      </c>
      <c r="C319" s="113"/>
      <c r="D319" s="188" t="s">
        <v>1629</v>
      </c>
      <c r="E319" s="113"/>
      <c r="F319" s="115" t="s">
        <v>1266</v>
      </c>
      <c r="G319" s="115"/>
      <c r="H319" s="115" t="s">
        <v>945</v>
      </c>
      <c r="I319" s="113"/>
      <c r="J319" s="115" t="s">
        <v>2404</v>
      </c>
      <c r="K319" s="113"/>
      <c r="L319" s="115" t="s">
        <v>1829</v>
      </c>
      <c r="M319" s="115"/>
      <c r="N319" s="115" t="s">
        <v>1903</v>
      </c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</row>
    <row r="320" hidden="1">
      <c r="A320" s="27"/>
      <c r="B320" s="88" t="s">
        <v>159</v>
      </c>
      <c r="C320" s="90"/>
      <c r="D320" s="233">
        <v>1.0</v>
      </c>
      <c r="E320" s="235"/>
      <c r="F320" s="233">
        <v>58.0</v>
      </c>
      <c r="G320" s="233"/>
      <c r="H320" s="233">
        <v>88.0</v>
      </c>
      <c r="I320" s="235"/>
      <c r="J320" s="233">
        <v>84.0</v>
      </c>
      <c r="K320" s="235"/>
      <c r="L320" s="233">
        <v>22.0</v>
      </c>
      <c r="M320" s="233"/>
      <c r="N320" s="233">
        <v>65.0</v>
      </c>
      <c r="O320" s="255">
        <f>sum(D320:N320)</f>
        <v>318</v>
      </c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</row>
    <row r="321" hidden="1">
      <c r="A321" s="27"/>
      <c r="B321" s="88" t="s">
        <v>178</v>
      </c>
      <c r="C321" s="90"/>
      <c r="D321" s="233"/>
      <c r="E321" s="233"/>
      <c r="F321" s="233"/>
      <c r="G321" s="233"/>
      <c r="H321" s="233"/>
      <c r="I321" s="233"/>
      <c r="J321" s="233"/>
      <c r="K321" s="233"/>
      <c r="L321" s="233"/>
      <c r="M321" s="233"/>
      <c r="N321" s="23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</row>
    <row r="322" hidden="1">
      <c r="A322" s="27"/>
      <c r="B322" s="88" t="s">
        <v>287</v>
      </c>
      <c r="C322" s="90"/>
      <c r="D322" s="233"/>
      <c r="E322" s="233"/>
      <c r="F322" s="233"/>
      <c r="G322" s="233"/>
      <c r="H322" s="233"/>
      <c r="I322" s="233"/>
      <c r="J322" s="233"/>
      <c r="K322" s="233"/>
      <c r="L322" s="233"/>
      <c r="M322" s="233"/>
      <c r="N322" s="23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</row>
    <row r="323" hidden="1">
      <c r="A323" s="27"/>
      <c r="B323" s="88" t="s">
        <v>301</v>
      </c>
      <c r="C323" s="90"/>
      <c r="D323" s="233">
        <v>1.0</v>
      </c>
      <c r="E323" s="233"/>
      <c r="F323" s="233">
        <v>51.0</v>
      </c>
      <c r="G323" s="233"/>
      <c r="H323" s="233">
        <v>71.0</v>
      </c>
      <c r="I323" s="233"/>
      <c r="J323" s="233">
        <v>57.0</v>
      </c>
      <c r="K323" s="233"/>
      <c r="L323" s="233">
        <v>17.0</v>
      </c>
      <c r="M323" s="233"/>
      <c r="N323" s="233">
        <v>23.0</v>
      </c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</row>
    <row r="324" hidden="1">
      <c r="A324" s="27"/>
      <c r="B324" s="88" t="s">
        <v>214</v>
      </c>
      <c r="C324" s="90"/>
      <c r="D324" s="233">
        <f t="shared" ref="D324:N324" si="69">D320-D322-D323-D325-D326</f>
        <v>0</v>
      </c>
      <c r="E324" s="233">
        <f t="shared" si="69"/>
        <v>0</v>
      </c>
      <c r="F324" s="233">
        <f t="shared" si="69"/>
        <v>6</v>
      </c>
      <c r="G324" s="233">
        <f t="shared" si="69"/>
        <v>0</v>
      </c>
      <c r="H324" s="233">
        <f t="shared" si="69"/>
        <v>16</v>
      </c>
      <c r="I324" s="233">
        <f t="shared" si="69"/>
        <v>0</v>
      </c>
      <c r="J324" s="233">
        <f t="shared" si="69"/>
        <v>21</v>
      </c>
      <c r="K324" s="233">
        <f t="shared" si="69"/>
        <v>0</v>
      </c>
      <c r="L324" s="233">
        <f t="shared" si="69"/>
        <v>3</v>
      </c>
      <c r="M324" s="233">
        <f t="shared" si="69"/>
        <v>0</v>
      </c>
      <c r="N324" s="233">
        <f t="shared" si="69"/>
        <v>39</v>
      </c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</row>
    <row r="325" hidden="1">
      <c r="A325" s="27"/>
      <c r="B325" s="88" t="s">
        <v>221</v>
      </c>
      <c r="C325" s="90"/>
      <c r="D325" s="233"/>
      <c r="E325" s="233"/>
      <c r="F325" s="233">
        <v>1.0</v>
      </c>
      <c r="G325" s="233"/>
      <c r="H325" s="233">
        <v>1.0</v>
      </c>
      <c r="I325" s="233"/>
      <c r="J325" s="233">
        <v>5.0</v>
      </c>
      <c r="K325" s="233"/>
      <c r="L325" s="233">
        <v>2.0</v>
      </c>
      <c r="M325" s="233"/>
      <c r="N325" s="233">
        <v>0.0</v>
      </c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</row>
    <row r="326" hidden="1">
      <c r="A326" s="27"/>
      <c r="B326" s="88" t="s">
        <v>233</v>
      </c>
      <c r="C326" s="90"/>
      <c r="D326" s="233"/>
      <c r="E326" s="233"/>
      <c r="F326" s="233"/>
      <c r="G326" s="233"/>
      <c r="H326" s="233"/>
      <c r="I326" s="233"/>
      <c r="J326" s="233">
        <v>1.0</v>
      </c>
      <c r="K326" s="233"/>
      <c r="L326" s="233"/>
      <c r="M326" s="233"/>
      <c r="N326" s="233">
        <v>3.0</v>
      </c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</row>
    <row r="327" hidden="1">
      <c r="A327" s="35"/>
      <c r="B327" s="88" t="s">
        <v>338</v>
      </c>
      <c r="C327" s="110" t="str">
        <f t="shared" ref="C327:D327" si="70">C321/C320</f>
        <v>#DIV/0!</v>
      </c>
      <c r="D327" s="110">
        <f t="shared" si="70"/>
        <v>0</v>
      </c>
      <c r="E327" s="110"/>
      <c r="F327" s="110">
        <f>F321/F320</f>
        <v>0</v>
      </c>
      <c r="G327" s="110"/>
      <c r="H327" s="110">
        <f>H321/H320</f>
        <v>0</v>
      </c>
      <c r="I327" s="110"/>
      <c r="J327" s="110">
        <f>J321/J320</f>
        <v>0</v>
      </c>
      <c r="K327" s="110"/>
      <c r="L327" s="110">
        <f>L321/L320</f>
        <v>0</v>
      </c>
      <c r="M327" s="110"/>
      <c r="N327" s="110">
        <f>N321/N320</f>
        <v>0</v>
      </c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</row>
    <row r="328" hidden="1">
      <c r="D328" s="7" t="s">
        <v>2411</v>
      </c>
      <c r="F328" s="7" t="s">
        <v>2412</v>
      </c>
      <c r="H328" s="7" t="s">
        <v>2413</v>
      </c>
      <c r="J328" s="7" t="s">
        <v>2419</v>
      </c>
      <c r="L328" s="7" t="s">
        <v>2423</v>
      </c>
      <c r="N328" s="7" t="s">
        <v>2424</v>
      </c>
      <c r="O328" s="82" t="s">
        <v>7</v>
      </c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</row>
    <row r="329">
      <c r="A329" s="85">
        <v>43764.0</v>
      </c>
      <c r="B329" s="112" t="s">
        <v>134</v>
      </c>
      <c r="C329" s="113"/>
      <c r="D329" s="115" t="s">
        <v>2191</v>
      </c>
      <c r="E329" s="113"/>
      <c r="F329" s="115" t="s">
        <v>1890</v>
      </c>
      <c r="G329" s="115"/>
      <c r="H329" s="115" t="s">
        <v>294</v>
      </c>
      <c r="I329" s="113"/>
      <c r="J329" s="115" t="s">
        <v>110</v>
      </c>
      <c r="K329" s="113"/>
      <c r="L329" s="115"/>
      <c r="M329" s="115"/>
      <c r="N329" s="115" t="s">
        <v>1085</v>
      </c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</row>
    <row r="330">
      <c r="A330" s="27"/>
      <c r="B330" s="88" t="s">
        <v>159</v>
      </c>
      <c r="C330" s="90"/>
      <c r="D330" s="92">
        <v>21.0</v>
      </c>
      <c r="E330" s="235"/>
      <c r="F330" s="92">
        <v>2.0</v>
      </c>
      <c r="G330" s="233"/>
      <c r="H330" s="233">
        <v>28.0</v>
      </c>
      <c r="I330" s="235"/>
      <c r="J330" s="233">
        <v>7.0</v>
      </c>
      <c r="K330" s="235"/>
      <c r="L330" s="233"/>
      <c r="M330" s="233"/>
      <c r="N330" s="233">
        <v>198.0</v>
      </c>
      <c r="O330" s="255">
        <f>sum(D330:N330)</f>
        <v>256</v>
      </c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</row>
    <row r="331">
      <c r="A331" s="27"/>
      <c r="B331" s="88" t="s">
        <v>178</v>
      </c>
      <c r="C331" s="90"/>
      <c r="D331" s="92">
        <v>19.0</v>
      </c>
      <c r="E331" s="233"/>
      <c r="F331" s="92">
        <v>2.0</v>
      </c>
      <c r="G331" s="233"/>
      <c r="H331" s="233">
        <v>24.0</v>
      </c>
      <c r="I331" s="233"/>
      <c r="J331" s="233"/>
      <c r="K331" s="233"/>
      <c r="L331" s="233"/>
      <c r="M331" s="233"/>
      <c r="N331" s="23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</row>
    <row r="332">
      <c r="A332" s="27"/>
      <c r="B332" s="88" t="s">
        <v>287</v>
      </c>
      <c r="C332" s="90"/>
      <c r="D332" s="233">
        <v>17.0</v>
      </c>
      <c r="E332" s="233"/>
      <c r="F332" s="233">
        <v>1.0</v>
      </c>
      <c r="G332" s="233"/>
      <c r="H332" s="233">
        <v>8.0</v>
      </c>
      <c r="I332" s="233"/>
      <c r="J332" s="233"/>
      <c r="K332" s="233"/>
      <c r="L332" s="233"/>
      <c r="M332" s="233"/>
      <c r="N332" s="23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</row>
    <row r="333">
      <c r="A333" s="27"/>
      <c r="B333" s="88" t="s">
        <v>301</v>
      </c>
      <c r="C333" s="90"/>
      <c r="D333" s="233">
        <v>0.0</v>
      </c>
      <c r="E333" s="233"/>
      <c r="F333" s="233"/>
      <c r="G333" s="233"/>
      <c r="H333" s="233">
        <v>15.0</v>
      </c>
      <c r="I333" s="233"/>
      <c r="J333" s="233">
        <v>5.0</v>
      </c>
      <c r="K333" s="233"/>
      <c r="L333" s="233"/>
      <c r="M333" s="233"/>
      <c r="N333" s="233">
        <f>54+36</f>
        <v>90</v>
      </c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</row>
    <row r="334">
      <c r="A334" s="27"/>
      <c r="B334" s="88" t="s">
        <v>214</v>
      </c>
      <c r="C334" s="90"/>
      <c r="D334" s="233">
        <f t="shared" ref="D334:N334" si="71">D330-D332-D333-D335-D336</f>
        <v>2</v>
      </c>
      <c r="E334" s="233">
        <f t="shared" si="71"/>
        <v>0</v>
      </c>
      <c r="F334" s="233">
        <f t="shared" si="71"/>
        <v>1</v>
      </c>
      <c r="G334" s="233">
        <f t="shared" si="71"/>
        <v>0</v>
      </c>
      <c r="H334" s="233">
        <f t="shared" si="71"/>
        <v>5</v>
      </c>
      <c r="I334" s="233">
        <f t="shared" si="71"/>
        <v>0</v>
      </c>
      <c r="J334" s="233">
        <f t="shared" si="71"/>
        <v>2</v>
      </c>
      <c r="K334" s="233">
        <f t="shared" si="71"/>
        <v>0</v>
      </c>
      <c r="L334" s="233">
        <f t="shared" si="71"/>
        <v>0</v>
      </c>
      <c r="M334" s="233">
        <f t="shared" si="71"/>
        <v>0</v>
      </c>
      <c r="N334" s="233">
        <f t="shared" si="71"/>
        <v>95</v>
      </c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</row>
    <row r="335">
      <c r="A335" s="27"/>
      <c r="B335" s="88" t="s">
        <v>221</v>
      </c>
      <c r="C335" s="90"/>
      <c r="D335" s="233">
        <v>2.0</v>
      </c>
      <c r="E335" s="233"/>
      <c r="F335" s="233">
        <v>0.0</v>
      </c>
      <c r="G335" s="233"/>
      <c r="H335" s="233">
        <v>0.0</v>
      </c>
      <c r="I335" s="233"/>
      <c r="J335" s="233"/>
      <c r="K335" s="233"/>
      <c r="L335" s="233"/>
      <c r="M335" s="233"/>
      <c r="N335" s="233">
        <v>13.0</v>
      </c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</row>
    <row r="336">
      <c r="A336" s="27"/>
      <c r="B336" s="88" t="s">
        <v>233</v>
      </c>
      <c r="C336" s="90"/>
      <c r="D336" s="233"/>
      <c r="E336" s="233"/>
      <c r="F336" s="233"/>
      <c r="G336" s="233"/>
      <c r="H336" s="233"/>
      <c r="I336" s="233"/>
      <c r="J336" s="233"/>
      <c r="K336" s="233"/>
      <c r="L336" s="233"/>
      <c r="M336" s="233"/>
      <c r="N336" s="23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</row>
    <row r="337">
      <c r="A337" s="35"/>
      <c r="B337" s="88" t="s">
        <v>338</v>
      </c>
      <c r="C337" s="110" t="str">
        <f t="shared" ref="C337:D337" si="72">C331/C330</f>
        <v>#DIV/0!</v>
      </c>
      <c r="D337" s="110">
        <f t="shared" si="72"/>
        <v>0.9047619048</v>
      </c>
      <c r="E337" s="110"/>
      <c r="F337" s="110">
        <f>F331/F330</f>
        <v>1</v>
      </c>
      <c r="G337" s="110"/>
      <c r="H337" s="110">
        <f>H331/H330</f>
        <v>0.8571428571</v>
      </c>
      <c r="I337" s="110"/>
      <c r="J337" s="110">
        <f>J331/J330</f>
        <v>0</v>
      </c>
      <c r="K337" s="110"/>
      <c r="L337" s="110" t="str">
        <f>L331/L330</f>
        <v>#DIV/0!</v>
      </c>
      <c r="M337" s="110"/>
      <c r="N337" s="110">
        <f>N331/N330</f>
        <v>0</v>
      </c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</row>
    <row r="338">
      <c r="A338" s="23"/>
      <c r="B338" s="23"/>
      <c r="C338" s="23"/>
      <c r="D338" s="7" t="s">
        <v>2428</v>
      </c>
      <c r="E338" s="23"/>
      <c r="F338" s="7" t="s">
        <v>2431</v>
      </c>
      <c r="G338" s="23"/>
      <c r="H338" s="7" t="s">
        <v>2433</v>
      </c>
      <c r="I338" s="23"/>
      <c r="J338" s="7" t="s">
        <v>2435</v>
      </c>
      <c r="K338" s="23"/>
      <c r="L338" s="82" t="s">
        <v>7</v>
      </c>
      <c r="M338" s="23"/>
      <c r="N338" s="7" t="s">
        <v>2437</v>
      </c>
      <c r="O338" s="82" t="s">
        <v>7</v>
      </c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</row>
    <row r="339">
      <c r="A339" s="85">
        <v>43766.0</v>
      </c>
      <c r="B339" s="112" t="s">
        <v>134</v>
      </c>
      <c r="C339" s="113"/>
      <c r="D339" s="115"/>
      <c r="E339" s="113"/>
      <c r="F339" s="115"/>
      <c r="G339" s="115"/>
      <c r="H339" s="115" t="s">
        <v>1339</v>
      </c>
      <c r="I339" s="113"/>
      <c r="J339" s="115" t="s">
        <v>1524</v>
      </c>
      <c r="K339" s="113"/>
      <c r="L339" s="115" t="s">
        <v>2075</v>
      </c>
      <c r="M339" s="115"/>
      <c r="N339" s="115" t="s">
        <v>1085</v>
      </c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</row>
    <row r="340">
      <c r="A340" s="27"/>
      <c r="B340" s="88" t="s">
        <v>159</v>
      </c>
      <c r="C340" s="90"/>
      <c r="D340" s="92"/>
      <c r="E340" s="235"/>
      <c r="F340" s="92"/>
      <c r="G340" s="233"/>
      <c r="H340" s="233">
        <v>203.0</v>
      </c>
      <c r="I340" s="235"/>
      <c r="J340" s="233">
        <v>77.0</v>
      </c>
      <c r="K340" s="235"/>
      <c r="L340" s="233">
        <v>161.0</v>
      </c>
      <c r="M340" s="233"/>
      <c r="N340" s="233">
        <v>135.0</v>
      </c>
      <c r="O340" s="255">
        <f>sum(D340:N340)</f>
        <v>576</v>
      </c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</row>
    <row r="341">
      <c r="A341" s="27"/>
      <c r="B341" s="88" t="s">
        <v>178</v>
      </c>
      <c r="C341" s="90"/>
      <c r="D341" s="92"/>
      <c r="E341" s="233"/>
      <c r="F341" s="92"/>
      <c r="G341" s="233"/>
      <c r="H341" s="233">
        <v>40.0</v>
      </c>
      <c r="I341" s="233"/>
      <c r="J341" s="233">
        <v>16.0</v>
      </c>
      <c r="K341" s="233"/>
      <c r="L341" s="233">
        <v>43.0</v>
      </c>
      <c r="M341" s="233"/>
      <c r="N341" s="233">
        <v>72.0</v>
      </c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</row>
    <row r="342">
      <c r="A342" s="27"/>
      <c r="B342" s="88" t="s">
        <v>287</v>
      </c>
      <c r="C342" s="90"/>
      <c r="D342" s="233"/>
      <c r="E342" s="233"/>
      <c r="F342" s="233"/>
      <c r="G342" s="233"/>
      <c r="H342" s="233">
        <v>23.0</v>
      </c>
      <c r="I342" s="233"/>
      <c r="J342" s="233"/>
      <c r="K342" s="233"/>
      <c r="L342" s="233"/>
      <c r="M342" s="233"/>
      <c r="N342" s="23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</row>
    <row r="343">
      <c r="A343" s="27"/>
      <c r="B343" s="88" t="s">
        <v>301</v>
      </c>
      <c r="C343" s="90"/>
      <c r="D343" s="233"/>
      <c r="E343" s="233"/>
      <c r="F343" s="233"/>
      <c r="G343" s="233"/>
      <c r="H343" s="233">
        <f>56-23+56</f>
        <v>89</v>
      </c>
      <c r="I343" s="233"/>
      <c r="J343" s="233">
        <v>57.0</v>
      </c>
      <c r="K343" s="233"/>
      <c r="L343" s="233">
        <f>58+34</f>
        <v>92</v>
      </c>
      <c r="M343" s="233"/>
      <c r="N343" s="233">
        <f>71+16</f>
        <v>87</v>
      </c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</row>
    <row r="344">
      <c r="A344" s="27"/>
      <c r="B344" s="88" t="s">
        <v>214</v>
      </c>
      <c r="C344" s="90"/>
      <c r="D344" s="233">
        <f t="shared" ref="D344:N344" si="73">D340-D342-D343-D345-D346</f>
        <v>0</v>
      </c>
      <c r="E344" s="233">
        <f t="shared" si="73"/>
        <v>0</v>
      </c>
      <c r="F344" s="233">
        <f t="shared" si="73"/>
        <v>0</v>
      </c>
      <c r="G344" s="233">
        <f t="shared" si="73"/>
        <v>0</v>
      </c>
      <c r="H344" s="233">
        <f t="shared" si="73"/>
        <v>75</v>
      </c>
      <c r="I344" s="233">
        <f t="shared" si="73"/>
        <v>0</v>
      </c>
      <c r="J344" s="233">
        <f t="shared" si="73"/>
        <v>18</v>
      </c>
      <c r="K344" s="233">
        <f t="shared" si="73"/>
        <v>0</v>
      </c>
      <c r="L344" s="233">
        <f t="shared" si="73"/>
        <v>58</v>
      </c>
      <c r="M344" s="233">
        <f t="shared" si="73"/>
        <v>0</v>
      </c>
      <c r="N344" s="233">
        <f t="shared" si="73"/>
        <v>42</v>
      </c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</row>
    <row r="345">
      <c r="A345" s="27"/>
      <c r="B345" s="88" t="s">
        <v>221</v>
      </c>
      <c r="C345" s="90"/>
      <c r="D345" s="233"/>
      <c r="E345" s="233"/>
      <c r="F345" s="233"/>
      <c r="G345" s="233"/>
      <c r="H345" s="233">
        <v>9.0</v>
      </c>
      <c r="I345" s="233"/>
      <c r="J345" s="233">
        <v>1.0</v>
      </c>
      <c r="K345" s="233"/>
      <c r="L345" s="233">
        <v>5.0</v>
      </c>
      <c r="M345" s="233"/>
      <c r="N345" s="233">
        <v>0.0</v>
      </c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</row>
    <row r="346">
      <c r="A346" s="27"/>
      <c r="B346" s="88" t="s">
        <v>233</v>
      </c>
      <c r="C346" s="90"/>
      <c r="D346" s="233"/>
      <c r="E346" s="233"/>
      <c r="F346" s="233"/>
      <c r="G346" s="233"/>
      <c r="H346" s="233">
        <v>7.0</v>
      </c>
      <c r="I346" s="233"/>
      <c r="J346" s="233">
        <v>1.0</v>
      </c>
      <c r="K346" s="233"/>
      <c r="L346" s="233">
        <v>6.0</v>
      </c>
      <c r="M346" s="233"/>
      <c r="N346" s="233">
        <v>6.0</v>
      </c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</row>
    <row r="347">
      <c r="A347" s="35"/>
      <c r="B347" s="88" t="s">
        <v>338</v>
      </c>
      <c r="C347" s="110" t="str">
        <f t="shared" ref="C347:D347" si="74">C341/C340</f>
        <v>#DIV/0!</v>
      </c>
      <c r="D347" s="110" t="str">
        <f t="shared" si="74"/>
        <v>#DIV/0!</v>
      </c>
      <c r="E347" s="110"/>
      <c r="F347" s="110" t="str">
        <f>F341/F340</f>
        <v>#DIV/0!</v>
      </c>
      <c r="G347" s="110"/>
      <c r="H347" s="110">
        <f>H341/H340</f>
        <v>0.197044335</v>
      </c>
      <c r="I347" s="110"/>
      <c r="J347" s="110">
        <f>J341/J340</f>
        <v>0.2077922078</v>
      </c>
      <c r="K347" s="110"/>
      <c r="L347" s="110">
        <f>L341/L340</f>
        <v>0.2670807453</v>
      </c>
      <c r="M347" s="110"/>
      <c r="N347" s="110">
        <f>N341/N340</f>
        <v>0.5333333333</v>
      </c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</row>
    <row r="348">
      <c r="A348" s="85">
        <v>43767.0</v>
      </c>
      <c r="B348" s="112" t="s">
        <v>134</v>
      </c>
      <c r="C348" s="113"/>
      <c r="D348" s="115" t="s">
        <v>1208</v>
      </c>
      <c r="E348" s="113"/>
      <c r="F348" s="115"/>
      <c r="G348" s="115"/>
      <c r="H348" s="115" t="s">
        <v>1421</v>
      </c>
      <c r="I348" s="113"/>
      <c r="J348" s="115" t="s">
        <v>971</v>
      </c>
      <c r="K348" s="113"/>
      <c r="L348" s="115" t="s">
        <v>111</v>
      </c>
      <c r="M348" s="115"/>
      <c r="N348" s="115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</row>
    <row r="349">
      <c r="A349" s="27"/>
      <c r="B349" s="88" t="s">
        <v>159</v>
      </c>
      <c r="C349" s="90"/>
      <c r="D349" s="92">
        <v>110.0</v>
      </c>
      <c r="E349" s="235"/>
      <c r="F349" s="92"/>
      <c r="G349" s="233"/>
      <c r="H349" s="233">
        <v>72.0</v>
      </c>
      <c r="I349" s="235"/>
      <c r="J349" s="233">
        <v>21.0</v>
      </c>
      <c r="K349" s="235"/>
      <c r="L349" s="233">
        <v>80.0</v>
      </c>
      <c r="M349" s="233"/>
      <c r="N349" s="233"/>
      <c r="O349" s="255">
        <f>sum(D349:N349)</f>
        <v>283</v>
      </c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</row>
    <row r="350">
      <c r="A350" s="27"/>
      <c r="B350" s="88" t="s">
        <v>178</v>
      </c>
      <c r="C350" s="90"/>
      <c r="D350" s="92">
        <v>0.0</v>
      </c>
      <c r="E350" s="233"/>
      <c r="F350" s="92"/>
      <c r="G350" s="233"/>
      <c r="H350" s="233">
        <v>50.0</v>
      </c>
      <c r="I350" s="233"/>
      <c r="J350" s="233"/>
      <c r="K350" s="233"/>
      <c r="L350" s="233"/>
      <c r="M350" s="233"/>
      <c r="N350" s="23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</row>
    <row r="351">
      <c r="A351" s="27"/>
      <c r="B351" s="88" t="s">
        <v>287</v>
      </c>
      <c r="C351" s="90"/>
      <c r="D351" s="233">
        <v>15.0</v>
      </c>
      <c r="E351" s="233"/>
      <c r="F351" s="233"/>
      <c r="G351" s="233"/>
      <c r="H351" s="233">
        <f>18+25</f>
        <v>43</v>
      </c>
      <c r="I351" s="233"/>
      <c r="J351" s="233"/>
      <c r="K351" s="233"/>
      <c r="L351" s="233"/>
      <c r="M351" s="233"/>
      <c r="N351" s="23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</row>
    <row r="352">
      <c r="A352" s="27"/>
      <c r="B352" s="88" t="s">
        <v>301</v>
      </c>
      <c r="C352" s="90"/>
      <c r="D352" s="233">
        <v>54.0</v>
      </c>
      <c r="E352" s="233"/>
      <c r="F352" s="233"/>
      <c r="G352" s="233"/>
      <c r="H352" s="233">
        <f>63-43</f>
        <v>20</v>
      </c>
      <c r="I352" s="233"/>
      <c r="J352" s="233"/>
      <c r="K352" s="233"/>
      <c r="L352" s="233"/>
      <c r="M352" s="233"/>
      <c r="N352" s="23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</row>
    <row r="353">
      <c r="A353" s="27"/>
      <c r="B353" s="88" t="s">
        <v>214</v>
      </c>
      <c r="C353" s="90"/>
      <c r="D353" s="233">
        <f t="shared" ref="D353:N353" si="75">D349-D351-D352-D354-D355</f>
        <v>30</v>
      </c>
      <c r="E353" s="233">
        <f t="shared" si="75"/>
        <v>0</v>
      </c>
      <c r="F353" s="233">
        <f t="shared" si="75"/>
        <v>0</v>
      </c>
      <c r="G353" s="233">
        <f t="shared" si="75"/>
        <v>0</v>
      </c>
      <c r="H353" s="233">
        <f t="shared" si="75"/>
        <v>8</v>
      </c>
      <c r="I353" s="233">
        <f t="shared" si="75"/>
        <v>0</v>
      </c>
      <c r="J353" s="233">
        <f t="shared" si="75"/>
        <v>21</v>
      </c>
      <c r="K353" s="233">
        <f t="shared" si="75"/>
        <v>0</v>
      </c>
      <c r="L353" s="233">
        <f t="shared" si="75"/>
        <v>80</v>
      </c>
      <c r="M353" s="233">
        <f t="shared" si="75"/>
        <v>0</v>
      </c>
      <c r="N353" s="233">
        <f t="shared" si="75"/>
        <v>0</v>
      </c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</row>
    <row r="354">
      <c r="A354" s="27"/>
      <c r="B354" s="88" t="s">
        <v>221</v>
      </c>
      <c r="C354" s="90"/>
      <c r="D354" s="233">
        <v>11.0</v>
      </c>
      <c r="E354" s="233"/>
      <c r="F354" s="233"/>
      <c r="G354" s="233"/>
      <c r="H354" s="233">
        <v>1.0</v>
      </c>
      <c r="I354" s="233"/>
      <c r="J354" s="233"/>
      <c r="K354" s="233"/>
      <c r="L354" s="233"/>
      <c r="M354" s="233"/>
      <c r="N354" s="23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</row>
    <row r="355">
      <c r="A355" s="27"/>
      <c r="B355" s="88" t="s">
        <v>233</v>
      </c>
      <c r="C355" s="90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</row>
    <row r="356">
      <c r="A356" s="35"/>
      <c r="B356" s="88" t="s">
        <v>338</v>
      </c>
      <c r="C356" s="110" t="str">
        <f t="shared" ref="C356:D356" si="76">C350/C349</f>
        <v>#DIV/0!</v>
      </c>
      <c r="D356" s="110">
        <f t="shared" si="76"/>
        <v>0</v>
      </c>
      <c r="E356" s="110"/>
      <c r="F356" s="110" t="str">
        <f>F350/F349</f>
        <v>#DIV/0!</v>
      </c>
      <c r="G356" s="110"/>
      <c r="H356" s="110">
        <f>H350/H349</f>
        <v>0.6944444444</v>
      </c>
      <c r="I356" s="110"/>
      <c r="J356" s="110">
        <f>J350/J349</f>
        <v>0</v>
      </c>
      <c r="K356" s="110"/>
      <c r="L356" s="110">
        <f>L350/L349</f>
        <v>0</v>
      </c>
      <c r="M356" s="110"/>
      <c r="N356" s="110" t="str">
        <f>N350/N349</f>
        <v>#DIV/0!</v>
      </c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</row>
    <row r="357">
      <c r="A357" s="85">
        <v>43768.0</v>
      </c>
      <c r="B357" s="112" t="s">
        <v>134</v>
      </c>
      <c r="C357" s="113"/>
      <c r="D357" s="115" t="s">
        <v>98</v>
      </c>
      <c r="E357" s="113"/>
      <c r="F357" s="115" t="s">
        <v>2441</v>
      </c>
      <c r="G357" s="115"/>
      <c r="H357" s="115" t="s">
        <v>2171</v>
      </c>
      <c r="I357" s="113"/>
      <c r="J357" s="115" t="s">
        <v>2113</v>
      </c>
      <c r="K357" s="113"/>
      <c r="L357" s="115" t="s">
        <v>1918</v>
      </c>
      <c r="M357" s="115"/>
      <c r="N357" s="115" t="s">
        <v>1328</v>
      </c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</row>
    <row r="358">
      <c r="A358" s="27"/>
      <c r="B358" s="88" t="s">
        <v>159</v>
      </c>
      <c r="C358" s="90"/>
      <c r="D358" s="92">
        <v>134.0</v>
      </c>
      <c r="E358" s="235"/>
      <c r="F358" s="92">
        <v>75.0</v>
      </c>
      <c r="G358" s="233"/>
      <c r="H358" s="233">
        <v>33.0</v>
      </c>
      <c r="I358" s="235"/>
      <c r="J358" s="233">
        <v>124.0</v>
      </c>
      <c r="K358" s="235"/>
      <c r="L358" s="233">
        <v>60.0</v>
      </c>
      <c r="M358" s="233"/>
      <c r="N358" s="233">
        <v>70.0</v>
      </c>
      <c r="O358" s="255">
        <f>sum(D358:N358)</f>
        <v>496</v>
      </c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</row>
    <row r="359">
      <c r="A359" s="27"/>
      <c r="B359" s="88" t="s">
        <v>178</v>
      </c>
      <c r="C359" s="90"/>
      <c r="D359" s="92">
        <v>47.0</v>
      </c>
      <c r="E359" s="233"/>
      <c r="F359" s="92">
        <v>5.0</v>
      </c>
      <c r="G359" s="233"/>
      <c r="H359" s="233"/>
      <c r="I359" s="233"/>
      <c r="J359" s="233"/>
      <c r="K359" s="233"/>
      <c r="L359" s="233"/>
      <c r="M359" s="233"/>
      <c r="N359" s="23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</row>
    <row r="360">
      <c r="A360" s="27"/>
      <c r="B360" s="88" t="s">
        <v>287</v>
      </c>
      <c r="C360" s="90"/>
      <c r="D360" s="233">
        <v>44.0</v>
      </c>
      <c r="E360" s="233"/>
      <c r="F360" s="233">
        <v>18.0</v>
      </c>
      <c r="G360" s="233"/>
      <c r="H360" s="233">
        <v>13.0</v>
      </c>
      <c r="I360" s="233"/>
      <c r="J360" s="233"/>
      <c r="K360" s="233"/>
      <c r="L360" s="233"/>
      <c r="M360" s="233"/>
      <c r="N360" s="23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</row>
    <row r="361">
      <c r="A361" s="27"/>
      <c r="B361" s="88" t="s">
        <v>301</v>
      </c>
      <c r="C361" s="90"/>
      <c r="D361" s="233">
        <f>69-44+18</f>
        <v>43</v>
      </c>
      <c r="E361" s="233"/>
      <c r="F361" s="233">
        <f>46-18</f>
        <v>28</v>
      </c>
      <c r="G361" s="233"/>
      <c r="H361" s="233">
        <f>28-13</f>
        <v>15</v>
      </c>
      <c r="I361" s="233"/>
      <c r="J361" s="233">
        <v>70.0</v>
      </c>
      <c r="K361" s="233"/>
      <c r="L361" s="233">
        <v>52.0</v>
      </c>
      <c r="M361" s="233"/>
      <c r="N361" s="233">
        <v>48.0</v>
      </c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</row>
    <row r="362">
      <c r="A362" s="27"/>
      <c r="B362" s="88" t="s">
        <v>214</v>
      </c>
      <c r="C362" s="90"/>
      <c r="D362" s="233">
        <f t="shared" ref="D362:N362" si="77">D358-D360-D361-D363-D364</f>
        <v>39</v>
      </c>
      <c r="E362" s="233">
        <f t="shared" si="77"/>
        <v>0</v>
      </c>
      <c r="F362" s="233">
        <f t="shared" si="77"/>
        <v>17</v>
      </c>
      <c r="G362" s="233">
        <f t="shared" si="77"/>
        <v>0</v>
      </c>
      <c r="H362" s="233">
        <f t="shared" si="77"/>
        <v>5</v>
      </c>
      <c r="I362" s="233">
        <f t="shared" si="77"/>
        <v>0</v>
      </c>
      <c r="J362" s="233">
        <f t="shared" si="77"/>
        <v>44</v>
      </c>
      <c r="K362" s="233">
        <f t="shared" si="77"/>
        <v>0</v>
      </c>
      <c r="L362" s="233">
        <f t="shared" si="77"/>
        <v>7</v>
      </c>
      <c r="M362" s="233">
        <f t="shared" si="77"/>
        <v>0</v>
      </c>
      <c r="N362" s="233">
        <f t="shared" si="77"/>
        <v>22</v>
      </c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</row>
    <row r="363">
      <c r="A363" s="27"/>
      <c r="B363" s="88" t="s">
        <v>221</v>
      </c>
      <c r="C363" s="90"/>
      <c r="D363" s="233">
        <v>8.0</v>
      </c>
      <c r="E363" s="233"/>
      <c r="F363" s="233">
        <v>12.0</v>
      </c>
      <c r="G363" s="233"/>
      <c r="H363" s="233">
        <v>0.0</v>
      </c>
      <c r="I363" s="233"/>
      <c r="J363" s="233">
        <v>9.0</v>
      </c>
      <c r="K363" s="233"/>
      <c r="L363" s="233">
        <v>1.0</v>
      </c>
      <c r="M363" s="233"/>
      <c r="N363" s="23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</row>
    <row r="364">
      <c r="A364" s="27"/>
      <c r="B364" s="88" t="s">
        <v>233</v>
      </c>
      <c r="C364" s="90"/>
      <c r="D364" s="233"/>
      <c r="E364" s="233"/>
      <c r="F364" s="233"/>
      <c r="G364" s="233"/>
      <c r="H364" s="233"/>
      <c r="I364" s="233"/>
      <c r="J364" s="233">
        <v>1.0</v>
      </c>
      <c r="K364" s="233"/>
      <c r="L364" s="233"/>
      <c r="M364" s="233"/>
      <c r="N364" s="23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</row>
    <row r="365">
      <c r="A365" s="35"/>
      <c r="B365" s="88" t="s">
        <v>338</v>
      </c>
      <c r="C365" s="110" t="str">
        <f t="shared" ref="C365:D365" si="78">C359/C358</f>
        <v>#DIV/0!</v>
      </c>
      <c r="D365" s="110">
        <f t="shared" si="78"/>
        <v>0.3507462687</v>
      </c>
      <c r="E365" s="110"/>
      <c r="F365" s="110">
        <f>F359/F358</f>
        <v>0.06666666667</v>
      </c>
      <c r="G365" s="110"/>
      <c r="H365" s="110">
        <f>H359/H358</f>
        <v>0</v>
      </c>
      <c r="I365" s="110"/>
      <c r="J365" s="110">
        <f>J359/J358</f>
        <v>0</v>
      </c>
      <c r="K365" s="110"/>
      <c r="L365" s="110">
        <f>L359/L358</f>
        <v>0</v>
      </c>
      <c r="M365" s="110"/>
      <c r="N365" s="110">
        <f>N359/N358</f>
        <v>0</v>
      </c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</row>
    <row r="366">
      <c r="A366" s="85">
        <v>43769.0</v>
      </c>
      <c r="B366" s="112" t="s">
        <v>134</v>
      </c>
      <c r="C366" s="113"/>
      <c r="D366" s="115" t="s">
        <v>1907</v>
      </c>
      <c r="E366" s="113"/>
      <c r="F366" s="115" t="s">
        <v>1419</v>
      </c>
      <c r="G366" s="115"/>
      <c r="H366" s="115" t="s">
        <v>602</v>
      </c>
      <c r="I366" s="113"/>
      <c r="J366" s="115" t="s">
        <v>1415</v>
      </c>
      <c r="K366" s="113"/>
      <c r="L366" s="115" t="s">
        <v>1626</v>
      </c>
      <c r="M366" s="115"/>
      <c r="N366" s="115" t="s">
        <v>2442</v>
      </c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</row>
    <row r="367">
      <c r="A367" s="27"/>
      <c r="B367" s="88" t="s">
        <v>159</v>
      </c>
      <c r="C367" s="90"/>
      <c r="D367" s="92">
        <v>13.0</v>
      </c>
      <c r="E367" s="235"/>
      <c r="F367" s="92">
        <v>74.0</v>
      </c>
      <c r="G367" s="233"/>
      <c r="H367" s="233">
        <v>77.0</v>
      </c>
      <c r="I367" s="235"/>
      <c r="J367" s="233">
        <v>57.0</v>
      </c>
      <c r="K367" s="235"/>
      <c r="L367" s="233">
        <v>152.0</v>
      </c>
      <c r="M367" s="233"/>
      <c r="N367" s="233">
        <v>148.0</v>
      </c>
      <c r="O367" s="255">
        <f>sum(D367:N367)</f>
        <v>521</v>
      </c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</row>
    <row r="368">
      <c r="A368" s="27"/>
      <c r="B368" s="88" t="s">
        <v>178</v>
      </c>
      <c r="C368" s="90"/>
      <c r="D368" s="92"/>
      <c r="E368" s="233"/>
      <c r="F368" s="92"/>
      <c r="G368" s="233"/>
      <c r="H368" s="233"/>
      <c r="I368" s="233"/>
      <c r="J368" s="233"/>
      <c r="K368" s="233"/>
      <c r="L368" s="233"/>
      <c r="M368" s="233"/>
      <c r="N368" s="23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</row>
    <row r="369">
      <c r="A369" s="27"/>
      <c r="B369" s="88" t="s">
        <v>287</v>
      </c>
      <c r="C369" s="90"/>
      <c r="D369" s="233"/>
      <c r="E369" s="233"/>
      <c r="F369" s="233"/>
      <c r="G369" s="233"/>
      <c r="H369" s="233"/>
      <c r="I369" s="233"/>
      <c r="J369" s="233"/>
      <c r="K369" s="233"/>
      <c r="L369" s="233"/>
      <c r="M369" s="233"/>
      <c r="N369" s="23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</row>
    <row r="370">
      <c r="A370" s="27"/>
      <c r="B370" s="88" t="s">
        <v>301</v>
      </c>
      <c r="C370" s="90"/>
      <c r="D370" s="233">
        <v>12.0</v>
      </c>
      <c r="E370" s="233"/>
      <c r="F370" s="233">
        <v>31.0</v>
      </c>
      <c r="G370" s="233"/>
      <c r="H370" s="233">
        <v>51.0</v>
      </c>
      <c r="I370" s="233"/>
      <c r="J370" s="233">
        <v>50.0</v>
      </c>
      <c r="K370" s="233"/>
      <c r="L370" s="233">
        <f>74+37</f>
        <v>111</v>
      </c>
      <c r="M370" s="233"/>
      <c r="N370" s="233">
        <f>75+35</f>
        <v>110</v>
      </c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</row>
    <row r="371">
      <c r="A371" s="27"/>
      <c r="B371" s="88" t="s">
        <v>214</v>
      </c>
      <c r="C371" s="90"/>
      <c r="D371" s="233">
        <f t="shared" ref="D371:N371" si="79">D367-D369-D370-D372-D373</f>
        <v>1</v>
      </c>
      <c r="E371" s="233">
        <f t="shared" si="79"/>
        <v>0</v>
      </c>
      <c r="F371" s="233">
        <f t="shared" si="79"/>
        <v>19</v>
      </c>
      <c r="G371" s="233">
        <f t="shared" si="79"/>
        <v>0</v>
      </c>
      <c r="H371" s="233">
        <f t="shared" si="79"/>
        <v>16</v>
      </c>
      <c r="I371" s="233">
        <f t="shared" si="79"/>
        <v>0</v>
      </c>
      <c r="J371" s="233">
        <f t="shared" si="79"/>
        <v>6</v>
      </c>
      <c r="K371" s="233">
        <f t="shared" si="79"/>
        <v>0</v>
      </c>
      <c r="L371" s="233">
        <f t="shared" si="79"/>
        <v>36</v>
      </c>
      <c r="M371" s="233">
        <f t="shared" si="79"/>
        <v>0</v>
      </c>
      <c r="N371" s="233">
        <f t="shared" si="79"/>
        <v>37</v>
      </c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</row>
    <row r="372">
      <c r="A372" s="27"/>
      <c r="B372" s="88" t="s">
        <v>221</v>
      </c>
      <c r="C372" s="90"/>
      <c r="D372" s="233"/>
      <c r="E372" s="233"/>
      <c r="F372" s="233">
        <v>24.0</v>
      </c>
      <c r="G372" s="233"/>
      <c r="H372" s="233">
        <v>10.0</v>
      </c>
      <c r="I372" s="233"/>
      <c r="J372" s="233">
        <v>1.0</v>
      </c>
      <c r="K372" s="233"/>
      <c r="L372" s="233">
        <v>5.0</v>
      </c>
      <c r="M372" s="233"/>
      <c r="N372" s="233">
        <v>1.0</v>
      </c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</row>
    <row r="373">
      <c r="A373" s="27"/>
      <c r="B373" s="88" t="s">
        <v>233</v>
      </c>
      <c r="C373" s="90"/>
      <c r="D373" s="233"/>
      <c r="E373" s="233"/>
      <c r="F373" s="233"/>
      <c r="G373" s="233"/>
      <c r="H373" s="233"/>
      <c r="I373" s="233"/>
      <c r="J373" s="233"/>
      <c r="K373" s="233"/>
      <c r="L373" s="233"/>
      <c r="M373" s="233"/>
      <c r="N373" s="23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</row>
    <row r="374">
      <c r="A374" s="35"/>
      <c r="B374" s="88" t="s">
        <v>338</v>
      </c>
      <c r="C374" s="110" t="str">
        <f t="shared" ref="C374:D374" si="80">C368/C367</f>
        <v>#DIV/0!</v>
      </c>
      <c r="D374" s="110">
        <f t="shared" si="80"/>
        <v>0</v>
      </c>
      <c r="E374" s="110"/>
      <c r="F374" s="110">
        <f>F368/F367</f>
        <v>0</v>
      </c>
      <c r="G374" s="110"/>
      <c r="H374" s="110">
        <f>H368/H367</f>
        <v>0</v>
      </c>
      <c r="I374" s="110"/>
      <c r="J374" s="110">
        <f>J368/J367</f>
        <v>0</v>
      </c>
      <c r="K374" s="110"/>
      <c r="L374" s="110">
        <f>L368/L367</f>
        <v>0</v>
      </c>
      <c r="M374" s="110"/>
      <c r="N374" s="110">
        <f>N368/N367</f>
        <v>0</v>
      </c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</row>
    <row r="375">
      <c r="A375" s="85">
        <v>43770.0</v>
      </c>
      <c r="B375" s="112" t="s">
        <v>134</v>
      </c>
      <c r="C375" s="113"/>
      <c r="D375" s="115" t="s">
        <v>252</v>
      </c>
      <c r="E375" s="113"/>
      <c r="F375" s="115" t="s">
        <v>252</v>
      </c>
      <c r="G375" s="115"/>
      <c r="H375" s="115" t="s">
        <v>1312</v>
      </c>
      <c r="I375" s="113"/>
      <c r="J375" s="115" t="s">
        <v>2444</v>
      </c>
      <c r="K375" s="113"/>
      <c r="L375" s="115" t="s">
        <v>2075</v>
      </c>
      <c r="M375" s="115"/>
      <c r="N375" s="115" t="s">
        <v>973</v>
      </c>
      <c r="O375" s="82" t="s">
        <v>7</v>
      </c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</row>
    <row r="376">
      <c r="A376" s="27"/>
      <c r="B376" s="88" t="s">
        <v>159</v>
      </c>
      <c r="C376" s="90"/>
      <c r="D376" s="92">
        <v>0.0</v>
      </c>
      <c r="E376" s="235"/>
      <c r="F376" s="92">
        <v>0.0</v>
      </c>
      <c r="G376" s="233"/>
      <c r="H376" s="233">
        <v>72.0</v>
      </c>
      <c r="I376" s="235"/>
      <c r="J376" s="233">
        <v>133.0</v>
      </c>
      <c r="K376" s="235"/>
      <c r="L376" s="233">
        <v>78.0</v>
      </c>
      <c r="M376" s="233"/>
      <c r="N376" s="233">
        <v>76.0</v>
      </c>
      <c r="O376" s="23">
        <f>sum(H376:N376)</f>
        <v>359</v>
      </c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</row>
    <row r="377">
      <c r="A377" s="27"/>
      <c r="B377" s="88" t="s">
        <v>178</v>
      </c>
      <c r="C377" s="90"/>
      <c r="D377" s="92"/>
      <c r="E377" s="233"/>
      <c r="F377" s="92"/>
      <c r="G377" s="233"/>
      <c r="H377" s="233"/>
      <c r="I377" s="233"/>
      <c r="J377" s="233"/>
      <c r="K377" s="233"/>
      <c r="L377" s="233"/>
      <c r="M377" s="233"/>
      <c r="N377" s="23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</row>
    <row r="378">
      <c r="A378" s="27"/>
      <c r="B378" s="88" t="s">
        <v>287</v>
      </c>
      <c r="C378" s="90"/>
      <c r="D378" s="233"/>
      <c r="E378" s="233"/>
      <c r="F378" s="233"/>
      <c r="G378" s="233"/>
      <c r="H378" s="233"/>
      <c r="I378" s="233"/>
      <c r="J378" s="233"/>
      <c r="K378" s="233"/>
      <c r="L378" s="233"/>
      <c r="M378" s="233"/>
      <c r="N378" s="23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</row>
    <row r="379">
      <c r="A379" s="27"/>
      <c r="B379" s="88" t="s">
        <v>301</v>
      </c>
      <c r="C379" s="90"/>
      <c r="D379" s="233"/>
      <c r="E379" s="233"/>
      <c r="F379" s="233"/>
      <c r="G379" s="233"/>
      <c r="H379" s="233">
        <v>67.0</v>
      </c>
      <c r="I379" s="233"/>
      <c r="J379" s="233">
        <f>70+23</f>
        <v>93</v>
      </c>
      <c r="K379" s="233"/>
      <c r="L379" s="233">
        <v>63.0</v>
      </c>
      <c r="M379" s="233"/>
      <c r="N379" s="233">
        <v>57.0</v>
      </c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</row>
    <row r="380">
      <c r="A380" s="27"/>
      <c r="B380" s="88" t="s">
        <v>214</v>
      </c>
      <c r="C380" s="90"/>
      <c r="D380" s="233">
        <f t="shared" ref="D380:N380" si="81">D376-D378-D379-D381-D382</f>
        <v>0</v>
      </c>
      <c r="E380" s="233">
        <f t="shared" si="81"/>
        <v>0</v>
      </c>
      <c r="F380" s="233">
        <f t="shared" si="81"/>
        <v>0</v>
      </c>
      <c r="G380" s="233">
        <f t="shared" si="81"/>
        <v>0</v>
      </c>
      <c r="H380" s="233">
        <f t="shared" si="81"/>
        <v>3</v>
      </c>
      <c r="I380" s="233">
        <f t="shared" si="81"/>
        <v>0</v>
      </c>
      <c r="J380" s="233">
        <f t="shared" si="81"/>
        <v>37</v>
      </c>
      <c r="K380" s="233">
        <f t="shared" si="81"/>
        <v>0</v>
      </c>
      <c r="L380" s="233">
        <f t="shared" si="81"/>
        <v>15</v>
      </c>
      <c r="M380" s="233">
        <f t="shared" si="81"/>
        <v>0</v>
      </c>
      <c r="N380" s="233">
        <f t="shared" si="81"/>
        <v>19</v>
      </c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</row>
    <row r="381">
      <c r="A381" s="27"/>
      <c r="B381" s="88" t="s">
        <v>221</v>
      </c>
      <c r="C381" s="90"/>
      <c r="D381" s="233"/>
      <c r="E381" s="233"/>
      <c r="F381" s="233"/>
      <c r="G381" s="233"/>
      <c r="H381" s="233">
        <v>2.0</v>
      </c>
      <c r="I381" s="233"/>
      <c r="J381" s="233">
        <v>3.0</v>
      </c>
      <c r="K381" s="233"/>
      <c r="L381" s="233">
        <v>0.0</v>
      </c>
      <c r="M381" s="233"/>
      <c r="N381" s="233">
        <v>0.0</v>
      </c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</row>
    <row r="382">
      <c r="A382" s="27"/>
      <c r="B382" s="88" t="s">
        <v>233</v>
      </c>
      <c r="C382" s="90"/>
      <c r="D382" s="233"/>
      <c r="E382" s="233"/>
      <c r="F382" s="233"/>
      <c r="G382" s="233"/>
      <c r="H382" s="233"/>
      <c r="I382" s="233"/>
      <c r="J382" s="233"/>
      <c r="K382" s="233"/>
      <c r="L382" s="233"/>
      <c r="M382" s="233"/>
      <c r="N382" s="23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</row>
    <row r="383">
      <c r="A383" s="35"/>
      <c r="B383" s="88" t="s">
        <v>338</v>
      </c>
      <c r="C383" s="110" t="str">
        <f t="shared" ref="C383:D383" si="82">C377/C376</f>
        <v>#DIV/0!</v>
      </c>
      <c r="D383" s="110" t="str">
        <f t="shared" si="82"/>
        <v>#DIV/0!</v>
      </c>
      <c r="E383" s="110"/>
      <c r="F383" s="110" t="str">
        <f>F377/F376</f>
        <v>#DIV/0!</v>
      </c>
      <c r="G383" s="110"/>
      <c r="H383" s="110">
        <f>H377/H376</f>
        <v>0</v>
      </c>
      <c r="I383" s="110"/>
      <c r="J383" s="110"/>
      <c r="K383" s="110"/>
      <c r="L383" s="110"/>
      <c r="M383" s="110"/>
      <c r="N383" s="110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</row>
    <row r="384">
      <c r="A384" s="85">
        <v>43771.0</v>
      </c>
      <c r="B384" s="112" t="s">
        <v>134</v>
      </c>
      <c r="C384" s="113"/>
      <c r="D384" s="115" t="s">
        <v>252</v>
      </c>
      <c r="E384" s="113"/>
      <c r="F384" s="115" t="s">
        <v>1857</v>
      </c>
      <c r="G384" s="115"/>
      <c r="H384" s="115" t="s">
        <v>1278</v>
      </c>
      <c r="I384" s="113"/>
      <c r="J384" s="115" t="s">
        <v>1267</v>
      </c>
      <c r="K384" s="113"/>
      <c r="L384" s="115" t="s">
        <v>175</v>
      </c>
      <c r="M384" s="115"/>
      <c r="N384" s="115" t="s">
        <v>973</v>
      </c>
      <c r="O384" s="82" t="s">
        <v>7</v>
      </c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</row>
    <row r="385">
      <c r="A385" s="27"/>
      <c r="B385" s="88" t="s">
        <v>159</v>
      </c>
      <c r="C385" s="90"/>
      <c r="D385" s="92"/>
      <c r="E385" s="235"/>
      <c r="F385" s="92">
        <v>3.0</v>
      </c>
      <c r="G385" s="233"/>
      <c r="H385" s="233">
        <v>111.0</v>
      </c>
      <c r="I385" s="235"/>
      <c r="J385" s="233">
        <v>42.0</v>
      </c>
      <c r="K385" s="235"/>
      <c r="L385" s="233">
        <v>176.0</v>
      </c>
      <c r="M385" s="233"/>
      <c r="N385" s="233">
        <v>56.0</v>
      </c>
      <c r="O385" s="82">
        <v>156.0</v>
      </c>
      <c r="P385" s="82" t="s">
        <v>2445</v>
      </c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</row>
    <row r="386">
      <c r="A386" s="27"/>
      <c r="B386" s="88" t="s">
        <v>178</v>
      </c>
      <c r="C386" s="90"/>
      <c r="D386" s="92"/>
      <c r="E386" s="233"/>
      <c r="F386" s="92"/>
      <c r="G386" s="233"/>
      <c r="H386" s="233"/>
      <c r="I386" s="233"/>
      <c r="J386" s="233"/>
      <c r="K386" s="233"/>
      <c r="L386" s="233"/>
      <c r="M386" s="233"/>
      <c r="N386" s="233"/>
      <c r="O386" s="262">
        <f>sum(F385:O385)</f>
        <v>544</v>
      </c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</row>
    <row r="387">
      <c r="A387" s="27"/>
      <c r="B387" s="88" t="s">
        <v>287</v>
      </c>
      <c r="C387" s="90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</row>
    <row r="388">
      <c r="A388" s="27"/>
      <c r="B388" s="88" t="s">
        <v>301</v>
      </c>
      <c r="C388" s="90"/>
      <c r="D388" s="233"/>
      <c r="E388" s="233"/>
      <c r="F388" s="233">
        <v>2.0</v>
      </c>
      <c r="G388" s="233"/>
      <c r="H388" s="233">
        <v>53.0</v>
      </c>
      <c r="I388" s="233"/>
      <c r="J388" s="233">
        <v>21.0</v>
      </c>
      <c r="K388" s="233"/>
      <c r="L388" s="233">
        <f>49+32</f>
        <v>81</v>
      </c>
      <c r="M388" s="233"/>
      <c r="N388" s="233">
        <v>31.0</v>
      </c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</row>
    <row r="389">
      <c r="A389" s="27"/>
      <c r="B389" s="88" t="s">
        <v>214</v>
      </c>
      <c r="C389" s="90"/>
      <c r="D389" s="233">
        <f t="shared" ref="D389:N389" si="83">D385-D387-D388-D390-D391</f>
        <v>0</v>
      </c>
      <c r="E389" s="233">
        <f t="shared" si="83"/>
        <v>0</v>
      </c>
      <c r="F389" s="233">
        <f t="shared" si="83"/>
        <v>1</v>
      </c>
      <c r="G389" s="233">
        <f t="shared" si="83"/>
        <v>0</v>
      </c>
      <c r="H389" s="233">
        <f t="shared" si="83"/>
        <v>39</v>
      </c>
      <c r="I389" s="233">
        <f t="shared" si="83"/>
        <v>0</v>
      </c>
      <c r="J389" s="233">
        <f t="shared" si="83"/>
        <v>20</v>
      </c>
      <c r="K389" s="233">
        <f t="shared" si="83"/>
        <v>0</v>
      </c>
      <c r="L389" s="233">
        <f t="shared" si="83"/>
        <v>86</v>
      </c>
      <c r="M389" s="233">
        <f t="shared" si="83"/>
        <v>0</v>
      </c>
      <c r="N389" s="233">
        <f t="shared" si="83"/>
        <v>23</v>
      </c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</row>
    <row r="390">
      <c r="A390" s="27"/>
      <c r="B390" s="88" t="s">
        <v>221</v>
      </c>
      <c r="C390" s="90"/>
      <c r="D390" s="233"/>
      <c r="E390" s="233"/>
      <c r="F390" s="233"/>
      <c r="G390" s="233"/>
      <c r="H390" s="233">
        <v>19.0</v>
      </c>
      <c r="I390" s="233"/>
      <c r="J390" s="233">
        <v>1.0</v>
      </c>
      <c r="K390" s="233"/>
      <c r="L390" s="233">
        <v>9.0</v>
      </c>
      <c r="M390" s="233"/>
      <c r="N390" s="233">
        <v>2.0</v>
      </c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</row>
    <row r="391">
      <c r="A391" s="27"/>
      <c r="B391" s="88" t="s">
        <v>233</v>
      </c>
      <c r="C391" s="90"/>
      <c r="D391" s="233"/>
      <c r="E391" s="233"/>
      <c r="F391" s="233"/>
      <c r="G391" s="233"/>
      <c r="H391" s="233"/>
      <c r="I391" s="233"/>
      <c r="J391" s="233"/>
      <c r="K391" s="233"/>
      <c r="L391" s="233"/>
      <c r="M391" s="233"/>
      <c r="N391" s="23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</row>
    <row r="392">
      <c r="A392" s="35"/>
      <c r="B392" s="88" t="s">
        <v>338</v>
      </c>
      <c r="C392" s="110" t="str">
        <f>C386/C385</f>
        <v>#DIV/0!</v>
      </c>
      <c r="D392" s="110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</row>
    <row r="393">
      <c r="A393" s="23"/>
      <c r="B393" s="23"/>
      <c r="C393" s="23"/>
      <c r="D393" s="23"/>
      <c r="E393" s="23"/>
      <c r="F393" s="7" t="s">
        <v>2446</v>
      </c>
      <c r="G393" s="23"/>
      <c r="H393" s="7" t="s">
        <v>2447</v>
      </c>
      <c r="I393" s="23"/>
      <c r="J393" s="7" t="s">
        <v>2449</v>
      </c>
      <c r="K393" s="23"/>
      <c r="L393" s="7" t="s">
        <v>2450</v>
      </c>
      <c r="M393" s="23"/>
      <c r="N393" s="7" t="s">
        <v>2451</v>
      </c>
      <c r="O393" s="82" t="s">
        <v>7</v>
      </c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</row>
    <row r="394">
      <c r="A394" s="85">
        <v>43773.0</v>
      </c>
      <c r="B394" s="112" t="s">
        <v>134</v>
      </c>
      <c r="C394" s="113"/>
      <c r="D394" s="115" t="s">
        <v>252</v>
      </c>
      <c r="E394" s="113"/>
      <c r="F394" s="115" t="s">
        <v>1523</v>
      </c>
      <c r="G394" s="115"/>
      <c r="H394" s="115" t="s">
        <v>1864</v>
      </c>
      <c r="I394" s="113"/>
      <c r="J394" s="115" t="s">
        <v>1848</v>
      </c>
      <c r="K394" s="113"/>
      <c r="L394" s="115"/>
      <c r="M394" s="115"/>
      <c r="N394" s="115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</row>
    <row r="395">
      <c r="A395" s="27"/>
      <c r="B395" s="88" t="s">
        <v>159</v>
      </c>
      <c r="C395" s="90"/>
      <c r="D395" s="92">
        <v>0.0</v>
      </c>
      <c r="E395" s="235"/>
      <c r="F395" s="92">
        <v>7.0</v>
      </c>
      <c r="G395" s="233"/>
      <c r="H395" s="233"/>
      <c r="I395" s="235"/>
      <c r="J395" s="233"/>
      <c r="K395" s="235"/>
      <c r="L395" s="233"/>
      <c r="M395" s="233"/>
      <c r="N395" s="23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</row>
    <row r="396">
      <c r="A396" s="27"/>
      <c r="B396" s="88" t="s">
        <v>178</v>
      </c>
      <c r="C396" s="90"/>
      <c r="D396" s="92"/>
      <c r="E396" s="233"/>
      <c r="F396" s="92"/>
      <c r="G396" s="233"/>
      <c r="H396" s="233"/>
      <c r="I396" s="233"/>
      <c r="J396" s="233"/>
      <c r="K396" s="233"/>
      <c r="L396" s="233"/>
      <c r="M396" s="233"/>
      <c r="N396" s="23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</row>
    <row r="397">
      <c r="A397" s="27"/>
      <c r="B397" s="88" t="s">
        <v>287</v>
      </c>
      <c r="C397" s="90"/>
      <c r="D397" s="233"/>
      <c r="E397" s="233"/>
      <c r="F397" s="233"/>
      <c r="G397" s="233"/>
      <c r="H397" s="233"/>
      <c r="I397" s="233"/>
      <c r="J397" s="233"/>
      <c r="K397" s="233"/>
      <c r="L397" s="233"/>
      <c r="M397" s="233"/>
      <c r="N397" s="23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</row>
    <row r="398">
      <c r="A398" s="27"/>
      <c r="B398" s="88" t="s">
        <v>301</v>
      </c>
      <c r="C398" s="90"/>
      <c r="D398" s="233"/>
      <c r="E398" s="233"/>
      <c r="F398" s="233"/>
      <c r="G398" s="233"/>
      <c r="H398" s="233"/>
      <c r="I398" s="233"/>
      <c r="J398" s="233"/>
      <c r="K398" s="233"/>
      <c r="L398" s="233"/>
      <c r="M398" s="233"/>
      <c r="N398" s="23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</row>
    <row r="399">
      <c r="A399" s="27"/>
      <c r="B399" s="88" t="s">
        <v>214</v>
      </c>
      <c r="C399" s="90"/>
      <c r="D399" s="233"/>
      <c r="E399" s="233"/>
      <c r="F399" s="233"/>
      <c r="G399" s="233"/>
      <c r="H399" s="233"/>
      <c r="I399" s="233"/>
      <c r="J399" s="233"/>
      <c r="K399" s="233"/>
      <c r="L399" s="233"/>
      <c r="M399" s="233"/>
      <c r="N399" s="23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</row>
    <row r="400">
      <c r="A400" s="27"/>
      <c r="B400" s="88" t="s">
        <v>221</v>
      </c>
      <c r="C400" s="90"/>
      <c r="D400" s="233"/>
      <c r="E400" s="233"/>
      <c r="F400" s="233"/>
      <c r="G400" s="233"/>
      <c r="H400" s="233"/>
      <c r="I400" s="233"/>
      <c r="J400" s="233"/>
      <c r="K400" s="233"/>
      <c r="L400" s="233"/>
      <c r="M400" s="233"/>
      <c r="N400" s="23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</row>
    <row r="401">
      <c r="A401" s="27"/>
      <c r="B401" s="88" t="s">
        <v>233</v>
      </c>
      <c r="C401" s="90"/>
      <c r="D401" s="233"/>
      <c r="E401" s="233"/>
      <c r="F401" s="233"/>
      <c r="G401" s="233"/>
      <c r="H401" s="233"/>
      <c r="I401" s="233"/>
      <c r="J401" s="233"/>
      <c r="K401" s="233"/>
      <c r="L401" s="233"/>
      <c r="M401" s="233"/>
      <c r="N401" s="23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</row>
    <row r="402">
      <c r="A402" s="35"/>
      <c r="B402" s="88" t="s">
        <v>338</v>
      </c>
      <c r="C402" s="110" t="str">
        <f>C396/C395</f>
        <v>#DIV/0!</v>
      </c>
      <c r="D402" s="110"/>
      <c r="E402" s="110"/>
      <c r="F402" s="110"/>
      <c r="G402" s="110"/>
      <c r="H402" s="110"/>
      <c r="I402" s="110"/>
      <c r="J402" s="110"/>
      <c r="K402" s="110"/>
      <c r="L402" s="110"/>
      <c r="M402" s="110"/>
      <c r="N402" s="110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</row>
    <row r="404">
      <c r="A404" s="85">
        <v>43775.0</v>
      </c>
      <c r="B404" s="112" t="s">
        <v>134</v>
      </c>
      <c r="C404" s="113"/>
      <c r="D404" s="115" t="s">
        <v>1292</v>
      </c>
      <c r="E404" s="113"/>
      <c r="F404" s="115" t="s">
        <v>1419</v>
      </c>
      <c r="G404" s="115"/>
      <c r="H404" s="115" t="s">
        <v>1294</v>
      </c>
      <c r="I404" s="113"/>
      <c r="J404" s="115" t="s">
        <v>1944</v>
      </c>
      <c r="K404" s="113"/>
      <c r="L404" s="115" t="s">
        <v>111</v>
      </c>
      <c r="M404" s="115"/>
      <c r="N404" s="115" t="s">
        <v>52</v>
      </c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</row>
    <row r="405">
      <c r="A405" s="27"/>
      <c r="B405" s="88" t="s">
        <v>159</v>
      </c>
      <c r="C405" s="90"/>
      <c r="D405" s="263">
        <v>17.0</v>
      </c>
      <c r="E405" s="235"/>
      <c r="F405" s="92">
        <v>107.0</v>
      </c>
      <c r="G405" s="233"/>
      <c r="H405" s="233">
        <v>31.0</v>
      </c>
      <c r="I405" s="235"/>
      <c r="J405" s="233">
        <v>127.0</v>
      </c>
      <c r="K405" s="235"/>
      <c r="L405" s="233">
        <v>142.0</v>
      </c>
      <c r="M405" s="233"/>
      <c r="N405" s="233">
        <v>134.0</v>
      </c>
      <c r="O405" s="264">
        <f>sum(D405:N405)</f>
        <v>558</v>
      </c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</row>
    <row r="406">
      <c r="A406" s="27"/>
      <c r="B406" s="88" t="s">
        <v>178</v>
      </c>
      <c r="C406" s="90"/>
      <c r="D406" s="92"/>
      <c r="E406" s="233"/>
      <c r="F406" s="92"/>
      <c r="G406" s="233"/>
      <c r="H406" s="233"/>
      <c r="I406" s="233"/>
      <c r="J406" s="233"/>
      <c r="K406" s="233"/>
      <c r="L406" s="233"/>
      <c r="M406" s="233"/>
      <c r="N406" s="23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</row>
    <row r="407">
      <c r="A407" s="27"/>
      <c r="B407" s="88" t="s">
        <v>287</v>
      </c>
      <c r="C407" s="90"/>
      <c r="D407" s="233">
        <v>9.0</v>
      </c>
      <c r="E407" s="233"/>
      <c r="F407" s="233">
        <v>57.0</v>
      </c>
      <c r="G407" s="233"/>
      <c r="H407" s="233"/>
      <c r="I407" s="233"/>
      <c r="J407" s="233"/>
      <c r="K407" s="233"/>
      <c r="L407" s="233"/>
      <c r="M407" s="233"/>
      <c r="N407" s="23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</row>
    <row r="408">
      <c r="A408" s="27"/>
      <c r="B408" s="88" t="s">
        <v>301</v>
      </c>
      <c r="C408" s="90"/>
      <c r="D408" s="233"/>
      <c r="E408" s="233"/>
      <c r="F408" s="233"/>
      <c r="G408" s="233"/>
      <c r="H408" s="233">
        <v>26.0</v>
      </c>
      <c r="I408" s="233"/>
      <c r="J408" s="233">
        <v>111.0</v>
      </c>
      <c r="K408" s="233"/>
      <c r="L408" s="233">
        <v>99.0</v>
      </c>
      <c r="M408" s="233"/>
      <c r="N408" s="23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</row>
    <row r="409">
      <c r="A409" s="27"/>
      <c r="B409" s="88" t="s">
        <v>214</v>
      </c>
      <c r="C409" s="90"/>
      <c r="D409" s="233">
        <v>8.0</v>
      </c>
      <c r="E409" s="233"/>
      <c r="F409" s="233">
        <v>44.0</v>
      </c>
      <c r="G409" s="233"/>
      <c r="H409" s="233">
        <v>5.0</v>
      </c>
      <c r="I409" s="233"/>
      <c r="J409" s="233">
        <v>21.0</v>
      </c>
      <c r="K409" s="233"/>
      <c r="L409" s="233">
        <v>35.0</v>
      </c>
      <c r="M409" s="233"/>
      <c r="N409" s="23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</row>
    <row r="410">
      <c r="A410" s="27"/>
      <c r="B410" s="88" t="s">
        <v>221</v>
      </c>
      <c r="C410" s="90"/>
      <c r="D410" s="233"/>
      <c r="E410" s="233"/>
      <c r="F410" s="233">
        <v>6.0</v>
      </c>
      <c r="G410" s="233"/>
      <c r="H410" s="233"/>
      <c r="I410" s="233"/>
      <c r="J410" s="233">
        <v>5.0</v>
      </c>
      <c r="K410" s="233"/>
      <c r="L410" s="233">
        <v>7.0</v>
      </c>
      <c r="M410" s="233"/>
      <c r="N410" s="23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</row>
    <row r="411">
      <c r="A411" s="27"/>
      <c r="B411" s="88" t="s">
        <v>233</v>
      </c>
      <c r="C411" s="90"/>
      <c r="D411" s="233"/>
      <c r="E411" s="233"/>
      <c r="F411" s="233"/>
      <c r="G411" s="233"/>
      <c r="H411" s="233"/>
      <c r="I411" s="233"/>
      <c r="J411" s="233"/>
      <c r="K411" s="233"/>
      <c r="L411" s="233"/>
      <c r="M411" s="233"/>
      <c r="N411" s="23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</row>
    <row r="412">
      <c r="A412" s="35"/>
      <c r="B412" s="88" t="s">
        <v>338</v>
      </c>
      <c r="C412" s="110" t="str">
        <f>C406/C405</f>
        <v>#DIV/0!</v>
      </c>
      <c r="D412" s="110"/>
      <c r="E412" s="110"/>
      <c r="F412" s="110"/>
      <c r="G412" s="110"/>
      <c r="H412" s="110"/>
      <c r="I412" s="110"/>
      <c r="J412" s="110"/>
      <c r="K412" s="110"/>
      <c r="L412" s="110"/>
      <c r="M412" s="110"/>
      <c r="N412" s="110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</row>
    <row r="413">
      <c r="A413" s="23"/>
      <c r="B413" s="23"/>
      <c r="C413" s="23"/>
      <c r="D413" s="253" t="s">
        <v>2452</v>
      </c>
      <c r="E413" s="23"/>
      <c r="F413" s="253" t="s">
        <v>2453</v>
      </c>
      <c r="G413" s="23"/>
      <c r="H413" s="253" t="s">
        <v>2454</v>
      </c>
      <c r="I413" s="23"/>
      <c r="J413" s="253" t="s">
        <v>2455</v>
      </c>
      <c r="K413" s="23"/>
      <c r="L413" s="253" t="s">
        <v>2456</v>
      </c>
      <c r="M413" s="23"/>
      <c r="N413" s="253" t="s">
        <v>2457</v>
      </c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</row>
    <row r="414">
      <c r="A414" s="85">
        <v>43776.0</v>
      </c>
      <c r="B414" s="112" t="s">
        <v>134</v>
      </c>
      <c r="C414" s="113"/>
      <c r="D414" s="115" t="s">
        <v>1911</v>
      </c>
      <c r="E414" s="113"/>
      <c r="F414" s="115"/>
      <c r="G414" s="115"/>
      <c r="H414" s="115"/>
      <c r="I414" s="113"/>
      <c r="J414" s="115"/>
      <c r="K414" s="113"/>
      <c r="L414" s="115"/>
      <c r="M414" s="115"/>
      <c r="N414" s="115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</row>
    <row r="415">
      <c r="A415" s="27"/>
      <c r="B415" s="88" t="s">
        <v>159</v>
      </c>
      <c r="C415" s="90"/>
      <c r="D415" s="263">
        <v>40.0</v>
      </c>
      <c r="E415" s="235"/>
      <c r="F415" s="92"/>
      <c r="G415" s="233"/>
      <c r="H415" s="233"/>
      <c r="I415" s="235"/>
      <c r="J415" s="233"/>
      <c r="K415" s="235"/>
      <c r="L415" s="233"/>
      <c r="M415" s="233"/>
      <c r="N415" s="23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</row>
    <row r="416">
      <c r="A416" s="27"/>
      <c r="B416" s="88" t="s">
        <v>178</v>
      </c>
      <c r="C416" s="90"/>
      <c r="D416" s="92"/>
      <c r="E416" s="233"/>
      <c r="F416" s="92"/>
      <c r="G416" s="233"/>
      <c r="H416" s="233"/>
      <c r="I416" s="233"/>
      <c r="J416" s="233"/>
      <c r="K416" s="233"/>
      <c r="L416" s="233"/>
      <c r="M416" s="233"/>
      <c r="N416" s="23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</row>
    <row r="417">
      <c r="A417" s="27"/>
      <c r="B417" s="88" t="s">
        <v>287</v>
      </c>
      <c r="C417" s="90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</row>
    <row r="418">
      <c r="A418" s="27"/>
      <c r="B418" s="88" t="s">
        <v>301</v>
      </c>
      <c r="C418" s="90"/>
      <c r="D418" s="233"/>
      <c r="E418" s="233"/>
      <c r="F418" s="233"/>
      <c r="G418" s="233"/>
      <c r="H418" s="233"/>
      <c r="I418" s="233"/>
      <c r="J418" s="233"/>
      <c r="K418" s="233"/>
      <c r="L418" s="233"/>
      <c r="M418" s="233"/>
      <c r="N418" s="23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</row>
    <row r="419">
      <c r="A419" s="27"/>
      <c r="B419" s="88" t="s">
        <v>214</v>
      </c>
      <c r="C419" s="90"/>
      <c r="D419" s="233"/>
      <c r="E419" s="233"/>
      <c r="F419" s="233"/>
      <c r="G419" s="233"/>
      <c r="H419" s="233"/>
      <c r="I419" s="233"/>
      <c r="J419" s="233"/>
      <c r="K419" s="233"/>
      <c r="L419" s="233"/>
      <c r="M419" s="233"/>
      <c r="N419" s="23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</row>
    <row r="420">
      <c r="A420" s="27"/>
      <c r="B420" s="88" t="s">
        <v>221</v>
      </c>
      <c r="C420" s="90"/>
      <c r="D420" s="233"/>
      <c r="E420" s="233"/>
      <c r="F420" s="233"/>
      <c r="G420" s="233"/>
      <c r="H420" s="233"/>
      <c r="I420" s="233"/>
      <c r="J420" s="233"/>
      <c r="K420" s="233"/>
      <c r="L420" s="233"/>
      <c r="M420" s="233"/>
      <c r="N420" s="23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</row>
    <row r="421">
      <c r="A421" s="27"/>
      <c r="B421" s="88" t="s">
        <v>233</v>
      </c>
      <c r="C421" s="90"/>
      <c r="D421" s="233"/>
      <c r="E421" s="233"/>
      <c r="F421" s="233"/>
      <c r="G421" s="233"/>
      <c r="H421" s="233"/>
      <c r="I421" s="233"/>
      <c r="J421" s="233"/>
      <c r="K421" s="233"/>
      <c r="L421" s="233"/>
      <c r="M421" s="233"/>
      <c r="N421" s="23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</row>
    <row r="422">
      <c r="A422" s="35"/>
      <c r="B422" s="88" t="s">
        <v>338</v>
      </c>
      <c r="C422" s="110" t="str">
        <f>C416/C415</f>
        <v>#DIV/0!</v>
      </c>
      <c r="D422" s="110"/>
      <c r="E422" s="110"/>
      <c r="F422" s="110"/>
      <c r="G422" s="110"/>
      <c r="H422" s="110"/>
      <c r="I422" s="110"/>
      <c r="J422" s="110"/>
      <c r="K422" s="110"/>
      <c r="L422" s="110"/>
      <c r="M422" s="110"/>
      <c r="N422" s="110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</row>
    <row r="423">
      <c r="A423" s="23"/>
      <c r="B423" s="23"/>
      <c r="C423" s="23"/>
      <c r="D423" s="253" t="s">
        <v>2458</v>
      </c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</row>
    <row r="424">
      <c r="A424" s="85">
        <v>43778.0</v>
      </c>
      <c r="B424" s="112" t="s">
        <v>134</v>
      </c>
      <c r="C424" s="113"/>
      <c r="D424" s="115" t="s">
        <v>252</v>
      </c>
      <c r="E424" s="113"/>
      <c r="F424" s="115" t="s">
        <v>1857</v>
      </c>
      <c r="G424" s="115"/>
      <c r="H424" s="115" t="s">
        <v>1837</v>
      </c>
      <c r="I424" s="113"/>
      <c r="J424" s="115" t="s">
        <v>2253</v>
      </c>
      <c r="K424" s="113"/>
      <c r="L424" s="115" t="s">
        <v>1256</v>
      </c>
      <c r="M424" s="115"/>
      <c r="N424" s="115"/>
      <c r="O424" s="215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</row>
    <row r="425">
      <c r="A425" s="27"/>
      <c r="B425" s="88" t="s">
        <v>159</v>
      </c>
      <c r="C425" s="90"/>
      <c r="D425" s="233"/>
      <c r="E425" s="235"/>
      <c r="F425" s="233">
        <v>36.0</v>
      </c>
      <c r="G425" s="233"/>
      <c r="H425" s="233">
        <v>51.0</v>
      </c>
      <c r="I425" s="235"/>
      <c r="J425" s="233">
        <v>28.0</v>
      </c>
      <c r="K425" s="235"/>
      <c r="L425" s="233">
        <v>185.0</v>
      </c>
      <c r="M425" s="233"/>
      <c r="N425" s="233"/>
      <c r="O425" s="215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</row>
    <row r="426">
      <c r="A426" s="27"/>
      <c r="B426" s="88" t="s">
        <v>178</v>
      </c>
      <c r="C426" s="90"/>
      <c r="D426" s="233"/>
      <c r="E426" s="233"/>
      <c r="F426" s="233"/>
      <c r="G426" s="233"/>
      <c r="H426" s="233"/>
      <c r="I426" s="233"/>
      <c r="J426" s="233"/>
      <c r="K426" s="233"/>
      <c r="L426" s="233"/>
      <c r="M426" s="233"/>
      <c r="N426" s="233"/>
      <c r="O426" s="215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</row>
    <row r="427">
      <c r="A427" s="27"/>
      <c r="B427" s="88" t="s">
        <v>287</v>
      </c>
      <c r="C427" s="90"/>
      <c r="D427" s="233"/>
      <c r="E427" s="233"/>
      <c r="F427" s="233">
        <v>30.0</v>
      </c>
      <c r="G427" s="233"/>
      <c r="H427" s="233">
        <v>45.0</v>
      </c>
      <c r="I427" s="233"/>
      <c r="J427" s="233"/>
      <c r="K427" s="233"/>
      <c r="L427" s="233"/>
      <c r="M427" s="233"/>
      <c r="N427" s="233"/>
      <c r="O427" s="215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</row>
    <row r="428">
      <c r="A428" s="27"/>
      <c r="B428" s="88" t="s">
        <v>301</v>
      </c>
      <c r="C428" s="90"/>
      <c r="D428" s="233"/>
      <c r="E428" s="233"/>
      <c r="F428" s="233"/>
      <c r="G428" s="233"/>
      <c r="H428" s="233"/>
      <c r="I428" s="233"/>
      <c r="J428" s="233">
        <v>25.0</v>
      </c>
      <c r="K428" s="233"/>
      <c r="L428" s="233">
        <v>167.0</v>
      </c>
      <c r="M428" s="233"/>
      <c r="N428" s="233"/>
      <c r="O428" s="215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</row>
    <row r="429">
      <c r="A429" s="27"/>
      <c r="B429" s="88" t="s">
        <v>214</v>
      </c>
      <c r="C429" s="90"/>
      <c r="D429" s="233"/>
      <c r="E429" s="233"/>
      <c r="F429" s="233">
        <v>2.0</v>
      </c>
      <c r="G429" s="233"/>
      <c r="H429" s="233">
        <v>2.0</v>
      </c>
      <c r="I429" s="233"/>
      <c r="J429" s="233">
        <v>3.0</v>
      </c>
      <c r="K429" s="233"/>
      <c r="L429" s="233">
        <v>4.0</v>
      </c>
      <c r="M429" s="233"/>
      <c r="N429" s="233"/>
      <c r="O429" s="215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</row>
    <row r="430">
      <c r="A430" s="27"/>
      <c r="B430" s="88" t="s">
        <v>221</v>
      </c>
      <c r="C430" s="90"/>
      <c r="D430" s="233"/>
      <c r="E430" s="233"/>
      <c r="F430" s="233">
        <v>4.0</v>
      </c>
      <c r="G430" s="233"/>
      <c r="H430" s="233">
        <v>4.0</v>
      </c>
      <c r="I430" s="233"/>
      <c r="J430" s="233"/>
      <c r="K430" s="233"/>
      <c r="L430" s="233">
        <v>10.0</v>
      </c>
      <c r="M430" s="233"/>
      <c r="N430" s="233"/>
      <c r="O430" s="215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</row>
    <row r="431">
      <c r="A431" s="27"/>
      <c r="B431" s="88" t="s">
        <v>233</v>
      </c>
      <c r="C431" s="90"/>
      <c r="D431" s="233"/>
      <c r="E431" s="233"/>
      <c r="F431" s="233"/>
      <c r="G431" s="233"/>
      <c r="H431" s="233"/>
      <c r="I431" s="233"/>
      <c r="J431" s="233"/>
      <c r="K431" s="233"/>
      <c r="L431" s="233"/>
      <c r="M431" s="233"/>
      <c r="N431" s="233"/>
      <c r="O431" s="215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</row>
    <row r="432">
      <c r="A432" s="35"/>
      <c r="B432" s="88" t="s">
        <v>338</v>
      </c>
      <c r="C432" s="110" t="str">
        <f>C426/C425</f>
        <v>#DIV/0!</v>
      </c>
      <c r="D432" s="265"/>
      <c r="E432" s="110"/>
      <c r="F432" s="265"/>
      <c r="G432" s="110"/>
      <c r="H432" s="110"/>
      <c r="I432" s="110"/>
      <c r="J432" s="110"/>
      <c r="K432" s="110"/>
      <c r="L432" s="110"/>
      <c r="M432" s="110"/>
      <c r="N432" s="110"/>
      <c r="O432" s="215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</row>
    <row r="433">
      <c r="A433" s="266"/>
      <c r="B433" s="267"/>
      <c r="C433" s="268"/>
      <c r="D433" s="269"/>
      <c r="E433" s="268"/>
      <c r="F433" s="253" t="s">
        <v>2460</v>
      </c>
      <c r="G433" s="190"/>
      <c r="H433" s="253" t="s">
        <v>2461</v>
      </c>
      <c r="I433" s="268"/>
      <c r="J433" s="253" t="s">
        <v>2462</v>
      </c>
      <c r="K433" s="268"/>
      <c r="L433" s="253" t="s">
        <v>2463</v>
      </c>
      <c r="M433" s="190"/>
      <c r="N433" s="190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215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215"/>
      <c r="BD433" s="215"/>
      <c r="BE433" s="215"/>
      <c r="BF433" s="215"/>
      <c r="BG433" s="215"/>
      <c r="BH433" s="215"/>
    </row>
    <row r="434">
      <c r="A434" s="85">
        <v>43780.0</v>
      </c>
      <c r="B434" s="112" t="s">
        <v>134</v>
      </c>
      <c r="C434" s="113"/>
      <c r="D434" s="115" t="s">
        <v>252</v>
      </c>
      <c r="E434" s="113"/>
      <c r="F434" s="115" t="s">
        <v>252</v>
      </c>
      <c r="G434" s="115"/>
      <c r="H434" s="115" t="s">
        <v>2464</v>
      </c>
      <c r="I434" s="113"/>
      <c r="J434" s="115" t="s">
        <v>1267</v>
      </c>
      <c r="K434" s="113"/>
      <c r="L434" s="115"/>
      <c r="M434" s="115"/>
      <c r="N434" s="115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</row>
    <row r="435">
      <c r="A435" s="27"/>
      <c r="B435" s="88" t="s">
        <v>159</v>
      </c>
      <c r="C435" s="90"/>
      <c r="D435" s="263">
        <v>0.0</v>
      </c>
      <c r="E435" s="235"/>
      <c r="F435" s="92">
        <v>0.0</v>
      </c>
      <c r="G435" s="233"/>
      <c r="H435" s="233">
        <v>6.0</v>
      </c>
      <c r="I435" s="235"/>
      <c r="J435" s="233">
        <v>38.0</v>
      </c>
      <c r="K435" s="235"/>
      <c r="L435" s="233"/>
      <c r="M435" s="233"/>
      <c r="N435" s="23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</row>
    <row r="436">
      <c r="A436" s="27"/>
      <c r="B436" s="88" t="s">
        <v>178</v>
      </c>
      <c r="C436" s="90"/>
      <c r="D436" s="92"/>
      <c r="E436" s="233"/>
      <c r="F436" s="92"/>
      <c r="G436" s="233"/>
      <c r="H436" s="233"/>
      <c r="I436" s="233"/>
      <c r="J436" s="233"/>
      <c r="K436" s="233"/>
      <c r="L436" s="233"/>
      <c r="M436" s="233"/>
      <c r="N436" s="23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</row>
    <row r="437">
      <c r="A437" s="27"/>
      <c r="B437" s="88" t="s">
        <v>287</v>
      </c>
      <c r="C437" s="90"/>
      <c r="D437" s="233"/>
      <c r="E437" s="233"/>
      <c r="F437" s="233"/>
      <c r="G437" s="233"/>
      <c r="H437" s="233"/>
      <c r="I437" s="233"/>
      <c r="J437" s="233"/>
      <c r="K437" s="233"/>
      <c r="L437" s="233"/>
      <c r="M437" s="233"/>
      <c r="N437" s="23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</row>
    <row r="438">
      <c r="A438" s="27"/>
      <c r="B438" s="88" t="s">
        <v>301</v>
      </c>
      <c r="C438" s="90"/>
      <c r="D438" s="233"/>
      <c r="E438" s="233"/>
      <c r="F438" s="233"/>
      <c r="G438" s="233"/>
      <c r="H438" s="233">
        <v>5.0</v>
      </c>
      <c r="I438" s="233"/>
      <c r="J438" s="233">
        <v>25.0</v>
      </c>
      <c r="K438" s="233"/>
      <c r="L438" s="233"/>
      <c r="M438" s="233"/>
      <c r="N438" s="23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</row>
    <row r="439">
      <c r="A439" s="27"/>
      <c r="B439" s="88" t="s">
        <v>214</v>
      </c>
      <c r="C439" s="90"/>
      <c r="D439" s="233"/>
      <c r="E439" s="233"/>
      <c r="F439" s="233"/>
      <c r="G439" s="233"/>
      <c r="H439" s="233">
        <v>1.0</v>
      </c>
      <c r="I439" s="233"/>
      <c r="J439" s="233">
        <v>7.0</v>
      </c>
      <c r="K439" s="233"/>
      <c r="L439" s="233"/>
      <c r="M439" s="233"/>
      <c r="N439" s="23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</row>
    <row r="440">
      <c r="A440" s="27"/>
      <c r="B440" s="88" t="s">
        <v>221</v>
      </c>
      <c r="C440" s="90"/>
      <c r="D440" s="233"/>
      <c r="E440" s="233"/>
      <c r="F440" s="233"/>
      <c r="G440" s="233"/>
      <c r="H440" s="233"/>
      <c r="I440" s="233"/>
      <c r="J440" s="233">
        <v>3.0</v>
      </c>
      <c r="K440" s="233"/>
      <c r="L440" s="233"/>
      <c r="M440" s="233"/>
      <c r="N440" s="23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</row>
    <row r="441">
      <c r="A441" s="27"/>
      <c r="B441" s="88" t="s">
        <v>233</v>
      </c>
      <c r="C441" s="90"/>
      <c r="D441" s="233"/>
      <c r="E441" s="233"/>
      <c r="F441" s="233"/>
      <c r="G441" s="233"/>
      <c r="H441" s="233"/>
      <c r="I441" s="233"/>
      <c r="J441" s="233"/>
      <c r="K441" s="233"/>
      <c r="L441" s="233"/>
      <c r="M441" s="233"/>
      <c r="N441" s="23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</row>
    <row r="442">
      <c r="A442" s="35"/>
      <c r="B442" s="88" t="s">
        <v>338</v>
      </c>
      <c r="C442" s="110" t="str">
        <f>C436/C435</f>
        <v>#DIV/0!</v>
      </c>
      <c r="D442" s="110"/>
      <c r="E442" s="110"/>
      <c r="F442" s="110"/>
      <c r="G442" s="110"/>
      <c r="H442" s="110"/>
      <c r="I442" s="110"/>
      <c r="J442" s="110"/>
      <c r="K442" s="110"/>
      <c r="L442" s="110"/>
      <c r="M442" s="110"/>
      <c r="N442" s="110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53" t="s">
        <v>2465</v>
      </c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</row>
    <row r="444">
      <c r="A444" s="85">
        <v>43781.0</v>
      </c>
      <c r="B444" s="112" t="s">
        <v>134</v>
      </c>
      <c r="C444" s="113"/>
      <c r="D444" s="115" t="s">
        <v>1911</v>
      </c>
      <c r="E444" s="113"/>
      <c r="F444" s="115" t="s">
        <v>1351</v>
      </c>
      <c r="G444" s="115"/>
      <c r="H444" s="115" t="s">
        <v>1548</v>
      </c>
      <c r="I444" s="113"/>
      <c r="J444" s="115" t="s">
        <v>2203</v>
      </c>
      <c r="K444" s="113"/>
      <c r="L444" s="115" t="s">
        <v>1846</v>
      </c>
      <c r="M444" s="115"/>
      <c r="N444" s="115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</row>
    <row r="445">
      <c r="A445" s="27"/>
      <c r="B445" s="88" t="s">
        <v>159</v>
      </c>
      <c r="C445" s="90"/>
      <c r="D445" s="263">
        <v>74.0</v>
      </c>
      <c r="E445" s="235"/>
      <c r="F445" s="92">
        <v>131.0</v>
      </c>
      <c r="G445" s="233"/>
      <c r="H445" s="233">
        <v>143.0</v>
      </c>
      <c r="I445" s="235"/>
      <c r="J445" s="233">
        <v>71.0</v>
      </c>
      <c r="K445" s="235"/>
      <c r="L445" s="233">
        <v>213.0</v>
      </c>
      <c r="M445" s="233"/>
      <c r="N445" s="233"/>
      <c r="O445" s="23">
        <f>sum(D445:N445)</f>
        <v>632</v>
      </c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</row>
    <row r="446">
      <c r="A446" s="27"/>
      <c r="B446" s="88" t="s">
        <v>178</v>
      </c>
      <c r="C446" s="90"/>
      <c r="D446" s="92"/>
      <c r="E446" s="233"/>
      <c r="F446" s="92"/>
      <c r="G446" s="233"/>
      <c r="H446" s="233"/>
      <c r="I446" s="233"/>
      <c r="J446" s="233"/>
      <c r="K446" s="233"/>
      <c r="L446" s="233"/>
      <c r="M446" s="233"/>
      <c r="N446" s="23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</row>
    <row r="447">
      <c r="A447" s="27"/>
      <c r="B447" s="88" t="s">
        <v>287</v>
      </c>
      <c r="C447" s="90"/>
      <c r="D447" s="233">
        <v>48.0</v>
      </c>
      <c r="E447" s="233"/>
      <c r="F447" s="233">
        <v>83.0</v>
      </c>
      <c r="G447" s="233"/>
      <c r="H447" s="233"/>
      <c r="I447" s="233"/>
      <c r="J447" s="233"/>
      <c r="K447" s="233"/>
      <c r="L447" s="233"/>
      <c r="M447" s="233"/>
      <c r="N447" s="23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</row>
    <row r="448">
      <c r="A448" s="27"/>
      <c r="B448" s="88" t="s">
        <v>301</v>
      </c>
      <c r="C448" s="90"/>
      <c r="D448" s="233"/>
      <c r="E448" s="233"/>
      <c r="F448" s="233"/>
      <c r="G448" s="233"/>
      <c r="H448" s="233">
        <v>124.0</v>
      </c>
      <c r="I448" s="233"/>
      <c r="J448" s="233">
        <v>61.0</v>
      </c>
      <c r="K448" s="233"/>
      <c r="L448" s="233">
        <v>160.0</v>
      </c>
      <c r="M448" s="233"/>
      <c r="N448" s="23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</row>
    <row r="449">
      <c r="A449" s="27"/>
      <c r="B449" s="88" t="s">
        <v>214</v>
      </c>
      <c r="C449" s="90"/>
      <c r="D449" s="233">
        <v>14.0</v>
      </c>
      <c r="E449" s="233"/>
      <c r="F449" s="233">
        <v>27.0</v>
      </c>
      <c r="G449" s="233"/>
      <c r="H449" s="233">
        <v>14.0</v>
      </c>
      <c r="I449" s="233"/>
      <c r="J449" s="233">
        <v>7.0</v>
      </c>
      <c r="K449" s="233"/>
      <c r="L449" s="233">
        <v>46.0</v>
      </c>
      <c r="M449" s="233"/>
      <c r="N449" s="23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</row>
    <row r="450">
      <c r="A450" s="27"/>
      <c r="B450" s="88" t="s">
        <v>221</v>
      </c>
      <c r="C450" s="90"/>
      <c r="D450" s="233">
        <v>12.0</v>
      </c>
      <c r="E450" s="233"/>
      <c r="F450" s="233">
        <v>15.0</v>
      </c>
      <c r="G450" s="233"/>
      <c r="H450" s="233">
        <v>10.0</v>
      </c>
      <c r="I450" s="233"/>
      <c r="J450" s="233">
        <v>5.0</v>
      </c>
      <c r="K450" s="233"/>
      <c r="L450" s="233"/>
      <c r="M450" s="233"/>
      <c r="N450" s="23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</row>
    <row r="451">
      <c r="A451" s="27"/>
      <c r="B451" s="88" t="s">
        <v>233</v>
      </c>
      <c r="C451" s="90"/>
      <c r="D451" s="233"/>
      <c r="E451" s="233"/>
      <c r="F451" s="233"/>
      <c r="G451" s="233"/>
      <c r="H451" s="233"/>
      <c r="I451" s="233"/>
      <c r="J451" s="233"/>
      <c r="K451" s="233"/>
      <c r="L451" s="233"/>
      <c r="M451" s="233"/>
      <c r="N451" s="23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</row>
    <row r="452">
      <c r="A452" s="35"/>
      <c r="B452" s="88" t="s">
        <v>338</v>
      </c>
      <c r="C452" s="110" t="str">
        <f>C446/C445</f>
        <v>#DIV/0!</v>
      </c>
      <c r="D452" s="110"/>
      <c r="E452" s="110"/>
      <c r="F452" s="110"/>
      <c r="G452" s="110"/>
      <c r="H452" s="110"/>
      <c r="I452" s="110"/>
      <c r="J452" s="110"/>
      <c r="K452" s="110"/>
      <c r="L452" s="110"/>
      <c r="M452" s="110"/>
      <c r="N452" s="110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</row>
    <row r="453">
      <c r="A453" s="23"/>
      <c r="B453" s="23"/>
      <c r="C453" s="23"/>
      <c r="D453" s="253" t="s">
        <v>2466</v>
      </c>
      <c r="E453" s="23"/>
      <c r="F453" s="253" t="s">
        <v>2467</v>
      </c>
      <c r="G453" s="23"/>
      <c r="H453" s="253" t="s">
        <v>2468</v>
      </c>
      <c r="I453" s="23"/>
      <c r="J453" s="253" t="s">
        <v>2469</v>
      </c>
      <c r="K453" s="23"/>
      <c r="L453" s="253" t="s">
        <v>2471</v>
      </c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</row>
    <row r="454">
      <c r="A454" s="85">
        <v>43782.0</v>
      </c>
      <c r="B454" s="112" t="s">
        <v>134</v>
      </c>
      <c r="C454" s="113"/>
      <c r="D454" s="115" t="s">
        <v>252</v>
      </c>
      <c r="E454" s="113"/>
      <c r="F454" s="115" t="s">
        <v>1929</v>
      </c>
      <c r="G454" s="115"/>
      <c r="H454" s="115" t="s">
        <v>1300</v>
      </c>
      <c r="I454" s="113"/>
      <c r="J454" s="115" t="s">
        <v>598</v>
      </c>
      <c r="K454" s="113"/>
      <c r="L454" s="115" t="s">
        <v>175</v>
      </c>
      <c r="M454" s="115"/>
      <c r="N454" s="115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</row>
    <row r="455">
      <c r="A455" s="27"/>
      <c r="B455" s="88" t="s">
        <v>159</v>
      </c>
      <c r="C455" s="90"/>
      <c r="D455" s="263"/>
      <c r="E455" s="235"/>
      <c r="F455" s="92">
        <v>107.0</v>
      </c>
      <c r="G455" s="233"/>
      <c r="H455" s="233">
        <v>120.0</v>
      </c>
      <c r="I455" s="235"/>
      <c r="J455" s="233">
        <v>15.0</v>
      </c>
      <c r="K455" s="235"/>
      <c r="L455" s="233">
        <v>170.0</v>
      </c>
      <c r="M455" s="233"/>
      <c r="N455" s="233"/>
      <c r="O455" s="23">
        <f>sum(F455:N455)</f>
        <v>412</v>
      </c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</row>
    <row r="456">
      <c r="A456" s="27"/>
      <c r="B456" s="88" t="s">
        <v>178</v>
      </c>
      <c r="C456" s="90"/>
      <c r="D456" s="92"/>
      <c r="E456" s="233"/>
      <c r="F456" s="92"/>
      <c r="G456" s="233"/>
      <c r="H456" s="233"/>
      <c r="I456" s="233"/>
      <c r="J456" s="233"/>
      <c r="K456" s="233"/>
      <c r="L456" s="233"/>
      <c r="M456" s="233"/>
      <c r="N456" s="23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</row>
    <row r="457">
      <c r="A457" s="27"/>
      <c r="B457" s="88" t="s">
        <v>287</v>
      </c>
      <c r="C457" s="90"/>
      <c r="D457" s="233"/>
      <c r="E457" s="233"/>
      <c r="F457" s="233">
        <v>82.0</v>
      </c>
      <c r="G457" s="233"/>
      <c r="H457" s="233"/>
      <c r="I457" s="233"/>
      <c r="J457" s="233"/>
      <c r="K457" s="233"/>
      <c r="L457" s="233"/>
      <c r="M457" s="233"/>
      <c r="N457" s="23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</row>
    <row r="458">
      <c r="A458" s="27"/>
      <c r="B458" s="88" t="s">
        <v>301</v>
      </c>
      <c r="C458" s="90"/>
      <c r="D458" s="233"/>
      <c r="E458" s="233"/>
      <c r="F458" s="233"/>
      <c r="G458" s="233"/>
      <c r="H458" s="233">
        <v>105.0</v>
      </c>
      <c r="I458" s="233"/>
      <c r="J458" s="233">
        <v>13.0</v>
      </c>
      <c r="K458" s="233"/>
      <c r="L458" s="233">
        <v>123.0</v>
      </c>
      <c r="M458" s="233"/>
      <c r="N458" s="23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</row>
    <row r="459">
      <c r="A459" s="27"/>
      <c r="B459" s="88" t="s">
        <v>214</v>
      </c>
      <c r="C459" s="90"/>
      <c r="D459" s="233"/>
      <c r="E459" s="233"/>
      <c r="F459" s="233">
        <v>10.0</v>
      </c>
      <c r="G459" s="233"/>
      <c r="H459" s="233">
        <v>12.0</v>
      </c>
      <c r="I459" s="233"/>
      <c r="J459" s="233">
        <v>1.0</v>
      </c>
      <c r="K459" s="233"/>
      <c r="L459" s="233">
        <v>30.0</v>
      </c>
      <c r="M459" s="233"/>
      <c r="N459" s="233"/>
      <c r="O459" s="23"/>
      <c r="P459" s="82" t="s">
        <v>2472</v>
      </c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</row>
    <row r="460">
      <c r="A460" s="27"/>
      <c r="B460" s="88" t="s">
        <v>221</v>
      </c>
      <c r="C460" s="90"/>
      <c r="D460" s="233"/>
      <c r="E460" s="233"/>
      <c r="F460" s="233">
        <v>5.0</v>
      </c>
      <c r="G460" s="233"/>
      <c r="H460" s="233">
        <v>3.0</v>
      </c>
      <c r="I460" s="233"/>
      <c r="J460" s="233">
        <v>1.0</v>
      </c>
      <c r="K460" s="233"/>
      <c r="L460" s="233">
        <v>15.0</v>
      </c>
      <c r="M460" s="233"/>
      <c r="N460" s="23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</row>
    <row r="461">
      <c r="A461" s="27"/>
      <c r="B461" s="88" t="s">
        <v>233</v>
      </c>
      <c r="C461" s="90"/>
      <c r="D461" s="233"/>
      <c r="E461" s="233"/>
      <c r="F461" s="233"/>
      <c r="G461" s="233"/>
      <c r="H461" s="233"/>
      <c r="I461" s="233"/>
      <c r="J461" s="233"/>
      <c r="K461" s="233"/>
      <c r="L461" s="233"/>
      <c r="M461" s="233"/>
      <c r="N461" s="23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</row>
    <row r="462">
      <c r="A462" s="35"/>
      <c r="B462" s="88" t="s">
        <v>338</v>
      </c>
      <c r="C462" s="110" t="str">
        <f>C456/C455</f>
        <v>#DIV/0!</v>
      </c>
      <c r="D462" s="110"/>
      <c r="E462" s="110"/>
      <c r="F462" s="110"/>
      <c r="G462" s="110"/>
      <c r="H462" s="110"/>
      <c r="I462" s="110"/>
      <c r="J462" s="110"/>
      <c r="K462" s="110"/>
      <c r="L462" s="110"/>
      <c r="M462" s="110"/>
      <c r="N462" s="110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</row>
    <row r="463">
      <c r="A463" s="23"/>
      <c r="B463" s="23"/>
      <c r="C463" s="23"/>
      <c r="D463" s="23"/>
      <c r="E463" s="23"/>
      <c r="F463" s="253" t="s">
        <v>2473</v>
      </c>
      <c r="G463" s="23"/>
      <c r="H463" s="253" t="s">
        <v>2474</v>
      </c>
      <c r="I463" s="23"/>
      <c r="J463" s="253" t="s">
        <v>2475</v>
      </c>
      <c r="K463" s="23"/>
      <c r="L463" s="253" t="s">
        <v>2476</v>
      </c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</row>
    <row r="464">
      <c r="A464" s="85">
        <v>43783.0</v>
      </c>
      <c r="B464" s="112" t="s">
        <v>134</v>
      </c>
      <c r="C464" s="113"/>
      <c r="D464" s="188" t="s">
        <v>252</v>
      </c>
      <c r="E464" s="189"/>
      <c r="F464" s="188" t="s">
        <v>367</v>
      </c>
      <c r="G464" s="188"/>
      <c r="H464" s="188" t="s">
        <v>1717</v>
      </c>
      <c r="I464" s="189"/>
      <c r="J464" s="188" t="s">
        <v>1790</v>
      </c>
      <c r="K464" s="189"/>
      <c r="L464" s="188" t="s">
        <v>1832</v>
      </c>
      <c r="M464" s="188"/>
      <c r="N464" s="188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</row>
    <row r="465">
      <c r="A465" s="27"/>
      <c r="B465" s="88" t="s">
        <v>159</v>
      </c>
      <c r="C465" s="90"/>
      <c r="D465" s="233"/>
      <c r="E465" s="235"/>
      <c r="F465" s="233">
        <v>169.0</v>
      </c>
      <c r="G465" s="233"/>
      <c r="H465" s="233">
        <v>153.0</v>
      </c>
      <c r="I465" s="235"/>
      <c r="J465" s="233">
        <v>81.0</v>
      </c>
      <c r="K465" s="235"/>
      <c r="L465" s="233">
        <v>188.0</v>
      </c>
      <c r="M465" s="233"/>
      <c r="N465" s="233"/>
      <c r="O465" s="23">
        <f>sum(D465:N465)</f>
        <v>591</v>
      </c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</row>
    <row r="466">
      <c r="A466" s="27"/>
      <c r="B466" s="88" t="s">
        <v>178</v>
      </c>
      <c r="C466" s="90"/>
      <c r="D466" s="233"/>
      <c r="E466" s="233"/>
      <c r="F466" s="233"/>
      <c r="G466" s="233"/>
      <c r="H466" s="233"/>
      <c r="I466" s="233"/>
      <c r="J466" s="233"/>
      <c r="K466" s="233"/>
      <c r="L466" s="233"/>
      <c r="M466" s="233"/>
      <c r="N466" s="23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</row>
    <row r="467">
      <c r="A467" s="27"/>
      <c r="B467" s="88" t="s">
        <v>287</v>
      </c>
      <c r="C467" s="90"/>
      <c r="D467" s="233"/>
      <c r="E467" s="233"/>
      <c r="F467" s="233">
        <v>137.0</v>
      </c>
      <c r="G467" s="233"/>
      <c r="H467" s="233">
        <v>144.0</v>
      </c>
      <c r="I467" s="233"/>
      <c r="J467" s="233">
        <v>70.0</v>
      </c>
      <c r="K467" s="233"/>
      <c r="L467" s="233">
        <v>170.0</v>
      </c>
      <c r="M467" s="233"/>
      <c r="N467" s="23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</row>
    <row r="468">
      <c r="A468" s="27"/>
      <c r="B468" s="88" t="s">
        <v>301</v>
      </c>
      <c r="C468" s="90"/>
      <c r="D468" s="233"/>
      <c r="E468" s="233"/>
      <c r="F468" s="233"/>
      <c r="G468" s="233"/>
      <c r="H468" s="233"/>
      <c r="I468" s="233"/>
      <c r="J468" s="233"/>
      <c r="K468" s="233"/>
      <c r="L468" s="233"/>
      <c r="M468" s="233"/>
      <c r="N468" s="23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</row>
    <row r="469">
      <c r="A469" s="27"/>
      <c r="B469" s="88" t="s">
        <v>214</v>
      </c>
      <c r="C469" s="90"/>
      <c r="D469" s="233"/>
      <c r="E469" s="233"/>
      <c r="F469" s="233">
        <v>18.0</v>
      </c>
      <c r="G469" s="233"/>
      <c r="H469" s="233">
        <v>4.0</v>
      </c>
      <c r="I469" s="233"/>
      <c r="J469" s="233">
        <v>3.0</v>
      </c>
      <c r="K469" s="233"/>
      <c r="L469" s="233">
        <v>14.0</v>
      </c>
      <c r="M469" s="233"/>
      <c r="N469" s="23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</row>
    <row r="470">
      <c r="A470" s="27"/>
      <c r="B470" s="88" t="s">
        <v>221</v>
      </c>
      <c r="C470" s="90"/>
      <c r="D470" s="233"/>
      <c r="E470" s="233"/>
      <c r="F470" s="233">
        <v>16.0</v>
      </c>
      <c r="G470" s="233"/>
      <c r="H470" s="233">
        <v>6.0</v>
      </c>
      <c r="I470" s="233"/>
      <c r="J470" s="233">
        <v>9.0</v>
      </c>
      <c r="K470" s="233"/>
      <c r="L470" s="233">
        <v>4.0</v>
      </c>
      <c r="M470" s="233"/>
      <c r="N470" s="23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</row>
    <row r="471">
      <c r="A471" s="27"/>
      <c r="B471" s="88" t="s">
        <v>233</v>
      </c>
      <c r="C471" s="90"/>
      <c r="D471" s="233"/>
      <c r="E471" s="233"/>
      <c r="F471" s="233"/>
      <c r="G471" s="233"/>
      <c r="H471" s="233"/>
      <c r="I471" s="233"/>
      <c r="J471" s="233"/>
      <c r="K471" s="233"/>
      <c r="L471" s="233"/>
      <c r="M471" s="233"/>
      <c r="N471" s="23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</row>
    <row r="472">
      <c r="A472" s="35"/>
      <c r="B472" s="88" t="s">
        <v>338</v>
      </c>
      <c r="C472" s="110" t="str">
        <f>C466/C465</f>
        <v>#DIV/0!</v>
      </c>
      <c r="D472" s="265"/>
      <c r="E472" s="265"/>
      <c r="F472" s="265"/>
      <c r="G472" s="265"/>
      <c r="H472" s="265"/>
      <c r="I472" s="265"/>
      <c r="J472" s="265"/>
      <c r="K472" s="265"/>
      <c r="L472" s="265"/>
      <c r="M472" s="265"/>
      <c r="N472" s="265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</row>
    <row r="473">
      <c r="A473" s="23"/>
      <c r="B473" s="23"/>
      <c r="C473" s="23"/>
      <c r="D473" s="23"/>
      <c r="E473" s="23"/>
      <c r="F473" s="253" t="s">
        <v>2477</v>
      </c>
      <c r="G473" s="23"/>
      <c r="H473" s="253" t="s">
        <v>2478</v>
      </c>
      <c r="I473" s="23"/>
      <c r="J473" s="253" t="s">
        <v>2479</v>
      </c>
      <c r="K473" s="23"/>
      <c r="L473" s="253" t="s">
        <v>2480</v>
      </c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</row>
    <row r="474">
      <c r="A474" s="85">
        <v>43784.0</v>
      </c>
      <c r="B474" s="112" t="s">
        <v>134</v>
      </c>
      <c r="C474" s="113"/>
      <c r="D474" s="188" t="s">
        <v>1928</v>
      </c>
      <c r="E474" s="189"/>
      <c r="F474" s="188" t="s">
        <v>1420</v>
      </c>
      <c r="G474" s="188"/>
      <c r="H474" s="188" t="s">
        <v>43</v>
      </c>
      <c r="I474" s="189"/>
      <c r="J474" s="188" t="s">
        <v>264</v>
      </c>
      <c r="K474" s="189"/>
      <c r="L474" s="188" t="s">
        <v>175</v>
      </c>
      <c r="M474" s="188"/>
      <c r="N474" s="188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</row>
    <row r="475">
      <c r="A475" s="27"/>
      <c r="B475" s="88" t="s">
        <v>159</v>
      </c>
      <c r="C475" s="90"/>
      <c r="D475" s="233">
        <v>4.0</v>
      </c>
      <c r="E475" s="235"/>
      <c r="F475" s="233">
        <v>161.0</v>
      </c>
      <c r="G475" s="233"/>
      <c r="H475" s="233">
        <v>38.0</v>
      </c>
      <c r="I475" s="235"/>
      <c r="J475" s="233">
        <v>13.0</v>
      </c>
      <c r="K475" s="235"/>
      <c r="L475" s="233">
        <v>116.0</v>
      </c>
      <c r="M475" s="233"/>
      <c r="N475" s="233"/>
      <c r="O475" s="23">
        <f>sum(D475:N475)</f>
        <v>332</v>
      </c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</row>
    <row r="476">
      <c r="A476" s="27"/>
      <c r="B476" s="88" t="s">
        <v>178</v>
      </c>
      <c r="C476" s="90"/>
      <c r="D476" s="233"/>
      <c r="E476" s="233"/>
      <c r="F476" s="233"/>
      <c r="G476" s="233"/>
      <c r="H476" s="233"/>
      <c r="I476" s="233"/>
      <c r="J476" s="233"/>
      <c r="K476" s="233"/>
      <c r="L476" s="233"/>
      <c r="M476" s="233"/>
      <c r="N476" s="23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</row>
    <row r="477">
      <c r="A477" s="27"/>
      <c r="B477" s="88" t="s">
        <v>287</v>
      </c>
      <c r="C477" s="90"/>
      <c r="D477" s="233">
        <v>4.0</v>
      </c>
      <c r="E477" s="233"/>
      <c r="F477" s="233">
        <v>146.0</v>
      </c>
      <c r="G477" s="233"/>
      <c r="H477" s="233"/>
      <c r="I477" s="233"/>
      <c r="J477" s="233"/>
      <c r="K477" s="233"/>
      <c r="L477" s="233"/>
      <c r="M477" s="233"/>
      <c r="N477" s="23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</row>
    <row r="478">
      <c r="A478" s="27"/>
      <c r="B478" s="88" t="s">
        <v>301</v>
      </c>
      <c r="C478" s="90"/>
      <c r="D478" s="233"/>
      <c r="E478" s="233"/>
      <c r="F478" s="233"/>
      <c r="G478" s="233"/>
      <c r="H478" s="233">
        <v>30.0</v>
      </c>
      <c r="I478" s="233"/>
      <c r="J478" s="233">
        <v>10.0</v>
      </c>
      <c r="K478" s="233"/>
      <c r="L478" s="233">
        <v>83.0</v>
      </c>
      <c r="M478" s="233"/>
      <c r="N478" s="23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</row>
    <row r="479">
      <c r="A479" s="27"/>
      <c r="B479" s="88" t="s">
        <v>214</v>
      </c>
      <c r="C479" s="90"/>
      <c r="D479" s="233"/>
      <c r="E479" s="233"/>
      <c r="F479" s="233">
        <v>20.0</v>
      </c>
      <c r="G479" s="233"/>
      <c r="H479" s="233">
        <v>6.0</v>
      </c>
      <c r="I479" s="233"/>
      <c r="J479" s="233">
        <v>2.0</v>
      </c>
      <c r="K479" s="233"/>
      <c r="L479" s="233">
        <v>25.0</v>
      </c>
      <c r="M479" s="233"/>
      <c r="N479" s="23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</row>
    <row r="480">
      <c r="A480" s="27"/>
      <c r="B480" s="88" t="s">
        <v>221</v>
      </c>
      <c r="C480" s="90"/>
      <c r="D480" s="233"/>
      <c r="E480" s="233"/>
      <c r="F480" s="233">
        <v>5.0</v>
      </c>
      <c r="G480" s="233"/>
      <c r="H480" s="233">
        <v>2.0</v>
      </c>
      <c r="I480" s="233"/>
      <c r="J480" s="233">
        <v>1.0</v>
      </c>
      <c r="K480" s="233"/>
      <c r="L480" s="233">
        <v>4.0</v>
      </c>
      <c r="M480" s="233"/>
      <c r="N480" s="233"/>
      <c r="O480" s="23"/>
      <c r="P480" s="23"/>
      <c r="Q480" s="261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</row>
    <row r="481">
      <c r="A481" s="27"/>
      <c r="B481" s="88" t="s">
        <v>233</v>
      </c>
      <c r="C481" s="90"/>
      <c r="D481" s="233"/>
      <c r="E481" s="233"/>
      <c r="F481" s="233"/>
      <c r="G481" s="233"/>
      <c r="H481" s="233"/>
      <c r="I481" s="233"/>
      <c r="J481" s="233"/>
      <c r="K481" s="233"/>
      <c r="L481" s="233"/>
      <c r="M481" s="233"/>
      <c r="N481" s="23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</row>
    <row r="482">
      <c r="A482" s="35"/>
      <c r="B482" s="88" t="s">
        <v>338</v>
      </c>
      <c r="C482" s="110" t="str">
        <f>C476/C475</f>
        <v>#DIV/0!</v>
      </c>
      <c r="D482" s="265"/>
      <c r="E482" s="265"/>
      <c r="F482" s="265"/>
      <c r="G482" s="265"/>
      <c r="H482" s="265"/>
      <c r="I482" s="265"/>
      <c r="J482" s="265"/>
      <c r="K482" s="265"/>
      <c r="L482" s="265"/>
      <c r="M482" s="265"/>
      <c r="N482" s="265"/>
      <c r="O482" s="23"/>
      <c r="P482" s="261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</row>
    <row r="483">
      <c r="A483" s="23"/>
      <c r="B483" s="23"/>
      <c r="C483" s="23"/>
      <c r="D483" s="253" t="s">
        <v>2481</v>
      </c>
      <c r="E483" s="23"/>
      <c r="F483" s="253" t="s">
        <v>2482</v>
      </c>
      <c r="G483" s="23"/>
      <c r="H483" s="253" t="s">
        <v>2483</v>
      </c>
      <c r="I483" s="23"/>
      <c r="J483" s="253" t="s">
        <v>2484</v>
      </c>
      <c r="K483" s="23"/>
      <c r="L483" s="270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</row>
    <row r="484">
      <c r="A484" s="85">
        <v>43785.0</v>
      </c>
      <c r="B484" s="112" t="s">
        <v>134</v>
      </c>
      <c r="C484" s="113"/>
      <c r="D484" s="188" t="s">
        <v>1928</v>
      </c>
      <c r="E484" s="189"/>
      <c r="F484" s="188" t="s">
        <v>99</v>
      </c>
      <c r="G484" s="188"/>
      <c r="H484" s="188" t="s">
        <v>189</v>
      </c>
      <c r="I484" s="189"/>
      <c r="J484" s="188" t="s">
        <v>1918</v>
      </c>
      <c r="K484" s="189"/>
      <c r="L484" s="188"/>
      <c r="M484" s="188"/>
      <c r="N484" s="188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</row>
    <row r="485">
      <c r="A485" s="27"/>
      <c r="B485" s="88" t="s">
        <v>159</v>
      </c>
      <c r="C485" s="90"/>
      <c r="D485" s="233">
        <v>8.0</v>
      </c>
      <c r="E485" s="235"/>
      <c r="F485" s="233">
        <v>68.0</v>
      </c>
      <c r="G485" s="233"/>
      <c r="H485" s="233">
        <v>37.0</v>
      </c>
      <c r="I485" s="235"/>
      <c r="J485" s="233">
        <v>110.0</v>
      </c>
      <c r="K485" s="235"/>
      <c r="L485" s="233"/>
      <c r="M485" s="233"/>
      <c r="N485" s="233"/>
      <c r="O485" s="23">
        <f>sum(D485:N485)</f>
        <v>223</v>
      </c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</row>
    <row r="486">
      <c r="A486" s="27"/>
      <c r="B486" s="88" t="s">
        <v>178</v>
      </c>
      <c r="C486" s="90"/>
      <c r="D486" s="233"/>
      <c r="E486" s="233"/>
      <c r="F486" s="233"/>
      <c r="G486" s="233"/>
      <c r="H486" s="233"/>
      <c r="I486" s="233"/>
      <c r="J486" s="233"/>
      <c r="K486" s="233"/>
      <c r="L486" s="233"/>
      <c r="M486" s="233"/>
      <c r="N486" s="23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</row>
    <row r="487">
      <c r="A487" s="27"/>
      <c r="B487" s="88" t="s">
        <v>287</v>
      </c>
      <c r="C487" s="90"/>
      <c r="D487" s="233"/>
      <c r="E487" s="233"/>
      <c r="F487" s="233"/>
      <c r="G487" s="233"/>
      <c r="H487" s="233"/>
      <c r="I487" s="233"/>
      <c r="J487" s="233"/>
      <c r="K487" s="233"/>
      <c r="L487" s="233"/>
      <c r="M487" s="233"/>
      <c r="N487" s="23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</row>
    <row r="488">
      <c r="A488" s="27"/>
      <c r="B488" s="88" t="s">
        <v>301</v>
      </c>
      <c r="C488" s="90"/>
      <c r="D488" s="233">
        <v>8.0</v>
      </c>
      <c r="E488" s="233"/>
      <c r="F488" s="233">
        <v>60.0</v>
      </c>
      <c r="G488" s="233"/>
      <c r="H488" s="233">
        <v>28.0</v>
      </c>
      <c r="I488" s="233"/>
      <c r="J488" s="233">
        <v>92.0</v>
      </c>
      <c r="K488" s="233"/>
      <c r="L488" s="233"/>
      <c r="M488" s="233"/>
      <c r="N488" s="23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</row>
    <row r="489">
      <c r="A489" s="27"/>
      <c r="B489" s="88" t="s">
        <v>214</v>
      </c>
      <c r="C489" s="90"/>
      <c r="D489" s="233"/>
      <c r="E489" s="233"/>
      <c r="F489" s="233">
        <v>5.0</v>
      </c>
      <c r="G489" s="233"/>
      <c r="H489" s="233">
        <v>5.0</v>
      </c>
      <c r="I489" s="233"/>
      <c r="J489" s="233">
        <v>9.0</v>
      </c>
      <c r="K489" s="233"/>
      <c r="L489" s="233"/>
      <c r="M489" s="233"/>
      <c r="N489" s="23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</row>
    <row r="490">
      <c r="A490" s="27"/>
      <c r="B490" s="88" t="s">
        <v>221</v>
      </c>
      <c r="C490" s="90"/>
      <c r="D490" s="233"/>
      <c r="E490" s="233"/>
      <c r="F490" s="233">
        <v>3.0</v>
      </c>
      <c r="G490" s="233"/>
      <c r="H490" s="233"/>
      <c r="I490" s="233"/>
      <c r="J490" s="233">
        <v>5.0</v>
      </c>
      <c r="K490" s="233"/>
      <c r="L490" s="233"/>
      <c r="M490" s="233"/>
      <c r="N490" s="23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</row>
    <row r="491">
      <c r="A491" s="27"/>
      <c r="B491" s="88" t="s">
        <v>233</v>
      </c>
      <c r="C491" s="90"/>
      <c r="D491" s="233"/>
      <c r="E491" s="233"/>
      <c r="F491" s="233"/>
      <c r="G491" s="233"/>
      <c r="H491" s="233"/>
      <c r="I491" s="233"/>
      <c r="J491" s="233"/>
      <c r="K491" s="233"/>
      <c r="L491" s="233"/>
      <c r="M491" s="233"/>
      <c r="N491" s="23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</row>
    <row r="492">
      <c r="A492" s="35"/>
      <c r="B492" s="88" t="s">
        <v>338</v>
      </c>
      <c r="C492" s="110" t="str">
        <f>C486/C485</f>
        <v>#DIV/0!</v>
      </c>
      <c r="D492" s="265"/>
      <c r="E492" s="265"/>
      <c r="F492" s="265"/>
      <c r="G492" s="265"/>
      <c r="H492" s="265"/>
      <c r="I492" s="265"/>
      <c r="J492" s="265"/>
      <c r="K492" s="265"/>
      <c r="L492" s="265"/>
      <c r="M492" s="265"/>
      <c r="N492" s="265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</row>
    <row r="493">
      <c r="A493" s="23"/>
      <c r="B493" s="23"/>
      <c r="C493" s="23"/>
      <c r="D493" s="253" t="s">
        <v>2485</v>
      </c>
      <c r="E493" s="23"/>
      <c r="F493" s="253" t="s">
        <v>2486</v>
      </c>
      <c r="G493" s="23"/>
      <c r="H493" s="253" t="s">
        <v>2487</v>
      </c>
      <c r="I493" s="23"/>
      <c r="J493" s="253" t="s">
        <v>2488</v>
      </c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</row>
    <row r="494">
      <c r="A494" s="85">
        <v>43787.0</v>
      </c>
      <c r="B494" s="112" t="s">
        <v>134</v>
      </c>
      <c r="C494" s="113"/>
      <c r="D494" s="188" t="s">
        <v>1312</v>
      </c>
      <c r="E494" s="189"/>
      <c r="F494" s="188" t="s">
        <v>1777</v>
      </c>
      <c r="G494" s="188"/>
      <c r="H494" s="188" t="s">
        <v>145</v>
      </c>
      <c r="I494" s="189"/>
      <c r="J494" s="188" t="s">
        <v>2489</v>
      </c>
      <c r="K494" s="189"/>
      <c r="L494" s="188"/>
      <c r="M494" s="188"/>
      <c r="N494" s="188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</row>
    <row r="495">
      <c r="A495" s="27"/>
      <c r="B495" s="88" t="s">
        <v>159</v>
      </c>
      <c r="C495" s="90"/>
      <c r="D495" s="233">
        <v>196.0</v>
      </c>
      <c r="E495" s="235"/>
      <c r="F495" s="233">
        <v>35.0</v>
      </c>
      <c r="G495" s="233"/>
      <c r="H495" s="233">
        <v>56.0</v>
      </c>
      <c r="I495" s="235"/>
      <c r="J495" s="233">
        <v>134.0</v>
      </c>
      <c r="K495" s="235"/>
      <c r="L495" s="233"/>
      <c r="M495" s="233"/>
      <c r="N495" s="233"/>
      <c r="O495" s="23">
        <f>SUM(D495:N495)</f>
        <v>421</v>
      </c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</row>
    <row r="496">
      <c r="A496" s="27"/>
      <c r="B496" s="88" t="s">
        <v>178</v>
      </c>
      <c r="C496" s="90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</row>
    <row r="497">
      <c r="A497" s="27"/>
      <c r="B497" s="88" t="s">
        <v>287</v>
      </c>
      <c r="C497" s="90"/>
      <c r="D497" s="233">
        <v>140.0</v>
      </c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</row>
    <row r="498">
      <c r="A498" s="27"/>
      <c r="B498" s="88" t="s">
        <v>301</v>
      </c>
      <c r="C498" s="90"/>
      <c r="D498" s="233"/>
      <c r="E498" s="233"/>
      <c r="F498" s="233">
        <v>29.0</v>
      </c>
      <c r="G498" s="233"/>
      <c r="H498" s="233">
        <v>39.0</v>
      </c>
      <c r="I498" s="233"/>
      <c r="J498" s="233">
        <v>95.0</v>
      </c>
      <c r="K498" s="233"/>
      <c r="L498" s="233"/>
      <c r="M498" s="233"/>
      <c r="N498" s="23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</row>
    <row r="499">
      <c r="A499" s="27"/>
      <c r="B499" s="88" t="s">
        <v>214</v>
      </c>
      <c r="C499" s="90"/>
      <c r="D499" s="233">
        <v>40.0</v>
      </c>
      <c r="E499" s="233"/>
      <c r="F499" s="233">
        <v>5.0</v>
      </c>
      <c r="G499" s="233"/>
      <c r="H499" s="233"/>
      <c r="I499" s="233"/>
      <c r="J499" s="233">
        <v>37.0</v>
      </c>
      <c r="K499" s="233"/>
      <c r="L499" s="233"/>
      <c r="M499" s="233"/>
      <c r="N499" s="23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</row>
    <row r="500">
      <c r="A500" s="27"/>
      <c r="B500" s="88" t="s">
        <v>221</v>
      </c>
      <c r="C500" s="90"/>
      <c r="D500" s="233">
        <v>5.0</v>
      </c>
      <c r="E500" s="233"/>
      <c r="F500" s="233">
        <v>1.0</v>
      </c>
      <c r="G500" s="233"/>
      <c r="H500" s="233">
        <v>4.0</v>
      </c>
      <c r="I500" s="233"/>
      <c r="J500" s="233">
        <v>2.0</v>
      </c>
      <c r="K500" s="233"/>
      <c r="L500" s="233"/>
      <c r="M500" s="233"/>
      <c r="N500" s="23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</row>
    <row r="501">
      <c r="A501" s="27"/>
      <c r="B501" s="88" t="s">
        <v>233</v>
      </c>
      <c r="C501" s="90"/>
      <c r="D501" s="233"/>
      <c r="E501" s="233"/>
      <c r="F501" s="233"/>
      <c r="G501" s="233"/>
      <c r="H501" s="233"/>
      <c r="I501" s="233"/>
      <c r="J501" s="233"/>
      <c r="K501" s="233"/>
      <c r="L501" s="233"/>
      <c r="M501" s="233"/>
      <c r="N501" s="23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</row>
    <row r="502">
      <c r="A502" s="35"/>
      <c r="B502" s="88" t="s">
        <v>338</v>
      </c>
      <c r="C502" s="110" t="str">
        <f>C496/C495</f>
        <v>#DIV/0!</v>
      </c>
      <c r="D502" s="265"/>
      <c r="E502" s="265"/>
      <c r="F502" s="265"/>
      <c r="G502" s="265"/>
      <c r="H502" s="265"/>
      <c r="I502" s="265"/>
      <c r="J502" s="265"/>
      <c r="K502" s="265"/>
      <c r="L502" s="265"/>
      <c r="M502" s="265"/>
      <c r="N502" s="265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</row>
    <row r="503">
      <c r="A503" s="23"/>
      <c r="B503" s="23"/>
      <c r="C503" s="23"/>
      <c r="D503" s="253" t="s">
        <v>2490</v>
      </c>
      <c r="E503" s="23"/>
      <c r="F503" s="253" t="s">
        <v>2491</v>
      </c>
      <c r="G503" s="23"/>
      <c r="H503" s="253" t="s">
        <v>2492</v>
      </c>
      <c r="I503" s="23"/>
      <c r="J503" s="253" t="s">
        <v>2493</v>
      </c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</row>
    <row r="504">
      <c r="A504" s="85">
        <v>43788.0</v>
      </c>
      <c r="B504" s="112" t="s">
        <v>134</v>
      </c>
      <c r="C504" s="113"/>
      <c r="D504" s="188" t="s">
        <v>252</v>
      </c>
      <c r="E504" s="189"/>
      <c r="F504" s="188" t="s">
        <v>2441</v>
      </c>
      <c r="G504" s="188"/>
      <c r="H504" s="188" t="s">
        <v>1438</v>
      </c>
      <c r="I504" s="189"/>
      <c r="J504" s="188" t="s">
        <v>252</v>
      </c>
      <c r="K504" s="189"/>
      <c r="L504" s="188" t="s">
        <v>1390</v>
      </c>
      <c r="M504" s="188"/>
      <c r="N504" s="188" t="s">
        <v>389</v>
      </c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</row>
    <row r="505">
      <c r="A505" s="27"/>
      <c r="B505" s="88" t="s">
        <v>159</v>
      </c>
      <c r="C505" s="90"/>
      <c r="D505" s="233">
        <v>0.0</v>
      </c>
      <c r="E505" s="235"/>
      <c r="F505" s="233">
        <v>52.0</v>
      </c>
      <c r="G505" s="233"/>
      <c r="H505" s="233">
        <v>86.0</v>
      </c>
      <c r="I505" s="235"/>
      <c r="J505" s="233">
        <v>0.0</v>
      </c>
      <c r="K505" s="235"/>
      <c r="L505" s="233">
        <v>111.0</v>
      </c>
      <c r="M505" s="233"/>
      <c r="N505" s="233">
        <v>106.0</v>
      </c>
      <c r="O505" s="23">
        <f>sum(D505:N505)</f>
        <v>355</v>
      </c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</row>
    <row r="506">
      <c r="A506" s="27"/>
      <c r="B506" s="88" t="s">
        <v>178</v>
      </c>
      <c r="C506" s="90"/>
      <c r="D506" s="233"/>
      <c r="E506" s="233"/>
      <c r="F506" s="233"/>
      <c r="G506" s="233"/>
      <c r="H506" s="233"/>
      <c r="I506" s="233"/>
      <c r="J506" s="233"/>
      <c r="K506" s="233"/>
      <c r="L506" s="233"/>
      <c r="M506" s="233"/>
      <c r="N506" s="23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</row>
    <row r="507">
      <c r="A507" s="27"/>
      <c r="B507" s="88" t="s">
        <v>287</v>
      </c>
      <c r="C507" s="90"/>
      <c r="D507" s="233"/>
      <c r="E507" s="233"/>
      <c r="F507" s="233">
        <v>35.0</v>
      </c>
      <c r="G507" s="233"/>
      <c r="H507" s="233">
        <v>7.0</v>
      </c>
      <c r="I507" s="233"/>
      <c r="J507" s="233"/>
      <c r="K507" s="233"/>
      <c r="L507" s="233"/>
      <c r="M507" s="233"/>
      <c r="N507" s="23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</row>
    <row r="508">
      <c r="A508" s="27"/>
      <c r="B508" s="88" t="s">
        <v>301</v>
      </c>
      <c r="C508" s="90"/>
      <c r="D508" s="233"/>
      <c r="E508" s="233"/>
      <c r="F508" s="233"/>
      <c r="G508" s="233"/>
      <c r="H508" s="233"/>
      <c r="I508" s="233"/>
      <c r="J508" s="233"/>
      <c r="K508" s="233"/>
      <c r="L508" s="233">
        <v>72.0</v>
      </c>
      <c r="M508" s="233"/>
      <c r="N508" s="233">
        <v>80.0</v>
      </c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</row>
    <row r="509">
      <c r="A509" s="27"/>
      <c r="B509" s="88" t="s">
        <v>214</v>
      </c>
      <c r="C509" s="90"/>
      <c r="D509" s="233"/>
      <c r="E509" s="233"/>
      <c r="F509" s="233"/>
      <c r="G509" s="233"/>
      <c r="H509" s="233">
        <v>5.0</v>
      </c>
      <c r="I509" s="233"/>
      <c r="J509" s="233"/>
      <c r="K509" s="233"/>
      <c r="L509" s="233">
        <v>32.0</v>
      </c>
      <c r="M509" s="233"/>
      <c r="N509" s="233">
        <v>23.0</v>
      </c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</row>
    <row r="510">
      <c r="A510" s="27"/>
      <c r="B510" s="88" t="s">
        <v>221</v>
      </c>
      <c r="C510" s="90"/>
      <c r="D510" s="233"/>
      <c r="E510" s="233"/>
      <c r="F510" s="233"/>
      <c r="G510" s="233"/>
      <c r="H510" s="233"/>
      <c r="I510" s="233"/>
      <c r="J510" s="233"/>
      <c r="K510" s="233"/>
      <c r="L510" s="233">
        <v>5.0</v>
      </c>
      <c r="M510" s="233"/>
      <c r="N510" s="233">
        <v>4.0</v>
      </c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</row>
    <row r="511">
      <c r="A511" s="27"/>
      <c r="B511" s="88" t="s">
        <v>233</v>
      </c>
      <c r="C511" s="90"/>
      <c r="D511" s="233"/>
      <c r="E511" s="233"/>
      <c r="F511" s="233"/>
      <c r="G511" s="233"/>
      <c r="H511" s="233"/>
      <c r="I511" s="233"/>
      <c r="J511" s="233"/>
      <c r="K511" s="233"/>
      <c r="L511" s="233"/>
      <c r="M511" s="233"/>
      <c r="N511" s="23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</row>
    <row r="512">
      <c r="A512" s="35"/>
      <c r="B512" s="88" t="s">
        <v>338</v>
      </c>
      <c r="C512" s="110" t="str">
        <f>C506/C505</f>
        <v>#DIV/0!</v>
      </c>
      <c r="D512" s="265"/>
      <c r="E512" s="265"/>
      <c r="F512" s="265"/>
      <c r="G512" s="265"/>
      <c r="H512" s="265"/>
      <c r="I512" s="265"/>
      <c r="J512" s="265"/>
      <c r="K512" s="265"/>
      <c r="L512" s="265"/>
      <c r="M512" s="265"/>
      <c r="N512" s="265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</row>
    <row r="513">
      <c r="A513" s="23"/>
      <c r="B513" s="23"/>
      <c r="C513" s="23"/>
      <c r="D513" s="23"/>
      <c r="E513" s="23"/>
      <c r="F513" s="253" t="s">
        <v>2494</v>
      </c>
      <c r="G513" s="23"/>
      <c r="H513" s="253" t="s">
        <v>2495</v>
      </c>
      <c r="I513" s="23"/>
      <c r="J513" s="23"/>
      <c r="K513" s="23"/>
      <c r="L513" s="253" t="s">
        <v>2496</v>
      </c>
      <c r="M513" s="23"/>
      <c r="N513" s="253" t="s">
        <v>2497</v>
      </c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</row>
    <row r="514">
      <c r="A514" s="85">
        <v>43789.0</v>
      </c>
      <c r="B514" s="112" t="s">
        <v>134</v>
      </c>
      <c r="C514" s="113"/>
      <c r="D514" s="188" t="s">
        <v>252</v>
      </c>
      <c r="E514" s="189"/>
      <c r="F514" s="188" t="s">
        <v>2441</v>
      </c>
      <c r="G514" s="188"/>
      <c r="H514" s="188" t="s">
        <v>779</v>
      </c>
      <c r="I514" s="189"/>
      <c r="J514" s="188" t="s">
        <v>2128</v>
      </c>
      <c r="K514" s="189"/>
      <c r="L514" s="188" t="s">
        <v>1084</v>
      </c>
      <c r="M514" s="188"/>
      <c r="N514" s="188" t="s">
        <v>1235</v>
      </c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</row>
    <row r="515">
      <c r="A515" s="27"/>
      <c r="B515" s="88" t="s">
        <v>159</v>
      </c>
      <c r="C515" s="90"/>
      <c r="D515" s="233">
        <v>0.0</v>
      </c>
      <c r="E515" s="235"/>
      <c r="F515" s="233">
        <v>2.0</v>
      </c>
      <c r="G515" s="233"/>
      <c r="H515" s="233">
        <v>15.0</v>
      </c>
      <c r="I515" s="235"/>
      <c r="J515" s="233">
        <v>50.0</v>
      </c>
      <c r="K515" s="235"/>
      <c r="L515" s="233">
        <v>123.0</v>
      </c>
      <c r="M515" s="233"/>
      <c r="N515" s="233">
        <v>87.0</v>
      </c>
      <c r="O515" s="23">
        <f>sum(D515:N515)</f>
        <v>277</v>
      </c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</row>
    <row r="516">
      <c r="A516" s="27"/>
      <c r="B516" s="88" t="s">
        <v>178</v>
      </c>
      <c r="C516" s="90"/>
      <c r="D516" s="233"/>
      <c r="E516" s="233"/>
      <c r="F516" s="233">
        <v>2.0</v>
      </c>
      <c r="G516" s="233"/>
      <c r="H516" s="233">
        <v>2.0</v>
      </c>
      <c r="I516" s="233"/>
      <c r="J516" s="233"/>
      <c r="K516" s="233"/>
      <c r="L516" s="233"/>
      <c r="M516" s="233"/>
      <c r="N516" s="23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</row>
    <row r="517">
      <c r="A517" s="27"/>
      <c r="B517" s="88" t="s">
        <v>287</v>
      </c>
      <c r="C517" s="90"/>
      <c r="D517" s="233"/>
      <c r="E517" s="233"/>
      <c r="F517" s="233"/>
      <c r="G517" s="233"/>
      <c r="H517" s="233">
        <v>11.0</v>
      </c>
      <c r="I517" s="233"/>
      <c r="J517" s="233">
        <v>35.0</v>
      </c>
      <c r="K517" s="233"/>
      <c r="L517" s="233">
        <v>93.0</v>
      </c>
      <c r="M517" s="233"/>
      <c r="N517" s="233">
        <v>58.0</v>
      </c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</row>
    <row r="518">
      <c r="A518" s="27"/>
      <c r="B518" s="88" t="s">
        <v>301</v>
      </c>
      <c r="C518" s="90"/>
      <c r="D518" s="233"/>
      <c r="E518" s="233"/>
      <c r="F518" s="233"/>
      <c r="G518" s="233"/>
      <c r="H518" s="233"/>
      <c r="I518" s="233"/>
      <c r="J518" s="233"/>
      <c r="K518" s="233"/>
      <c r="L518" s="233"/>
      <c r="M518" s="233"/>
      <c r="N518" s="23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</row>
    <row r="519">
      <c r="A519" s="27"/>
      <c r="B519" s="88" t="s">
        <v>214</v>
      </c>
      <c r="C519" s="90"/>
      <c r="D519" s="233"/>
      <c r="E519" s="233"/>
      <c r="F519" s="233"/>
      <c r="G519" s="233"/>
      <c r="H519" s="233">
        <v>2.0</v>
      </c>
      <c r="I519" s="233"/>
      <c r="J519" s="233">
        <v>9.0</v>
      </c>
      <c r="K519" s="233"/>
      <c r="L519" s="233">
        <v>30.0</v>
      </c>
      <c r="M519" s="233"/>
      <c r="N519" s="233">
        <v>27.0</v>
      </c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</row>
    <row r="520">
      <c r="A520" s="27"/>
      <c r="B520" s="88" t="s">
        <v>221</v>
      </c>
      <c r="C520" s="90"/>
      <c r="D520" s="233"/>
      <c r="E520" s="233"/>
      <c r="F520" s="233"/>
      <c r="G520" s="233"/>
      <c r="H520" s="233"/>
      <c r="I520" s="233"/>
      <c r="J520" s="233">
        <v>1.0</v>
      </c>
      <c r="K520" s="233"/>
      <c r="L520" s="233">
        <v>3.0</v>
      </c>
      <c r="M520" s="233"/>
      <c r="N520" s="233">
        <v>3.0</v>
      </c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</row>
    <row r="521">
      <c r="A521" s="27"/>
      <c r="B521" s="88" t="s">
        <v>233</v>
      </c>
      <c r="C521" s="90"/>
      <c r="D521" s="233"/>
      <c r="E521" s="233"/>
      <c r="F521" s="233"/>
      <c r="G521" s="233"/>
      <c r="H521" s="233"/>
      <c r="I521" s="233"/>
      <c r="J521" s="233"/>
      <c r="K521" s="233"/>
      <c r="L521" s="233"/>
      <c r="M521" s="233"/>
      <c r="N521" s="23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</row>
    <row r="522">
      <c r="A522" s="35"/>
      <c r="B522" s="88" t="s">
        <v>338</v>
      </c>
      <c r="C522" s="110" t="str">
        <f>C516/C515</f>
        <v>#DIV/0!</v>
      </c>
      <c r="D522" s="265"/>
      <c r="E522" s="265"/>
      <c r="F522" s="265"/>
      <c r="G522" s="265"/>
      <c r="H522" s="265"/>
      <c r="I522" s="265"/>
      <c r="J522" s="265"/>
      <c r="K522" s="265"/>
      <c r="L522" s="265"/>
      <c r="M522" s="265"/>
      <c r="N522" s="265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</row>
    <row r="523">
      <c r="A523" s="23"/>
      <c r="B523" s="23"/>
      <c r="C523" s="23"/>
      <c r="D523" s="23"/>
      <c r="E523" s="23"/>
      <c r="F523" s="23"/>
      <c r="G523" s="23"/>
      <c r="H523" s="253" t="s">
        <v>2498</v>
      </c>
      <c r="I523" s="23"/>
      <c r="J523" s="7" t="s">
        <v>2499</v>
      </c>
      <c r="K523" s="23"/>
      <c r="L523" s="253" t="s">
        <v>2500</v>
      </c>
      <c r="M523" s="23"/>
      <c r="N523" s="253" t="s">
        <v>2501</v>
      </c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</row>
    <row r="524">
      <c r="A524" s="85">
        <v>43790.0</v>
      </c>
      <c r="B524" s="112" t="s">
        <v>134</v>
      </c>
      <c r="C524" s="113"/>
      <c r="D524" s="188"/>
      <c r="E524" s="189"/>
      <c r="F524" s="188" t="s">
        <v>1089</v>
      </c>
      <c r="G524" s="188"/>
      <c r="H524" s="188" t="s">
        <v>2502</v>
      </c>
      <c r="I524" s="189"/>
      <c r="J524" s="188" t="s">
        <v>1785</v>
      </c>
      <c r="K524" s="189"/>
      <c r="L524" s="188" t="s">
        <v>1358</v>
      </c>
      <c r="M524" s="188"/>
      <c r="N524" s="188" t="s">
        <v>2503</v>
      </c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</row>
    <row r="525">
      <c r="A525" s="27"/>
      <c r="B525" s="88" t="s">
        <v>159</v>
      </c>
      <c r="C525" s="90"/>
      <c r="D525" s="233"/>
      <c r="E525" s="235"/>
      <c r="F525" s="233">
        <v>123.0</v>
      </c>
      <c r="G525" s="233"/>
      <c r="H525" s="233">
        <v>27.0</v>
      </c>
      <c r="I525" s="235"/>
      <c r="J525" s="233">
        <v>36.0</v>
      </c>
      <c r="K525" s="235"/>
      <c r="L525" s="233">
        <v>91.0</v>
      </c>
      <c r="M525" s="233"/>
      <c r="N525" s="233">
        <v>46.0</v>
      </c>
      <c r="O525" s="23">
        <f>sum(F525:N525)</f>
        <v>323</v>
      </c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</row>
    <row r="526">
      <c r="A526" s="27"/>
      <c r="B526" s="88" t="s">
        <v>178</v>
      </c>
      <c r="C526" s="90"/>
      <c r="D526" s="233"/>
      <c r="E526" s="233"/>
      <c r="F526" s="233"/>
      <c r="G526" s="233"/>
      <c r="H526" s="233"/>
      <c r="I526" s="233"/>
      <c r="J526" s="233"/>
      <c r="K526" s="233"/>
      <c r="L526" s="233"/>
      <c r="M526" s="233"/>
      <c r="N526" s="23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</row>
    <row r="527">
      <c r="A527" s="27"/>
      <c r="B527" s="88" t="s">
        <v>287</v>
      </c>
      <c r="C527" s="90"/>
      <c r="D527" s="233"/>
      <c r="E527" s="233"/>
      <c r="F527" s="233">
        <v>57.0</v>
      </c>
      <c r="G527" s="233"/>
      <c r="H527" s="233">
        <v>23.0</v>
      </c>
      <c r="I527" s="233"/>
      <c r="J527" s="233">
        <v>30.0</v>
      </c>
      <c r="K527" s="233"/>
      <c r="L527" s="233">
        <v>76.0</v>
      </c>
      <c r="M527" s="233"/>
      <c r="N527" s="233">
        <v>30.0</v>
      </c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</row>
    <row r="528">
      <c r="A528" s="27"/>
      <c r="B528" s="88" t="s">
        <v>301</v>
      </c>
      <c r="C528" s="90"/>
      <c r="D528" s="233"/>
      <c r="E528" s="233"/>
      <c r="F528" s="233"/>
      <c r="G528" s="233"/>
      <c r="H528" s="233"/>
      <c r="I528" s="233"/>
      <c r="J528" s="233"/>
      <c r="K528" s="233"/>
      <c r="L528" s="233"/>
      <c r="M528" s="233"/>
      <c r="N528" s="23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</row>
    <row r="529">
      <c r="A529" s="27"/>
      <c r="B529" s="88" t="s">
        <v>214</v>
      </c>
      <c r="C529" s="90"/>
      <c r="D529" s="233"/>
      <c r="E529" s="233"/>
      <c r="F529" s="233">
        <v>30.0</v>
      </c>
      <c r="G529" s="233"/>
      <c r="H529" s="233">
        <v>4.0</v>
      </c>
      <c r="I529" s="233"/>
      <c r="J529" s="233">
        <v>5.0</v>
      </c>
      <c r="K529" s="233"/>
      <c r="L529" s="233">
        <v>14.0</v>
      </c>
      <c r="M529" s="233"/>
      <c r="N529" s="233">
        <v>11.0</v>
      </c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</row>
    <row r="530">
      <c r="A530" s="27"/>
      <c r="B530" s="88" t="s">
        <v>221</v>
      </c>
      <c r="C530" s="90"/>
      <c r="D530" s="233"/>
      <c r="E530" s="233"/>
      <c r="F530" s="233">
        <v>14.0</v>
      </c>
      <c r="G530" s="233"/>
      <c r="H530" s="233">
        <v>4.0</v>
      </c>
      <c r="I530" s="233"/>
      <c r="J530" s="233">
        <v>3.0</v>
      </c>
      <c r="K530" s="233"/>
      <c r="L530" s="233">
        <v>2.0</v>
      </c>
      <c r="M530" s="233"/>
      <c r="N530" s="233">
        <v>6.0</v>
      </c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</row>
    <row r="531">
      <c r="A531" s="27"/>
      <c r="B531" s="88" t="s">
        <v>233</v>
      </c>
      <c r="C531" s="90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</row>
    <row r="532">
      <c r="A532" s="35"/>
      <c r="B532" s="88" t="s">
        <v>338</v>
      </c>
      <c r="C532" s="110" t="str">
        <f>C526/C525</f>
        <v>#DIV/0!</v>
      </c>
      <c r="D532" s="265"/>
      <c r="E532" s="265"/>
      <c r="F532" s="271"/>
      <c r="G532" s="271"/>
      <c r="H532" s="271"/>
      <c r="I532" s="271"/>
      <c r="J532" s="271"/>
      <c r="K532" s="271"/>
      <c r="L532" s="271"/>
      <c r="M532" s="271"/>
      <c r="N532" s="271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</row>
    <row r="533">
      <c r="A533" s="23"/>
      <c r="B533" s="23"/>
      <c r="C533" s="23"/>
      <c r="D533" s="23"/>
      <c r="E533" s="23"/>
      <c r="F533" s="253" t="s">
        <v>2504</v>
      </c>
      <c r="G533" s="272"/>
      <c r="H533" s="253" t="s">
        <v>2505</v>
      </c>
      <c r="I533" s="273"/>
      <c r="J533" s="253" t="s">
        <v>2505</v>
      </c>
      <c r="K533" s="273"/>
      <c r="L533" s="253" t="s">
        <v>2506</v>
      </c>
      <c r="M533" s="273"/>
      <c r="N533" s="253" t="s">
        <v>2509</v>
      </c>
      <c r="O533" s="273"/>
      <c r="P533" s="279"/>
      <c r="Q533" s="273"/>
      <c r="R533" s="273"/>
      <c r="S533" s="27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</row>
    <row r="534">
      <c r="A534" s="85">
        <v>43791.0</v>
      </c>
      <c r="B534" s="112" t="s">
        <v>134</v>
      </c>
      <c r="C534" s="113"/>
      <c r="D534" s="188"/>
      <c r="E534" s="189"/>
      <c r="F534" s="188" t="s">
        <v>1804</v>
      </c>
      <c r="G534" s="188"/>
      <c r="H534" s="188" t="s">
        <v>2502</v>
      </c>
      <c r="I534" s="189"/>
      <c r="J534" s="188" t="s">
        <v>1785</v>
      </c>
      <c r="K534" s="189"/>
      <c r="L534" s="188" t="s">
        <v>2510</v>
      </c>
      <c r="M534" s="188"/>
      <c r="N534" s="188" t="s">
        <v>2503</v>
      </c>
      <c r="O534" s="273"/>
      <c r="P534" s="279"/>
      <c r="Q534" s="273"/>
      <c r="R534" s="273"/>
      <c r="S534" s="27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</row>
    <row r="535">
      <c r="A535" s="27"/>
      <c r="B535" s="88" t="s">
        <v>159</v>
      </c>
      <c r="C535" s="90"/>
      <c r="D535" s="233"/>
      <c r="E535" s="235"/>
      <c r="F535" s="233">
        <v>108.0</v>
      </c>
      <c r="G535" s="233"/>
      <c r="H535" s="233">
        <v>71.0</v>
      </c>
      <c r="I535" s="235"/>
      <c r="J535" s="233">
        <v>43.0</v>
      </c>
      <c r="K535" s="235"/>
      <c r="L535" s="233">
        <v>125.0</v>
      </c>
      <c r="M535" s="233"/>
      <c r="N535" s="233">
        <v>64.0</v>
      </c>
      <c r="O535" s="273"/>
      <c r="P535" s="273"/>
      <c r="Q535" s="273"/>
      <c r="R535" s="273"/>
      <c r="S535" s="27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</row>
    <row r="536">
      <c r="A536" s="27"/>
      <c r="B536" s="88" t="s">
        <v>178</v>
      </c>
      <c r="C536" s="90"/>
      <c r="D536" s="233"/>
      <c r="E536" s="233"/>
      <c r="F536" s="233"/>
      <c r="G536" s="233"/>
      <c r="H536" s="233"/>
      <c r="I536" s="233"/>
      <c r="J536" s="233"/>
      <c r="K536" s="233"/>
      <c r="L536" s="233"/>
      <c r="M536" s="233"/>
      <c r="N536" s="233"/>
      <c r="O536" s="273"/>
      <c r="P536" s="273"/>
      <c r="Q536" s="273"/>
      <c r="R536" s="273"/>
      <c r="S536" s="27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</row>
    <row r="537">
      <c r="A537" s="27"/>
      <c r="B537" s="88" t="s">
        <v>287</v>
      </c>
      <c r="C537" s="90"/>
      <c r="D537" s="233"/>
      <c r="E537" s="233"/>
      <c r="F537" s="233">
        <v>83.0</v>
      </c>
      <c r="G537" s="233"/>
      <c r="H537" s="233">
        <v>57.0</v>
      </c>
      <c r="I537" s="233"/>
      <c r="J537" s="233"/>
      <c r="K537" s="233"/>
      <c r="L537" s="233"/>
      <c r="M537" s="233"/>
      <c r="N537" s="233"/>
      <c r="O537" s="273"/>
      <c r="P537" s="273"/>
      <c r="Q537" s="273"/>
      <c r="R537" s="273"/>
      <c r="S537" s="27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</row>
    <row r="538">
      <c r="A538" s="27"/>
      <c r="B538" s="88" t="s">
        <v>301</v>
      </c>
      <c r="C538" s="90"/>
      <c r="D538" s="233"/>
      <c r="E538" s="233"/>
      <c r="F538" s="233"/>
      <c r="G538" s="233"/>
      <c r="H538" s="233"/>
      <c r="I538" s="233"/>
      <c r="J538" s="233">
        <v>23.0</v>
      </c>
      <c r="K538" s="233"/>
      <c r="L538" s="233">
        <v>94.0</v>
      </c>
      <c r="M538" s="233"/>
      <c r="N538" s="233">
        <v>50.0</v>
      </c>
      <c r="O538" s="273"/>
      <c r="P538" s="273"/>
      <c r="Q538" s="273"/>
      <c r="R538" s="273"/>
      <c r="S538" s="27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</row>
    <row r="539">
      <c r="A539" s="27"/>
      <c r="B539" s="88" t="s">
        <v>214</v>
      </c>
      <c r="C539" s="90"/>
      <c r="D539" s="233"/>
      <c r="E539" s="233"/>
      <c r="F539" s="233">
        <v>15.0</v>
      </c>
      <c r="G539" s="233"/>
      <c r="H539" s="233">
        <v>13.0</v>
      </c>
      <c r="I539" s="233"/>
      <c r="J539" s="233">
        <v>10.0</v>
      </c>
      <c r="K539" s="233"/>
      <c r="L539" s="233">
        <v>28.0</v>
      </c>
      <c r="M539" s="233"/>
      <c r="N539" s="233">
        <v>12.0</v>
      </c>
      <c r="O539" s="273"/>
      <c r="P539" s="273"/>
      <c r="Q539" s="273"/>
      <c r="R539" s="273"/>
      <c r="S539" s="27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</row>
    <row r="540">
      <c r="A540" s="27"/>
      <c r="B540" s="88" t="s">
        <v>221</v>
      </c>
      <c r="C540" s="90"/>
      <c r="D540" s="233"/>
      <c r="E540" s="233"/>
      <c r="F540" s="233">
        <v>11.0</v>
      </c>
      <c r="G540" s="233"/>
      <c r="H540" s="233">
        <v>3.0</v>
      </c>
      <c r="I540" s="233"/>
      <c r="J540" s="233">
        <v>10.0</v>
      </c>
      <c r="K540" s="233"/>
      <c r="L540" s="233">
        <v>5.0</v>
      </c>
      <c r="M540" s="233"/>
      <c r="N540" s="233">
        <v>1.0</v>
      </c>
      <c r="O540" s="273"/>
      <c r="P540" s="273"/>
      <c r="Q540" s="273"/>
      <c r="R540" s="273"/>
      <c r="S540" s="27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</row>
    <row r="541">
      <c r="A541" s="27"/>
      <c r="B541" s="88" t="s">
        <v>233</v>
      </c>
      <c r="C541" s="90"/>
      <c r="D541" s="233"/>
      <c r="E541" s="233"/>
      <c r="F541" s="233"/>
      <c r="G541" s="233"/>
      <c r="H541" s="233"/>
      <c r="I541" s="233"/>
      <c r="J541" s="233"/>
      <c r="K541" s="233"/>
      <c r="L541" s="233"/>
      <c r="M541" s="233"/>
      <c r="N541" s="233"/>
      <c r="O541" s="283"/>
      <c r="P541" s="283"/>
      <c r="Q541" s="283"/>
      <c r="R541" s="283"/>
      <c r="S541" s="28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</row>
    <row r="542">
      <c r="A542" s="35"/>
      <c r="B542" s="88" t="s">
        <v>338</v>
      </c>
      <c r="C542" s="110" t="str">
        <f>C536/C535</f>
        <v>#DIV/0!</v>
      </c>
      <c r="D542" s="265"/>
      <c r="E542" s="265"/>
      <c r="F542" s="284"/>
      <c r="G542" s="284"/>
      <c r="H542" s="284"/>
      <c r="I542" s="284"/>
      <c r="J542" s="284"/>
      <c r="K542" s="284"/>
      <c r="L542" s="284"/>
      <c r="M542" s="284"/>
      <c r="N542" s="284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</row>
    <row r="543">
      <c r="A543" s="23"/>
      <c r="B543" s="23"/>
      <c r="C543" s="23"/>
      <c r="D543" s="23"/>
      <c r="E543" s="23"/>
      <c r="F543" s="253" t="s">
        <v>2511</v>
      </c>
      <c r="G543" s="23"/>
      <c r="H543" s="253" t="s">
        <v>2512</v>
      </c>
      <c r="I543" s="23"/>
      <c r="J543" s="253" t="s">
        <v>2513</v>
      </c>
      <c r="K543" s="23"/>
      <c r="L543" s="253" t="s">
        <v>2514</v>
      </c>
      <c r="M543" s="23"/>
      <c r="N543" s="253" t="s">
        <v>2515</v>
      </c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</row>
    <row r="544">
      <c r="A544" s="85">
        <v>43792.0</v>
      </c>
      <c r="B544" s="112" t="s">
        <v>134</v>
      </c>
      <c r="C544" s="113"/>
      <c r="D544" s="188"/>
      <c r="E544" s="189"/>
      <c r="F544" s="188" t="s">
        <v>1804</v>
      </c>
      <c r="G544" s="188"/>
      <c r="H544" s="188" t="s">
        <v>2502</v>
      </c>
      <c r="I544" s="189"/>
      <c r="J544" s="188" t="s">
        <v>1233</v>
      </c>
      <c r="K544" s="189"/>
      <c r="L544" s="188" t="s">
        <v>2510</v>
      </c>
      <c r="M544" s="188"/>
      <c r="N544" s="188" t="s">
        <v>2503</v>
      </c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</row>
    <row r="545">
      <c r="A545" s="27"/>
      <c r="B545" s="88" t="s">
        <v>159</v>
      </c>
      <c r="C545" s="90"/>
      <c r="D545" s="233"/>
      <c r="E545" s="235"/>
      <c r="F545" s="233">
        <v>108.0</v>
      </c>
      <c r="G545" s="233"/>
      <c r="H545" s="233">
        <v>71.0</v>
      </c>
      <c r="I545" s="235"/>
      <c r="J545" s="233">
        <v>43.0</v>
      </c>
      <c r="K545" s="235"/>
      <c r="L545" s="233">
        <v>125.0</v>
      </c>
      <c r="M545" s="233"/>
      <c r="N545" s="233">
        <v>64.0</v>
      </c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</row>
    <row r="546">
      <c r="A546" s="27"/>
      <c r="B546" s="88" t="s">
        <v>178</v>
      </c>
      <c r="C546" s="90"/>
      <c r="D546" s="233"/>
      <c r="E546" s="233"/>
      <c r="F546" s="233"/>
      <c r="G546" s="233"/>
      <c r="H546" s="233"/>
      <c r="I546" s="233"/>
      <c r="J546" s="233"/>
      <c r="K546" s="233"/>
      <c r="L546" s="233"/>
      <c r="M546" s="233"/>
      <c r="N546" s="23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</row>
    <row r="547">
      <c r="A547" s="27"/>
      <c r="B547" s="88" t="s">
        <v>287</v>
      </c>
      <c r="C547" s="90"/>
      <c r="D547" s="233"/>
      <c r="E547" s="233"/>
      <c r="F547" s="233">
        <v>83.0</v>
      </c>
      <c r="G547" s="233"/>
      <c r="H547" s="233">
        <v>57.0</v>
      </c>
      <c r="I547" s="233"/>
      <c r="J547" s="233"/>
      <c r="K547" s="233"/>
      <c r="L547" s="233"/>
      <c r="M547" s="233"/>
      <c r="N547" s="23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</row>
    <row r="548">
      <c r="A548" s="27"/>
      <c r="B548" s="88" t="s">
        <v>301</v>
      </c>
      <c r="C548" s="90"/>
      <c r="D548" s="233"/>
      <c r="E548" s="233"/>
      <c r="F548" s="233"/>
      <c r="G548" s="233"/>
      <c r="H548" s="233"/>
      <c r="I548" s="233"/>
      <c r="J548" s="233">
        <v>23.0</v>
      </c>
      <c r="K548" s="233"/>
      <c r="L548" s="233">
        <v>94.0</v>
      </c>
      <c r="M548" s="233"/>
      <c r="N548" s="233">
        <v>50.0</v>
      </c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</row>
    <row r="549">
      <c r="A549" s="27"/>
      <c r="B549" s="88" t="s">
        <v>214</v>
      </c>
      <c r="C549" s="90"/>
      <c r="D549" s="233"/>
      <c r="E549" s="233"/>
      <c r="F549" s="233">
        <v>15.0</v>
      </c>
      <c r="G549" s="233"/>
      <c r="H549" s="233">
        <v>13.0</v>
      </c>
      <c r="I549" s="233"/>
      <c r="J549" s="233">
        <v>10.0</v>
      </c>
      <c r="K549" s="233"/>
      <c r="L549" s="233">
        <v>28.0</v>
      </c>
      <c r="M549" s="233"/>
      <c r="N549" s="233">
        <v>12.0</v>
      </c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</row>
    <row r="550">
      <c r="A550" s="27"/>
      <c r="B550" s="88" t="s">
        <v>221</v>
      </c>
      <c r="C550" s="90"/>
      <c r="D550" s="233"/>
      <c r="E550" s="233"/>
      <c r="F550" s="233">
        <v>11.0</v>
      </c>
      <c r="G550" s="233"/>
      <c r="H550" s="233">
        <v>3.0</v>
      </c>
      <c r="I550" s="233"/>
      <c r="J550" s="233">
        <v>10.0</v>
      </c>
      <c r="K550" s="233"/>
      <c r="L550" s="233">
        <v>5.0</v>
      </c>
      <c r="M550" s="233"/>
      <c r="N550" s="233">
        <v>1.0</v>
      </c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</row>
    <row r="551">
      <c r="A551" s="27"/>
      <c r="B551" s="88" t="s">
        <v>233</v>
      </c>
      <c r="C551" s="90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</row>
    <row r="552">
      <c r="A552" s="35"/>
      <c r="B552" s="88" t="s">
        <v>338</v>
      </c>
      <c r="C552" s="110" t="str">
        <f>C546/C545</f>
        <v>#DIV/0!</v>
      </c>
      <c r="D552" s="265"/>
      <c r="E552" s="265"/>
      <c r="F552" s="284"/>
      <c r="G552" s="284"/>
      <c r="H552" s="284"/>
      <c r="I552" s="284"/>
      <c r="J552" s="284"/>
      <c r="K552" s="284"/>
      <c r="L552" s="284"/>
      <c r="M552" s="284"/>
      <c r="N552" s="284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</row>
    <row r="554">
      <c r="A554" s="85">
        <v>43793.0</v>
      </c>
      <c r="B554" s="112" t="s">
        <v>134</v>
      </c>
      <c r="C554" s="113"/>
      <c r="D554" s="188"/>
      <c r="E554" s="189"/>
      <c r="F554" s="188"/>
      <c r="G554" s="188"/>
      <c r="H554" s="188"/>
      <c r="I554" s="189"/>
      <c r="J554" s="188" t="s">
        <v>2516</v>
      </c>
      <c r="K554" s="189"/>
      <c r="L554" s="188" t="s">
        <v>1918</v>
      </c>
      <c r="M554" s="188"/>
      <c r="N554" s="188" t="s">
        <v>1751</v>
      </c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</row>
    <row r="555">
      <c r="A555" s="27"/>
      <c r="B555" s="88" t="s">
        <v>159</v>
      </c>
      <c r="C555" s="90"/>
      <c r="D555" s="233"/>
      <c r="E555" s="235"/>
      <c r="F555" s="233"/>
      <c r="G555" s="233"/>
      <c r="H555" s="233"/>
      <c r="I555" s="235"/>
      <c r="J555" s="233">
        <v>86.0</v>
      </c>
      <c r="K555" s="235"/>
      <c r="L555" s="233">
        <v>75.0</v>
      </c>
      <c r="M555" s="233"/>
      <c r="N555" s="233">
        <v>67.0</v>
      </c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</row>
    <row r="556">
      <c r="A556" s="27"/>
      <c r="B556" s="88" t="s">
        <v>178</v>
      </c>
      <c r="C556" s="90"/>
      <c r="D556" s="233"/>
      <c r="E556" s="233"/>
      <c r="F556" s="233"/>
      <c r="G556" s="233"/>
      <c r="H556" s="233"/>
      <c r="I556" s="233"/>
      <c r="J556" s="233"/>
      <c r="K556" s="233"/>
      <c r="L556" s="233"/>
      <c r="M556" s="233"/>
      <c r="N556" s="23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</row>
    <row r="557">
      <c r="A557" s="27"/>
      <c r="B557" s="88" t="s">
        <v>287</v>
      </c>
      <c r="C557" s="90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</row>
    <row r="558">
      <c r="A558" s="27"/>
      <c r="B558" s="88" t="s">
        <v>301</v>
      </c>
      <c r="C558" s="90"/>
      <c r="D558" s="233"/>
      <c r="E558" s="233"/>
      <c r="F558" s="233"/>
      <c r="G558" s="233"/>
      <c r="H558" s="233"/>
      <c r="I558" s="233"/>
      <c r="J558" s="233">
        <v>70.0</v>
      </c>
      <c r="K558" s="233"/>
      <c r="L558" s="233">
        <v>50.0</v>
      </c>
      <c r="M558" s="233"/>
      <c r="N558" s="233">
        <v>55.0</v>
      </c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</row>
    <row r="559">
      <c r="A559" s="27"/>
      <c r="B559" s="88" t="s">
        <v>214</v>
      </c>
      <c r="C559" s="90"/>
      <c r="D559" s="233"/>
      <c r="E559" s="233"/>
      <c r="F559" s="233"/>
      <c r="G559" s="233"/>
      <c r="H559" s="233"/>
      <c r="I559" s="233"/>
      <c r="J559" s="233">
        <v>15.0</v>
      </c>
      <c r="K559" s="233"/>
      <c r="L559" s="233">
        <v>25.0</v>
      </c>
      <c r="M559" s="233"/>
      <c r="N559" s="233">
        <v>10.0</v>
      </c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</row>
    <row r="560">
      <c r="A560" s="27"/>
      <c r="B560" s="88" t="s">
        <v>221</v>
      </c>
      <c r="C560" s="90"/>
      <c r="D560" s="233"/>
      <c r="E560" s="233"/>
      <c r="F560" s="233"/>
      <c r="G560" s="233"/>
      <c r="H560" s="233"/>
      <c r="I560" s="233"/>
      <c r="J560" s="233">
        <v>6.0</v>
      </c>
      <c r="K560" s="233"/>
      <c r="L560" s="233">
        <v>5.0</v>
      </c>
      <c r="M560" s="233"/>
      <c r="N560" s="233">
        <v>5.0</v>
      </c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</row>
    <row r="561">
      <c r="A561" s="27"/>
      <c r="B561" s="88" t="s">
        <v>233</v>
      </c>
      <c r="C561" s="90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</row>
    <row r="562">
      <c r="A562" s="35"/>
      <c r="B562" s="88" t="s">
        <v>338</v>
      </c>
      <c r="C562" s="110" t="str">
        <f>C556/C555</f>
        <v>#DIV/0!</v>
      </c>
      <c r="D562" s="265"/>
      <c r="E562" s="265"/>
      <c r="F562" s="284"/>
      <c r="G562" s="284"/>
      <c r="H562" s="284"/>
      <c r="I562" s="284"/>
      <c r="J562" s="284"/>
      <c r="K562" s="284"/>
      <c r="L562" s="284"/>
      <c r="M562" s="284"/>
      <c r="N562" s="284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7" t="s">
        <v>2517</v>
      </c>
      <c r="K563" s="23"/>
      <c r="L563" s="253" t="s">
        <v>2518</v>
      </c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</row>
    <row r="564">
      <c r="A564" s="85">
        <v>43793.0</v>
      </c>
      <c r="B564" s="112" t="s">
        <v>134</v>
      </c>
      <c r="C564" s="113"/>
      <c r="D564" s="188"/>
      <c r="E564" s="189"/>
      <c r="F564" s="188" t="s">
        <v>1200</v>
      </c>
      <c r="G564" s="188"/>
      <c r="H564" s="188" t="s">
        <v>1210</v>
      </c>
      <c r="I564" s="189"/>
      <c r="J564" s="188" t="s">
        <v>1930</v>
      </c>
      <c r="K564" s="189"/>
      <c r="L564" s="188" t="s">
        <v>1962</v>
      </c>
      <c r="M564" s="188"/>
      <c r="N564" s="188" t="s">
        <v>1302</v>
      </c>
      <c r="O564" s="23"/>
      <c r="P564" s="82"/>
      <c r="Q564" s="82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</row>
    <row r="565">
      <c r="A565" s="27"/>
      <c r="B565" s="88" t="s">
        <v>159</v>
      </c>
      <c r="C565" s="90"/>
      <c r="D565" s="233"/>
      <c r="E565" s="235"/>
      <c r="F565" s="233">
        <v>39.0</v>
      </c>
      <c r="G565" s="233"/>
      <c r="H565" s="233">
        <v>121.0</v>
      </c>
      <c r="I565" s="235"/>
      <c r="J565" s="233">
        <v>77.0</v>
      </c>
      <c r="K565" s="235"/>
      <c r="L565" s="233">
        <v>110.0</v>
      </c>
      <c r="M565" s="233"/>
      <c r="N565" s="233">
        <v>103.0</v>
      </c>
      <c r="O565" s="23">
        <f>sum(F565:N565)</f>
        <v>450</v>
      </c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</row>
    <row r="566">
      <c r="A566" s="27"/>
      <c r="B566" s="88" t="s">
        <v>178</v>
      </c>
      <c r="C566" s="90"/>
      <c r="D566" s="233"/>
      <c r="E566" s="233"/>
      <c r="F566" s="233"/>
      <c r="G566" s="233"/>
      <c r="H566" s="233"/>
      <c r="I566" s="233"/>
      <c r="J566" s="233"/>
      <c r="K566" s="233"/>
      <c r="L566" s="233"/>
      <c r="M566" s="233"/>
      <c r="N566" s="23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</row>
    <row r="567">
      <c r="A567" s="27"/>
      <c r="B567" s="88" t="s">
        <v>287</v>
      </c>
      <c r="C567" s="90"/>
      <c r="D567" s="233"/>
      <c r="E567" s="233"/>
      <c r="F567" s="233">
        <v>28.0</v>
      </c>
      <c r="G567" s="233"/>
      <c r="H567" s="233"/>
      <c r="I567" s="233"/>
      <c r="J567" s="233"/>
      <c r="K567" s="233"/>
      <c r="L567" s="233"/>
      <c r="M567" s="233"/>
      <c r="N567" s="233"/>
      <c r="O567" s="23"/>
      <c r="P567" s="82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</row>
    <row r="568">
      <c r="A568" s="27"/>
      <c r="B568" s="88" t="s">
        <v>301</v>
      </c>
      <c r="C568" s="90"/>
      <c r="D568" s="233"/>
      <c r="E568" s="233"/>
      <c r="F568" s="233">
        <v>32.0</v>
      </c>
      <c r="G568" s="233"/>
      <c r="H568" s="233">
        <v>90.0</v>
      </c>
      <c r="I568" s="233"/>
      <c r="J568" s="233">
        <v>43.0</v>
      </c>
      <c r="K568" s="233"/>
      <c r="L568" s="233">
        <v>69.0</v>
      </c>
      <c r="M568" s="233"/>
      <c r="N568" s="233">
        <v>63.0</v>
      </c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</row>
    <row r="569">
      <c r="A569" s="27"/>
      <c r="B569" s="88" t="s">
        <v>214</v>
      </c>
      <c r="C569" s="90"/>
      <c r="D569" s="233"/>
      <c r="E569" s="233"/>
      <c r="F569" s="233">
        <v>6.0</v>
      </c>
      <c r="G569" s="233"/>
      <c r="H569" s="233">
        <v>20.0</v>
      </c>
      <c r="I569" s="233"/>
      <c r="J569" s="233">
        <v>29.0</v>
      </c>
      <c r="K569" s="233"/>
      <c r="L569" s="233">
        <v>37.0</v>
      </c>
      <c r="M569" s="233"/>
      <c r="N569" s="233">
        <v>39.0</v>
      </c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</row>
    <row r="570">
      <c r="A570" s="27"/>
      <c r="B570" s="88" t="s">
        <v>221</v>
      </c>
      <c r="C570" s="90"/>
      <c r="D570" s="233"/>
      <c r="E570" s="233"/>
      <c r="F570" s="233">
        <v>3.0</v>
      </c>
      <c r="G570" s="233"/>
      <c r="H570" s="233">
        <v>4.0</v>
      </c>
      <c r="I570" s="233"/>
      <c r="J570" s="233">
        <v>5.0</v>
      </c>
      <c r="K570" s="233"/>
      <c r="L570" s="233">
        <v>4.0</v>
      </c>
      <c r="M570" s="233"/>
      <c r="N570" s="233">
        <v>2.0</v>
      </c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</row>
    <row r="571">
      <c r="A571" s="27"/>
      <c r="B571" s="88" t="s">
        <v>233</v>
      </c>
      <c r="C571" s="90"/>
      <c r="D571" s="233"/>
      <c r="E571" s="233"/>
      <c r="F571" s="233"/>
      <c r="G571" s="233"/>
      <c r="H571" s="233"/>
      <c r="I571" s="233"/>
      <c r="J571" s="233"/>
      <c r="K571" s="233"/>
      <c r="L571" s="233"/>
      <c r="M571" s="233"/>
      <c r="N571" s="23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</row>
    <row r="572">
      <c r="A572" s="35"/>
      <c r="B572" s="88" t="s">
        <v>338</v>
      </c>
      <c r="C572" s="110" t="str">
        <f>C566/C565</f>
        <v>#DIV/0!</v>
      </c>
      <c r="D572" s="265"/>
      <c r="E572" s="265"/>
      <c r="F572" s="284"/>
      <c r="G572" s="284"/>
      <c r="H572" s="284"/>
      <c r="I572" s="284"/>
      <c r="J572" s="284"/>
      <c r="K572" s="284"/>
      <c r="L572" s="284"/>
      <c r="M572" s="284"/>
      <c r="N572" s="284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</row>
    <row r="573">
      <c r="A573" s="23"/>
      <c r="B573" s="23"/>
      <c r="C573" s="23"/>
      <c r="D573" s="23"/>
      <c r="E573" s="23"/>
      <c r="F573" s="253" t="s">
        <v>2519</v>
      </c>
      <c r="G573" s="23"/>
      <c r="H573" s="253" t="s">
        <v>2520</v>
      </c>
      <c r="I573" s="23"/>
      <c r="J573" s="253" t="s">
        <v>2521</v>
      </c>
      <c r="K573" s="23"/>
      <c r="L573" s="253" t="s">
        <v>2522</v>
      </c>
      <c r="M573" s="23"/>
      <c r="N573" s="253" t="s">
        <v>2523</v>
      </c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</row>
    <row r="574">
      <c r="A574" s="85">
        <v>43793.0</v>
      </c>
      <c r="B574" s="112" t="s">
        <v>134</v>
      </c>
      <c r="C574" s="113"/>
      <c r="D574" s="188" t="s">
        <v>1020</v>
      </c>
      <c r="E574" s="189"/>
      <c r="F574" s="188" t="s">
        <v>600</v>
      </c>
      <c r="G574" s="188"/>
      <c r="H574" s="188"/>
      <c r="I574" s="189"/>
      <c r="J574" s="188" t="s">
        <v>2293</v>
      </c>
      <c r="K574" s="189"/>
      <c r="L574" s="188" t="s">
        <v>2052</v>
      </c>
      <c r="M574" s="188"/>
      <c r="N574" s="188" t="s">
        <v>1391</v>
      </c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</row>
    <row r="575">
      <c r="A575" s="27"/>
      <c r="B575" s="88" t="s">
        <v>159</v>
      </c>
      <c r="C575" s="90"/>
      <c r="D575" s="233">
        <v>5.0</v>
      </c>
      <c r="E575" s="235"/>
      <c r="F575" s="233">
        <v>29.0</v>
      </c>
      <c r="G575" s="233"/>
      <c r="H575" s="233"/>
      <c r="I575" s="235"/>
      <c r="J575" s="233">
        <v>72.0</v>
      </c>
      <c r="K575" s="235"/>
      <c r="L575" s="233">
        <v>133.0</v>
      </c>
      <c r="M575" s="233"/>
      <c r="N575" s="233">
        <v>23.0</v>
      </c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</row>
    <row r="576">
      <c r="A576" s="27"/>
      <c r="B576" s="88" t="s">
        <v>178</v>
      </c>
      <c r="C576" s="90"/>
      <c r="D576" s="233"/>
      <c r="E576" s="233"/>
      <c r="F576" s="233"/>
      <c r="G576" s="233"/>
      <c r="H576" s="233"/>
      <c r="I576" s="233"/>
      <c r="J576" s="233"/>
      <c r="K576" s="233"/>
      <c r="L576" s="233"/>
      <c r="M576" s="233"/>
      <c r="N576" s="23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</row>
    <row r="577">
      <c r="A577" s="27"/>
      <c r="B577" s="88" t="s">
        <v>287</v>
      </c>
      <c r="C577" s="90"/>
      <c r="D577" s="233"/>
      <c r="E577" s="233"/>
      <c r="F577" s="233"/>
      <c r="G577" s="233"/>
      <c r="H577" s="233"/>
      <c r="I577" s="233"/>
      <c r="J577" s="233"/>
      <c r="K577" s="233"/>
      <c r="L577" s="233"/>
      <c r="M577" s="233"/>
      <c r="N577" s="23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</row>
    <row r="578">
      <c r="A578" s="27"/>
      <c r="B578" s="88" t="s">
        <v>301</v>
      </c>
      <c r="C578" s="90"/>
      <c r="D578" s="233"/>
      <c r="E578" s="233"/>
      <c r="F578" s="233"/>
      <c r="G578" s="233"/>
      <c r="H578" s="233"/>
      <c r="I578" s="233"/>
      <c r="J578" s="233"/>
      <c r="K578" s="233"/>
      <c r="L578" s="233"/>
      <c r="M578" s="233"/>
      <c r="N578" s="23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</row>
    <row r="579">
      <c r="A579" s="27"/>
      <c r="B579" s="88" t="s">
        <v>214</v>
      </c>
      <c r="C579" s="90"/>
      <c r="D579" s="233"/>
      <c r="E579" s="233"/>
      <c r="F579" s="233"/>
      <c r="G579" s="233"/>
      <c r="H579" s="233"/>
      <c r="I579" s="233"/>
      <c r="J579" s="233"/>
      <c r="K579" s="233"/>
      <c r="L579" s="233"/>
      <c r="M579" s="233"/>
      <c r="N579" s="23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</row>
    <row r="580">
      <c r="A580" s="27"/>
      <c r="B580" s="88" t="s">
        <v>221</v>
      </c>
      <c r="C580" s="90"/>
      <c r="D580" s="233"/>
      <c r="E580" s="233"/>
      <c r="F580" s="233"/>
      <c r="G580" s="233"/>
      <c r="H580" s="233"/>
      <c r="I580" s="233"/>
      <c r="J580" s="233"/>
      <c r="K580" s="233"/>
      <c r="L580" s="233"/>
      <c r="M580" s="233"/>
      <c r="N580" s="23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</row>
    <row r="581">
      <c r="A581" s="27"/>
      <c r="B581" s="88" t="s">
        <v>233</v>
      </c>
      <c r="C581" s="90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</row>
    <row r="582">
      <c r="A582" s="35"/>
      <c r="B582" s="88" t="s">
        <v>338</v>
      </c>
      <c r="C582" s="110" t="str">
        <f>C576/C575</f>
        <v>#DIV/0!</v>
      </c>
      <c r="D582" s="265"/>
      <c r="E582" s="265"/>
      <c r="F582" s="284"/>
      <c r="G582" s="284"/>
      <c r="H582" s="284"/>
      <c r="I582" s="284"/>
      <c r="J582" s="284"/>
      <c r="K582" s="284"/>
      <c r="L582" s="284"/>
      <c r="M582" s="284"/>
      <c r="N582" s="284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</row>
    <row r="583">
      <c r="A583" s="23"/>
      <c r="B583" s="23"/>
      <c r="C583" s="23"/>
      <c r="D583" s="253" t="s">
        <v>2524</v>
      </c>
      <c r="E583" s="23"/>
      <c r="F583" s="253" t="s">
        <v>2525</v>
      </c>
      <c r="G583" s="23"/>
      <c r="H583" s="23"/>
      <c r="I583" s="23"/>
      <c r="J583" s="253" t="s">
        <v>2526</v>
      </c>
      <c r="K583" s="23"/>
      <c r="L583" s="253" t="s">
        <v>2527</v>
      </c>
      <c r="M583" s="23"/>
      <c r="N583" s="253" t="s">
        <v>2528</v>
      </c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</row>
    <row r="100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</row>
    <row r="100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  <c r="BF1002" s="23"/>
      <c r="BG1002" s="23"/>
      <c r="BH1002" s="23"/>
    </row>
    <row r="100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</row>
    <row r="1004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</row>
    <row r="1005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</row>
    <row r="1006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</row>
    <row r="1007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</row>
    <row r="1008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</row>
    <row r="1009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</row>
  </sheetData>
  <mergeCells count="61">
    <mergeCell ref="A534:A542"/>
    <mergeCell ref="A544:A552"/>
    <mergeCell ref="A554:A562"/>
    <mergeCell ref="A564:A572"/>
    <mergeCell ref="A574:A582"/>
    <mergeCell ref="A464:A472"/>
    <mergeCell ref="A474:A482"/>
    <mergeCell ref="A484:A492"/>
    <mergeCell ref="A494:A502"/>
    <mergeCell ref="A504:A512"/>
    <mergeCell ref="A514:A522"/>
    <mergeCell ref="A524:A532"/>
    <mergeCell ref="A1:A2"/>
    <mergeCell ref="B1:B2"/>
    <mergeCell ref="A3:A11"/>
    <mergeCell ref="A12:A22"/>
    <mergeCell ref="A23:A33"/>
    <mergeCell ref="A34:A42"/>
    <mergeCell ref="A43:A51"/>
    <mergeCell ref="A53:A61"/>
    <mergeCell ref="A62:A70"/>
    <mergeCell ref="A72:A80"/>
    <mergeCell ref="A82:A90"/>
    <mergeCell ref="A91:A99"/>
    <mergeCell ref="A100:A108"/>
    <mergeCell ref="A110:A118"/>
    <mergeCell ref="A120:A128"/>
    <mergeCell ref="A130:A138"/>
    <mergeCell ref="A140:A148"/>
    <mergeCell ref="A150:A158"/>
    <mergeCell ref="A160:A168"/>
    <mergeCell ref="A170:A178"/>
    <mergeCell ref="A179:A187"/>
    <mergeCell ref="A189:A197"/>
    <mergeCell ref="A199:A207"/>
    <mergeCell ref="A210:A218"/>
    <mergeCell ref="A221:A229"/>
    <mergeCell ref="A231:A239"/>
    <mergeCell ref="A240:A248"/>
    <mergeCell ref="A249:A257"/>
    <mergeCell ref="A259:A267"/>
    <mergeCell ref="A269:A277"/>
    <mergeCell ref="A279:A287"/>
    <mergeCell ref="A289:A297"/>
    <mergeCell ref="A299:A307"/>
    <mergeCell ref="A309:A317"/>
    <mergeCell ref="A319:A327"/>
    <mergeCell ref="A329:A337"/>
    <mergeCell ref="A339:A347"/>
    <mergeCell ref="A348:A356"/>
    <mergeCell ref="A357:A365"/>
    <mergeCell ref="A366:A374"/>
    <mergeCell ref="A375:A383"/>
    <mergeCell ref="A384:A392"/>
    <mergeCell ref="A394:A402"/>
    <mergeCell ref="A404:A412"/>
    <mergeCell ref="A414:A422"/>
    <mergeCell ref="A424:A432"/>
    <mergeCell ref="A434:A442"/>
    <mergeCell ref="A444:A452"/>
    <mergeCell ref="A454:A462"/>
  </mergeCells>
  <hyperlinks>
    <hyperlink r:id="rId2" ref="D52"/>
    <hyperlink r:id="rId3" ref="J52"/>
    <hyperlink r:id="rId4" ref="L52"/>
    <hyperlink r:id="rId5" ref="N52"/>
    <hyperlink r:id="rId6" ref="D71"/>
    <hyperlink r:id="rId7" ref="F71"/>
    <hyperlink r:id="rId8" ref="H71"/>
    <hyperlink r:id="rId9" ref="J71"/>
    <hyperlink r:id="rId10" ref="L71"/>
    <hyperlink r:id="rId11" ref="D81"/>
    <hyperlink r:id="rId12" ref="F81"/>
    <hyperlink r:id="rId13" ref="H81"/>
    <hyperlink r:id="rId14" ref="J81"/>
    <hyperlink r:id="rId15" ref="L81"/>
    <hyperlink r:id="rId16" ref="N81"/>
    <hyperlink r:id="rId17" ref="D109"/>
    <hyperlink r:id="rId18" ref="F109"/>
    <hyperlink r:id="rId19" ref="H109"/>
    <hyperlink r:id="rId20" ref="J109"/>
    <hyperlink r:id="rId21" ref="L109"/>
    <hyperlink r:id="rId22" ref="N109"/>
    <hyperlink r:id="rId23" ref="D119"/>
    <hyperlink r:id="rId24" ref="F119"/>
    <hyperlink r:id="rId25" ref="J119"/>
    <hyperlink r:id="rId26" ref="L119"/>
    <hyperlink r:id="rId27" ref="N119"/>
    <hyperlink r:id="rId28" ref="D129"/>
    <hyperlink r:id="rId29" ref="F129"/>
    <hyperlink r:id="rId30" ref="H129"/>
    <hyperlink r:id="rId31" ref="J129"/>
    <hyperlink r:id="rId32" ref="L129"/>
    <hyperlink r:id="rId33" ref="N129"/>
    <hyperlink r:id="rId34" ref="D139"/>
    <hyperlink r:id="rId35" ref="F139"/>
    <hyperlink r:id="rId36" ref="H139"/>
    <hyperlink r:id="rId37" ref="J139"/>
    <hyperlink r:id="rId38" ref="L139"/>
    <hyperlink r:id="rId39" ref="N139"/>
    <hyperlink r:id="rId40" ref="D149"/>
    <hyperlink r:id="rId41" ref="F149"/>
    <hyperlink r:id="rId42" ref="H149"/>
    <hyperlink r:id="rId43" ref="J149"/>
    <hyperlink r:id="rId44" ref="L149"/>
    <hyperlink r:id="rId45" ref="N149"/>
    <hyperlink r:id="rId46" ref="H159"/>
    <hyperlink r:id="rId47" ref="J159"/>
    <hyperlink r:id="rId48" ref="L159"/>
    <hyperlink r:id="rId49" ref="D169"/>
    <hyperlink r:id="rId50" ref="F169"/>
    <hyperlink r:id="rId51" ref="H169"/>
    <hyperlink r:id="rId52" ref="J169"/>
    <hyperlink r:id="rId53" ref="L169"/>
    <hyperlink r:id="rId54" ref="N169"/>
    <hyperlink r:id="rId55" ref="D188"/>
    <hyperlink r:id="rId56" ref="F188"/>
    <hyperlink r:id="rId57" ref="H188"/>
    <hyperlink r:id="rId58" ref="J188"/>
    <hyperlink r:id="rId59" ref="L188"/>
    <hyperlink r:id="rId60" ref="N188"/>
    <hyperlink r:id="rId61" ref="D198"/>
    <hyperlink r:id="rId62" ref="F198"/>
    <hyperlink r:id="rId63" ref="H198"/>
    <hyperlink r:id="rId64" ref="J198"/>
    <hyperlink r:id="rId65" ref="L198"/>
    <hyperlink r:id="rId66" ref="N198"/>
    <hyperlink r:id="rId67" ref="D208"/>
    <hyperlink r:id="rId68" ref="F208"/>
    <hyperlink r:id="rId69" ref="H208"/>
    <hyperlink r:id="rId70" ref="J208"/>
    <hyperlink r:id="rId71" ref="L208"/>
    <hyperlink r:id="rId72" ref="N208"/>
    <hyperlink r:id="rId73" ref="D219"/>
    <hyperlink r:id="rId74" ref="F219"/>
    <hyperlink r:id="rId75" ref="H219"/>
    <hyperlink r:id="rId76" ref="J219"/>
    <hyperlink r:id="rId77" ref="L219"/>
    <hyperlink r:id="rId78" ref="N219"/>
    <hyperlink r:id="rId79" ref="D230"/>
    <hyperlink r:id="rId80" ref="H230"/>
    <hyperlink r:id="rId81" ref="J230"/>
    <hyperlink r:id="rId82" ref="L230"/>
    <hyperlink r:id="rId83" ref="D258"/>
    <hyperlink r:id="rId84" ref="F258"/>
    <hyperlink r:id="rId85" ref="H258"/>
    <hyperlink r:id="rId86" ref="J258"/>
    <hyperlink r:id="rId87" ref="L258"/>
    <hyperlink r:id="rId88" ref="N258"/>
    <hyperlink r:id="rId89" ref="F268"/>
    <hyperlink r:id="rId90" ref="H268"/>
    <hyperlink r:id="rId91" ref="J268"/>
    <hyperlink r:id="rId92" ref="D278"/>
    <hyperlink r:id="rId93" ref="F278"/>
    <hyperlink r:id="rId94" ref="H278"/>
    <hyperlink r:id="rId95" ref="J278"/>
    <hyperlink r:id="rId96" ref="L278"/>
    <hyperlink r:id="rId97" ref="N278"/>
    <hyperlink r:id="rId98" ref="F288"/>
    <hyperlink r:id="rId99" ref="H288"/>
    <hyperlink r:id="rId100" ref="J288"/>
    <hyperlink r:id="rId101" ref="L288"/>
    <hyperlink r:id="rId102" ref="N288"/>
    <hyperlink r:id="rId103" ref="D298"/>
    <hyperlink r:id="rId104" ref="F298"/>
    <hyperlink r:id="rId105" ref="H298"/>
    <hyperlink r:id="rId106" ref="J298"/>
    <hyperlink r:id="rId107" ref="L298"/>
    <hyperlink r:id="rId108" ref="N298"/>
    <hyperlink r:id="rId109" ref="D308"/>
    <hyperlink r:id="rId110" ref="F308"/>
    <hyperlink r:id="rId111" ref="H308"/>
    <hyperlink r:id="rId112" ref="J308"/>
    <hyperlink r:id="rId113" ref="L308"/>
    <hyperlink r:id="rId114" ref="N308"/>
    <hyperlink r:id="rId115" ref="D318"/>
    <hyperlink r:id="rId116" ref="F318"/>
    <hyperlink r:id="rId117" ref="H318"/>
    <hyperlink r:id="rId118" ref="J318"/>
    <hyperlink r:id="rId119" ref="L318"/>
    <hyperlink r:id="rId120" ref="D328"/>
    <hyperlink r:id="rId121" ref="F328"/>
    <hyperlink r:id="rId122" ref="H328"/>
    <hyperlink r:id="rId123" ref="J328"/>
    <hyperlink r:id="rId124" ref="L328"/>
    <hyperlink r:id="rId125" ref="N328"/>
    <hyperlink r:id="rId126" ref="D338"/>
    <hyperlink r:id="rId127" ref="F338"/>
    <hyperlink r:id="rId128" ref="H338"/>
    <hyperlink r:id="rId129" ref="J338"/>
    <hyperlink r:id="rId130" ref="N338"/>
    <hyperlink r:id="rId131" ref="F393"/>
    <hyperlink r:id="rId132" ref="H393"/>
    <hyperlink r:id="rId133" ref="J393"/>
    <hyperlink r:id="rId134" ref="L393"/>
    <hyperlink r:id="rId135" ref="N393"/>
    <hyperlink r:id="rId136" ref="D413"/>
    <hyperlink r:id="rId137" ref="F413"/>
    <hyperlink r:id="rId138" ref="H413"/>
    <hyperlink r:id="rId139" ref="J413"/>
    <hyperlink r:id="rId140" ref="L413"/>
    <hyperlink r:id="rId141" ref="N413"/>
    <hyperlink r:id="rId142" ref="D423"/>
    <hyperlink r:id="rId143" ref="F433"/>
    <hyperlink r:id="rId144" ref="H433"/>
    <hyperlink r:id="rId145" ref="J433"/>
    <hyperlink r:id="rId146" ref="L433"/>
    <hyperlink r:id="rId147" ref="J443"/>
    <hyperlink r:id="rId148" ref="D453"/>
    <hyperlink r:id="rId149" ref="F453"/>
    <hyperlink r:id="rId150" ref="H453"/>
    <hyperlink r:id="rId151" ref="J453"/>
    <hyperlink r:id="rId152" ref="L453"/>
    <hyperlink r:id="rId153" ref="F463"/>
    <hyperlink r:id="rId154" ref="H463"/>
    <hyperlink r:id="rId155" ref="J463"/>
    <hyperlink r:id="rId156" ref="L463"/>
    <hyperlink r:id="rId157" ref="F473"/>
    <hyperlink r:id="rId158" ref="H473"/>
    <hyperlink r:id="rId159" ref="J473"/>
    <hyperlink r:id="rId160" ref="L473"/>
    <hyperlink r:id="rId161" ref="D483"/>
    <hyperlink r:id="rId162" ref="F483"/>
    <hyperlink r:id="rId163" ref="H483"/>
    <hyperlink r:id="rId164" ref="J483"/>
    <hyperlink r:id="rId165" ref="D493"/>
    <hyperlink r:id="rId166" ref="F493"/>
    <hyperlink r:id="rId167" ref="H493"/>
    <hyperlink r:id="rId168" ref="J493"/>
    <hyperlink r:id="rId169" ref="D503"/>
    <hyperlink r:id="rId170" ref="F503"/>
    <hyperlink r:id="rId171" ref="H503"/>
    <hyperlink r:id="rId172" ref="J503"/>
    <hyperlink r:id="rId173" ref="F513"/>
    <hyperlink r:id="rId174" ref="H513"/>
    <hyperlink r:id="rId175" ref="L513"/>
    <hyperlink r:id="rId176" ref="N513"/>
    <hyperlink r:id="rId177" ref="H523"/>
    <hyperlink r:id="rId178" ref="J523"/>
    <hyperlink r:id="rId179" ref="L523"/>
    <hyperlink r:id="rId180" ref="N523"/>
    <hyperlink r:id="rId181" ref="F533"/>
    <hyperlink r:id="rId182" ref="H533"/>
    <hyperlink r:id="rId183" ref="J533"/>
    <hyperlink r:id="rId184" ref="L533"/>
    <hyperlink r:id="rId185" ref="N533"/>
    <hyperlink r:id="rId186" ref="F543"/>
    <hyperlink r:id="rId187" ref="H543"/>
    <hyperlink r:id="rId188" ref="J543"/>
    <hyperlink r:id="rId189" ref="L543"/>
    <hyperlink r:id="rId190" ref="N543"/>
    <hyperlink r:id="rId191" ref="J563"/>
    <hyperlink r:id="rId192" ref="L563"/>
    <hyperlink r:id="rId193" ref="F573"/>
    <hyperlink r:id="rId194" ref="H573"/>
    <hyperlink r:id="rId195" ref="J573"/>
    <hyperlink r:id="rId196" ref="L573"/>
    <hyperlink r:id="rId197" ref="N573"/>
    <hyperlink r:id="rId198" ref="D583"/>
    <hyperlink r:id="rId199" ref="F583"/>
    <hyperlink r:id="rId200" ref="J583"/>
    <hyperlink r:id="rId201" ref="L583"/>
    <hyperlink r:id="rId202" ref="N583"/>
  </hyperlinks>
  <drawing r:id="rId203"/>
  <legacyDrawing r:id="rId20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8.0"/>
    <col customWidth="1" hidden="1" min="3" max="3" width="6.86"/>
    <col customWidth="1" min="4" max="4" width="6.86"/>
    <col customWidth="1" hidden="1" min="5" max="5" width="6.86"/>
    <col customWidth="1" min="6" max="6" width="6.86"/>
    <col customWidth="1" hidden="1" min="7" max="7" width="6.71"/>
    <col customWidth="1" min="8" max="8" width="6.86"/>
    <col customWidth="1" hidden="1" min="9" max="9" width="6.86"/>
    <col customWidth="1" min="10" max="10" width="6.86"/>
    <col customWidth="1" hidden="1" min="11" max="11" width="6.86"/>
    <col customWidth="1" min="12" max="12" width="6.86"/>
    <col customWidth="1" hidden="1" min="13" max="13" width="6.86"/>
  </cols>
  <sheetData>
    <row r="1">
      <c r="A1" s="237"/>
      <c r="B1" s="193" t="s">
        <v>2215</v>
      </c>
      <c r="C1" s="238" t="s">
        <v>2216</v>
      </c>
      <c r="D1" s="239" t="s">
        <v>2217</v>
      </c>
      <c r="E1" s="238" t="s">
        <v>54</v>
      </c>
      <c r="F1" s="239" t="s">
        <v>2217</v>
      </c>
      <c r="G1" s="238" t="s">
        <v>54</v>
      </c>
      <c r="H1" s="239" t="s">
        <v>2217</v>
      </c>
      <c r="I1" s="238" t="s">
        <v>54</v>
      </c>
      <c r="J1" s="239" t="s">
        <v>2217</v>
      </c>
      <c r="K1" s="238" t="s">
        <v>54</v>
      </c>
      <c r="L1" s="239" t="s">
        <v>2217</v>
      </c>
      <c r="M1" s="238" t="s">
        <v>14</v>
      </c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</row>
    <row r="2" ht="35.25" customHeight="1">
      <c r="A2" s="35"/>
      <c r="B2" s="77"/>
      <c r="C2" s="240" t="s">
        <v>2042</v>
      </c>
      <c r="D2" s="241" t="s">
        <v>83</v>
      </c>
      <c r="E2" s="242" t="s">
        <v>38</v>
      </c>
      <c r="F2" s="243" t="s">
        <v>99</v>
      </c>
      <c r="G2" s="242" t="s">
        <v>103</v>
      </c>
      <c r="H2" s="241" t="s">
        <v>43</v>
      </c>
      <c r="I2" s="244" t="s">
        <v>137</v>
      </c>
      <c r="J2" s="241" t="s">
        <v>1232</v>
      </c>
      <c r="K2" s="244" t="s">
        <v>138</v>
      </c>
      <c r="L2" s="241" t="s">
        <v>1247</v>
      </c>
      <c r="M2" s="245" t="s">
        <v>51</v>
      </c>
      <c r="N2" s="246" t="s">
        <v>114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</row>
    <row r="3">
      <c r="A3" s="73"/>
      <c r="B3" s="75" t="s">
        <v>134</v>
      </c>
      <c r="C3" s="76"/>
      <c r="D3" s="78" t="s">
        <v>252</v>
      </c>
      <c r="E3" s="78" t="s">
        <v>252</v>
      </c>
      <c r="F3" s="78" t="s">
        <v>252</v>
      </c>
      <c r="G3" s="76"/>
      <c r="H3" s="247">
        <v>0.5013888888888889</v>
      </c>
      <c r="I3" s="76"/>
      <c r="J3" s="247">
        <v>0.5430555555555555</v>
      </c>
      <c r="K3" s="76"/>
      <c r="L3" s="247">
        <v>0.5972222222222222</v>
      </c>
      <c r="M3" s="76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</row>
    <row r="4">
      <c r="A4" s="85">
        <v>43726.0</v>
      </c>
      <c r="B4" s="88" t="s">
        <v>159</v>
      </c>
      <c r="C4" s="90"/>
      <c r="D4" s="92">
        <v>0.0</v>
      </c>
      <c r="E4" s="90"/>
      <c r="F4" s="92">
        <v>0.0</v>
      </c>
      <c r="G4" s="90"/>
      <c r="H4" s="92">
        <v>17.0</v>
      </c>
      <c r="I4" s="90"/>
      <c r="J4" s="92">
        <v>48.0</v>
      </c>
      <c r="K4" s="90"/>
      <c r="L4" s="92">
        <v>44.0</v>
      </c>
      <c r="M4" s="90"/>
      <c r="N4" s="90"/>
      <c r="O4" s="224">
        <f>SUM(D4:N4)</f>
        <v>109</v>
      </c>
    </row>
    <row r="5">
      <c r="A5" s="27"/>
      <c r="B5" s="88" t="s">
        <v>178</v>
      </c>
      <c r="C5" s="90"/>
      <c r="D5" s="92">
        <v>0.0</v>
      </c>
      <c r="E5" s="90"/>
      <c r="F5" s="92">
        <v>0.0</v>
      </c>
      <c r="G5" s="90"/>
      <c r="H5" s="92">
        <v>17.0</v>
      </c>
      <c r="I5" s="90"/>
      <c r="J5" s="92">
        <v>48.0</v>
      </c>
      <c r="K5" s="90"/>
      <c r="L5" s="92">
        <v>44.0</v>
      </c>
      <c r="M5" s="90"/>
      <c r="N5" s="90"/>
      <c r="O5" s="90"/>
    </row>
    <row r="6">
      <c r="A6" s="27"/>
      <c r="B6" s="88" t="s">
        <v>190</v>
      </c>
      <c r="C6" s="90"/>
      <c r="D6" s="92">
        <v>0.0</v>
      </c>
      <c r="E6" s="90"/>
      <c r="F6" s="92">
        <v>0.0</v>
      </c>
      <c r="G6" s="90"/>
      <c r="H6" s="92">
        <v>7.0</v>
      </c>
      <c r="I6" s="90"/>
      <c r="J6" s="92">
        <v>0.0</v>
      </c>
      <c r="K6" s="90"/>
      <c r="L6" s="92">
        <v>0.0</v>
      </c>
      <c r="M6" s="90"/>
      <c r="N6" s="90"/>
      <c r="O6" s="90"/>
    </row>
    <row r="7">
      <c r="A7" s="27"/>
      <c r="B7" s="88" t="s">
        <v>207</v>
      </c>
      <c r="C7" s="90"/>
      <c r="D7" s="92">
        <v>0.0</v>
      </c>
      <c r="E7" s="90"/>
      <c r="F7" s="92">
        <v>0.0</v>
      </c>
      <c r="G7" s="90"/>
      <c r="H7" s="92">
        <v>4.0</v>
      </c>
      <c r="I7" s="90"/>
      <c r="J7" s="92">
        <v>23.0</v>
      </c>
      <c r="K7" s="90"/>
      <c r="L7" s="92">
        <v>44.0</v>
      </c>
      <c r="M7" s="90"/>
      <c r="N7" s="90"/>
      <c r="O7" s="90"/>
    </row>
    <row r="8">
      <c r="A8" s="27"/>
      <c r="B8" s="88" t="s">
        <v>214</v>
      </c>
      <c r="C8" s="90"/>
      <c r="D8" s="92">
        <v>0.0</v>
      </c>
      <c r="E8" s="90"/>
      <c r="F8" s="92">
        <v>0.0</v>
      </c>
      <c r="G8" s="90"/>
      <c r="H8" s="92">
        <v>6.0</v>
      </c>
      <c r="I8" s="90"/>
      <c r="J8" s="92">
        <v>25.0</v>
      </c>
      <c r="K8" s="90"/>
      <c r="L8" s="92">
        <v>0.0</v>
      </c>
      <c r="M8" s="90"/>
      <c r="N8" s="90"/>
      <c r="O8" s="90"/>
    </row>
    <row r="9">
      <c r="A9" s="27"/>
      <c r="B9" s="88" t="s">
        <v>221</v>
      </c>
      <c r="C9" s="90"/>
      <c r="D9" s="92">
        <v>0.0</v>
      </c>
      <c r="E9" s="90"/>
      <c r="F9" s="92">
        <v>0.0</v>
      </c>
      <c r="G9" s="90"/>
      <c r="H9" s="92">
        <v>0.0</v>
      </c>
      <c r="I9" s="90"/>
      <c r="J9" s="92">
        <v>0.0</v>
      </c>
      <c r="K9" s="90"/>
      <c r="L9" s="92">
        <v>0.0</v>
      </c>
      <c r="M9" s="90"/>
      <c r="N9" s="90"/>
      <c r="O9" s="90"/>
    </row>
    <row r="10">
      <c r="A10" s="27"/>
      <c r="B10" s="88" t="s">
        <v>233</v>
      </c>
      <c r="C10" s="90"/>
      <c r="D10" s="92">
        <v>0.0</v>
      </c>
      <c r="E10" s="90"/>
      <c r="F10" s="92">
        <v>0.0</v>
      </c>
      <c r="G10" s="90"/>
      <c r="H10" s="92">
        <v>0.0</v>
      </c>
      <c r="I10" s="90"/>
      <c r="J10" s="92">
        <v>0.0</v>
      </c>
      <c r="K10" s="90"/>
      <c r="L10" s="92">
        <v>0.0</v>
      </c>
      <c r="M10" s="90"/>
      <c r="N10" s="90"/>
      <c r="O10" s="90"/>
    </row>
    <row r="11">
      <c r="A11" s="35"/>
      <c r="B11" s="109" t="s">
        <v>239</v>
      </c>
      <c r="C11" s="110" t="str">
        <f t="shared" ref="C11:O11" si="1">C5/C4</f>
        <v>#DIV/0!</v>
      </c>
      <c r="D11" s="110" t="str">
        <f t="shared" si="1"/>
        <v>#DIV/0!</v>
      </c>
      <c r="E11" s="110" t="str">
        <f t="shared" si="1"/>
        <v>#DIV/0!</v>
      </c>
      <c r="F11" s="110" t="str">
        <f t="shared" si="1"/>
        <v>#DIV/0!</v>
      </c>
      <c r="G11" s="110" t="str">
        <f t="shared" si="1"/>
        <v>#DIV/0!</v>
      </c>
      <c r="H11" s="110">
        <f t="shared" si="1"/>
        <v>1</v>
      </c>
      <c r="I11" s="110" t="str">
        <f t="shared" si="1"/>
        <v>#DIV/0!</v>
      </c>
      <c r="J11" s="110">
        <f t="shared" si="1"/>
        <v>1</v>
      </c>
      <c r="K11" s="110" t="str">
        <f t="shared" si="1"/>
        <v>#DIV/0!</v>
      </c>
      <c r="L11" s="110">
        <f t="shared" si="1"/>
        <v>1</v>
      </c>
      <c r="M11" s="110" t="str">
        <f t="shared" si="1"/>
        <v>#DIV/0!</v>
      </c>
      <c r="N11" s="110" t="str">
        <f t="shared" si="1"/>
        <v>#DIV/0!</v>
      </c>
      <c r="O11" s="110">
        <f t="shared" si="1"/>
        <v>0</v>
      </c>
    </row>
    <row r="12">
      <c r="A12" s="85">
        <v>43727.0</v>
      </c>
      <c r="B12" s="112" t="s">
        <v>134</v>
      </c>
      <c r="C12" s="113"/>
      <c r="D12" s="115"/>
      <c r="E12" s="113"/>
      <c r="F12" s="197">
        <v>0.4486111111111111</v>
      </c>
      <c r="G12" s="115"/>
      <c r="H12" s="115" t="s">
        <v>1395</v>
      </c>
      <c r="I12" s="113"/>
      <c r="J12" s="197">
        <v>0.5729166666666666</v>
      </c>
      <c r="K12" s="113"/>
      <c r="L12" s="197">
        <v>0.6201388888888889</v>
      </c>
      <c r="M12" s="113"/>
      <c r="N12" s="115"/>
      <c r="O12" s="11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</row>
    <row r="13">
      <c r="A13" s="27"/>
      <c r="B13" s="88" t="s">
        <v>159</v>
      </c>
      <c r="C13" s="90"/>
      <c r="D13" s="233" t="s">
        <v>252</v>
      </c>
      <c r="E13" s="235"/>
      <c r="F13" s="233">
        <v>14.0</v>
      </c>
      <c r="G13" s="233"/>
      <c r="H13" s="233">
        <v>24.0</v>
      </c>
      <c r="I13" s="235"/>
      <c r="J13" s="233">
        <v>35.0</v>
      </c>
      <c r="K13" s="235"/>
      <c r="L13" s="233">
        <v>42.0</v>
      </c>
      <c r="M13" s="90"/>
      <c r="N13" s="92"/>
      <c r="O13" s="224">
        <f>SUM(D13:N13)</f>
        <v>115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</row>
    <row r="14">
      <c r="A14" s="27"/>
      <c r="B14" s="88" t="s">
        <v>178</v>
      </c>
      <c r="C14" s="90"/>
      <c r="D14" s="233">
        <v>0.0</v>
      </c>
      <c r="E14" s="235"/>
      <c r="F14" s="233">
        <v>13.0</v>
      </c>
      <c r="G14" s="233"/>
      <c r="H14" s="233">
        <v>18.0</v>
      </c>
      <c r="I14" s="235"/>
      <c r="J14" s="233">
        <v>35.0</v>
      </c>
      <c r="K14" s="235"/>
      <c r="L14" s="233">
        <v>42.0</v>
      </c>
      <c r="M14" s="90"/>
      <c r="N14" s="92"/>
      <c r="O14" s="8">
        <v>34.0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</row>
    <row r="15">
      <c r="A15" s="27"/>
      <c r="B15" s="88" t="s">
        <v>287</v>
      </c>
      <c r="C15" s="90"/>
      <c r="D15" s="233">
        <v>0.0</v>
      </c>
      <c r="E15" s="235"/>
      <c r="F15" s="233">
        <v>5.0</v>
      </c>
      <c r="G15" s="233"/>
      <c r="H15" s="233">
        <v>19.0</v>
      </c>
      <c r="I15" s="235"/>
      <c r="J15" s="233" t="s">
        <v>252</v>
      </c>
      <c r="K15" s="235"/>
      <c r="L15" s="233" t="s">
        <v>252</v>
      </c>
      <c r="M15" s="90"/>
      <c r="N15" s="92"/>
      <c r="O15" s="248">
        <f>(115-34)/O13</f>
        <v>0.7043478261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</row>
    <row r="16">
      <c r="A16" s="27"/>
      <c r="B16" s="88" t="s">
        <v>295</v>
      </c>
      <c r="C16" s="90"/>
      <c r="D16" s="233">
        <v>0.0</v>
      </c>
      <c r="E16" s="235"/>
      <c r="F16" s="233" t="s">
        <v>252</v>
      </c>
      <c r="G16" s="235"/>
      <c r="H16" s="233" t="s">
        <v>252</v>
      </c>
      <c r="I16" s="235"/>
      <c r="J16" s="233">
        <v>27.0</v>
      </c>
      <c r="K16" s="235"/>
      <c r="L16" s="233">
        <v>25.0</v>
      </c>
      <c r="M16" s="90"/>
      <c r="N16" s="90"/>
      <c r="O16" s="90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</row>
    <row r="17">
      <c r="A17" s="27"/>
      <c r="B17" s="88" t="s">
        <v>301</v>
      </c>
      <c r="C17" s="90"/>
      <c r="D17" s="233"/>
      <c r="E17" s="235"/>
      <c r="F17" s="233"/>
      <c r="G17" s="235"/>
      <c r="H17" s="233"/>
      <c r="I17" s="235"/>
      <c r="J17" s="233"/>
      <c r="K17" s="235"/>
      <c r="L17" s="233"/>
      <c r="M17" s="90"/>
      <c r="N17" s="90"/>
      <c r="O17" s="90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</row>
    <row r="18">
      <c r="A18" s="27"/>
      <c r="B18" s="88" t="s">
        <v>207</v>
      </c>
      <c r="C18" s="90"/>
      <c r="D18" s="233">
        <v>0.0</v>
      </c>
      <c r="E18" s="235"/>
      <c r="F18" s="233">
        <v>13.0</v>
      </c>
      <c r="G18" s="235"/>
      <c r="H18" s="233">
        <v>18.0</v>
      </c>
      <c r="I18" s="235"/>
      <c r="J18" s="233">
        <v>35.0</v>
      </c>
      <c r="K18" s="235"/>
      <c r="L18" s="233">
        <v>42.0</v>
      </c>
      <c r="M18" s="90"/>
      <c r="N18" s="90"/>
      <c r="O18" s="90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</row>
    <row r="19">
      <c r="A19" s="27"/>
      <c r="B19" s="88" t="s">
        <v>214</v>
      </c>
      <c r="C19" s="90"/>
      <c r="D19" s="233">
        <v>0.0</v>
      </c>
      <c r="E19" s="235"/>
      <c r="F19" s="233">
        <v>7.0</v>
      </c>
      <c r="G19" s="233"/>
      <c r="H19" s="233">
        <v>5.0</v>
      </c>
      <c r="I19" s="235"/>
      <c r="J19" s="233">
        <v>8.0</v>
      </c>
      <c r="K19" s="235"/>
      <c r="L19" s="233">
        <v>17.0</v>
      </c>
      <c r="M19" s="90"/>
      <c r="N19" s="92"/>
      <c r="O19" s="90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</row>
    <row r="20">
      <c r="A20" s="27"/>
      <c r="B20" s="88" t="s">
        <v>221</v>
      </c>
      <c r="C20" s="90"/>
      <c r="D20" s="233">
        <v>0.0</v>
      </c>
      <c r="E20" s="235"/>
      <c r="F20" s="233">
        <v>0.0</v>
      </c>
      <c r="G20" s="233"/>
      <c r="H20" s="233">
        <v>0.0</v>
      </c>
      <c r="I20" s="235"/>
      <c r="J20" s="233">
        <v>0.0</v>
      </c>
      <c r="K20" s="235"/>
      <c r="L20" s="233">
        <v>0.0</v>
      </c>
      <c r="M20" s="90"/>
      <c r="N20" s="92"/>
      <c r="O20" s="90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</row>
    <row r="21">
      <c r="A21" s="27"/>
      <c r="B21" s="88" t="s">
        <v>233</v>
      </c>
      <c r="C21" s="90"/>
      <c r="D21" s="233">
        <v>0.0</v>
      </c>
      <c r="E21" s="235"/>
      <c r="F21" s="233">
        <v>1.0</v>
      </c>
      <c r="G21" s="235"/>
      <c r="H21" s="233">
        <v>6.0</v>
      </c>
      <c r="I21" s="235"/>
      <c r="J21" s="233">
        <v>0.0</v>
      </c>
      <c r="K21" s="235"/>
      <c r="L21" s="233">
        <v>0.0</v>
      </c>
      <c r="M21" s="90"/>
      <c r="N21" s="90"/>
      <c r="O21" s="90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</row>
    <row r="22">
      <c r="A22" s="35"/>
      <c r="B22" s="88" t="s">
        <v>338</v>
      </c>
      <c r="C22" s="110" t="str">
        <f t="shared" ref="C22:O22" si="2">C14/C13</f>
        <v>#DIV/0!</v>
      </c>
      <c r="D22" s="110" t="str">
        <f t="shared" si="2"/>
        <v>#VALUE!</v>
      </c>
      <c r="E22" s="110" t="str">
        <f t="shared" si="2"/>
        <v>#DIV/0!</v>
      </c>
      <c r="F22" s="110">
        <f t="shared" si="2"/>
        <v>0.9285714286</v>
      </c>
      <c r="G22" s="110" t="str">
        <f t="shared" si="2"/>
        <v>#DIV/0!</v>
      </c>
      <c r="H22" s="110">
        <f t="shared" si="2"/>
        <v>0.75</v>
      </c>
      <c r="I22" s="110" t="str">
        <f t="shared" si="2"/>
        <v>#DIV/0!</v>
      </c>
      <c r="J22" s="110">
        <f t="shared" si="2"/>
        <v>1</v>
      </c>
      <c r="K22" s="110" t="str">
        <f t="shared" si="2"/>
        <v>#DIV/0!</v>
      </c>
      <c r="L22" s="110">
        <f t="shared" si="2"/>
        <v>1</v>
      </c>
      <c r="M22" s="110" t="str">
        <f t="shared" si="2"/>
        <v>#DIV/0!</v>
      </c>
      <c r="N22" s="110" t="str">
        <f t="shared" si="2"/>
        <v>#DIV/0!</v>
      </c>
      <c r="O22" s="110">
        <f t="shared" si="2"/>
        <v>0.2956521739</v>
      </c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</row>
    <row r="23">
      <c r="A23" s="85">
        <v>43728.0</v>
      </c>
      <c r="B23" s="112" t="s">
        <v>134</v>
      </c>
      <c r="C23" s="113"/>
      <c r="D23" s="188" t="s">
        <v>252</v>
      </c>
      <c r="E23" s="189"/>
      <c r="F23" s="201">
        <v>0.45069444444444445</v>
      </c>
      <c r="G23" s="188"/>
      <c r="H23" s="201">
        <v>0.5097222222222222</v>
      </c>
      <c r="I23" s="189"/>
      <c r="J23" s="201">
        <v>0.5729166666666666</v>
      </c>
      <c r="K23" s="189"/>
      <c r="L23" s="201">
        <v>0.6194444444444445</v>
      </c>
      <c r="M23" s="189"/>
      <c r="N23" s="188"/>
      <c r="O23" s="11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</row>
    <row r="24">
      <c r="A24" s="27"/>
      <c r="B24" s="88" t="s">
        <v>159</v>
      </c>
      <c r="C24" s="90"/>
      <c r="D24" s="233">
        <v>0.0</v>
      </c>
      <c r="E24" s="235"/>
      <c r="F24" s="233">
        <v>23.0</v>
      </c>
      <c r="G24" s="233"/>
      <c r="H24" s="233">
        <v>25.0</v>
      </c>
      <c r="I24" s="235"/>
      <c r="J24" s="233">
        <v>31.0</v>
      </c>
      <c r="K24" s="235"/>
      <c r="L24" s="233">
        <v>54.0</v>
      </c>
      <c r="M24" s="235"/>
      <c r="N24" s="233"/>
      <c r="O24" s="224">
        <f>sum(D24:L24)</f>
        <v>133</v>
      </c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</row>
    <row r="25">
      <c r="A25" s="27"/>
      <c r="B25" s="88" t="s">
        <v>178</v>
      </c>
      <c r="C25" s="90"/>
      <c r="D25" s="233">
        <v>0.0</v>
      </c>
      <c r="E25" s="235"/>
      <c r="F25" s="233">
        <v>23.0</v>
      </c>
      <c r="G25" s="233"/>
      <c r="H25" s="233">
        <v>25.0</v>
      </c>
      <c r="I25" s="235"/>
      <c r="J25" s="233">
        <v>31.0</v>
      </c>
      <c r="K25" s="235"/>
      <c r="L25" s="233">
        <v>53.0</v>
      </c>
      <c r="M25" s="235"/>
      <c r="N25" s="233"/>
      <c r="O25" s="8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</row>
    <row r="26">
      <c r="A26" s="27"/>
      <c r="B26" s="88" t="s">
        <v>287</v>
      </c>
      <c r="C26" s="90"/>
      <c r="D26" s="233">
        <v>0.0</v>
      </c>
      <c r="E26" s="235"/>
      <c r="F26" s="233">
        <v>9.0</v>
      </c>
      <c r="G26" s="233"/>
      <c r="H26" s="233">
        <v>16.0</v>
      </c>
      <c r="I26" s="235"/>
      <c r="J26" s="233" t="s">
        <v>252</v>
      </c>
      <c r="K26" s="235"/>
      <c r="L26" s="233" t="s">
        <v>252</v>
      </c>
      <c r="M26" s="235"/>
      <c r="N26" s="233"/>
      <c r="O26" s="248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</row>
    <row r="27">
      <c r="A27" s="27"/>
      <c r="B27" s="88" t="s">
        <v>295</v>
      </c>
      <c r="C27" s="90"/>
      <c r="D27" s="233">
        <v>0.0</v>
      </c>
      <c r="E27" s="235"/>
      <c r="F27" s="233">
        <v>8.0</v>
      </c>
      <c r="G27" s="235"/>
      <c r="H27" s="233">
        <v>3.0</v>
      </c>
      <c r="I27" s="235"/>
      <c r="J27" s="233">
        <v>24.0</v>
      </c>
      <c r="K27" s="235"/>
      <c r="L27" s="233">
        <v>24.0</v>
      </c>
      <c r="M27" s="235"/>
      <c r="N27" s="235"/>
      <c r="O27" s="90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</row>
    <row r="28">
      <c r="A28" s="27"/>
      <c r="B28" s="88" t="s">
        <v>301</v>
      </c>
      <c r="C28" s="90"/>
      <c r="D28" s="233">
        <f t="shared" ref="D28:L28" si="3">sum(D26:D27)</f>
        <v>0</v>
      </c>
      <c r="E28" s="233">
        <f t="shared" si="3"/>
        <v>0</v>
      </c>
      <c r="F28" s="233">
        <f t="shared" si="3"/>
        <v>17</v>
      </c>
      <c r="G28" s="233">
        <f t="shared" si="3"/>
        <v>0</v>
      </c>
      <c r="H28" s="233">
        <f t="shared" si="3"/>
        <v>19</v>
      </c>
      <c r="I28" s="233">
        <f t="shared" si="3"/>
        <v>0</v>
      </c>
      <c r="J28" s="233">
        <f t="shared" si="3"/>
        <v>24</v>
      </c>
      <c r="K28" s="233">
        <f t="shared" si="3"/>
        <v>0</v>
      </c>
      <c r="L28" s="233">
        <f t="shared" si="3"/>
        <v>24</v>
      </c>
      <c r="M28" s="235"/>
      <c r="N28" s="235"/>
      <c r="O28" s="90">
        <f>sum(D28:L28)</f>
        <v>84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</row>
    <row r="29">
      <c r="A29" s="27"/>
      <c r="B29" s="88" t="s">
        <v>207</v>
      </c>
      <c r="C29" s="90"/>
      <c r="D29" s="233">
        <v>0.0</v>
      </c>
      <c r="E29" s="235"/>
      <c r="F29" s="233">
        <v>8.0</v>
      </c>
      <c r="G29" s="235"/>
      <c r="H29" s="233">
        <v>4.0</v>
      </c>
      <c r="I29" s="235"/>
      <c r="J29" s="233">
        <v>0.0</v>
      </c>
      <c r="K29" s="235"/>
      <c r="L29" s="233">
        <v>0.0</v>
      </c>
      <c r="M29" s="235"/>
      <c r="N29" s="235"/>
      <c r="O29" s="90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</row>
    <row r="30">
      <c r="A30" s="27"/>
      <c r="B30" s="88" t="s">
        <v>214</v>
      </c>
      <c r="C30" s="90"/>
      <c r="D30" s="233">
        <v>0.0</v>
      </c>
      <c r="E30" s="235"/>
      <c r="F30" s="233">
        <v>5.0</v>
      </c>
      <c r="G30" s="233"/>
      <c r="H30" s="233">
        <v>5.0</v>
      </c>
      <c r="I30" s="235"/>
      <c r="J30" s="233">
        <v>6.0</v>
      </c>
      <c r="K30" s="235"/>
      <c r="L30" s="233">
        <v>29.0</v>
      </c>
      <c r="M30" s="235"/>
      <c r="N30" s="233"/>
      <c r="O30" s="90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</row>
    <row r="31">
      <c r="A31" s="27"/>
      <c r="B31" s="88" t="s">
        <v>221</v>
      </c>
      <c r="C31" s="90"/>
      <c r="D31" s="233">
        <v>0.0</v>
      </c>
      <c r="E31" s="235"/>
      <c r="F31" s="233">
        <v>1.0</v>
      </c>
      <c r="G31" s="233"/>
      <c r="H31" s="233">
        <v>0.0</v>
      </c>
      <c r="I31" s="235"/>
      <c r="J31" s="233">
        <v>1.0</v>
      </c>
      <c r="K31" s="235"/>
      <c r="L31" s="233">
        <v>0.0</v>
      </c>
      <c r="M31" s="235"/>
      <c r="N31" s="233"/>
      <c r="O31" s="90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</row>
    <row r="32">
      <c r="A32" s="27"/>
      <c r="B32" s="88" t="s">
        <v>2233</v>
      </c>
      <c r="C32" s="90"/>
      <c r="D32" s="233">
        <f t="shared" ref="D32:L32" si="4">D24-D25</f>
        <v>0</v>
      </c>
      <c r="E32" s="233">
        <f t="shared" si="4"/>
        <v>0</v>
      </c>
      <c r="F32" s="233">
        <f t="shared" si="4"/>
        <v>0</v>
      </c>
      <c r="G32" s="233">
        <f t="shared" si="4"/>
        <v>0</v>
      </c>
      <c r="H32" s="233">
        <f t="shared" si="4"/>
        <v>0</v>
      </c>
      <c r="I32" s="233">
        <f t="shared" si="4"/>
        <v>0</v>
      </c>
      <c r="J32" s="233">
        <f t="shared" si="4"/>
        <v>0</v>
      </c>
      <c r="K32" s="233">
        <f t="shared" si="4"/>
        <v>0</v>
      </c>
      <c r="L32" s="233">
        <f t="shared" si="4"/>
        <v>1</v>
      </c>
      <c r="M32" s="235"/>
      <c r="N32" s="235"/>
      <c r="O32" s="90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</row>
    <row r="33">
      <c r="A33" s="35"/>
      <c r="B33" s="88" t="s">
        <v>338</v>
      </c>
      <c r="C33" s="110" t="str">
        <f>C25/C24</f>
        <v>#DIV/0!</v>
      </c>
      <c r="D33" s="110">
        <f t="shared" ref="D33:L33" si="5">IFERROR(D25/D24,0)</f>
        <v>0</v>
      </c>
      <c r="E33" s="110">
        <f t="shared" si="5"/>
        <v>0</v>
      </c>
      <c r="F33" s="110">
        <f t="shared" si="5"/>
        <v>1</v>
      </c>
      <c r="G33" s="110">
        <f t="shared" si="5"/>
        <v>0</v>
      </c>
      <c r="H33" s="110">
        <f t="shared" si="5"/>
        <v>1</v>
      </c>
      <c r="I33" s="110">
        <f t="shared" si="5"/>
        <v>0</v>
      </c>
      <c r="J33" s="110">
        <f t="shared" si="5"/>
        <v>1</v>
      </c>
      <c r="K33" s="110">
        <f t="shared" si="5"/>
        <v>0</v>
      </c>
      <c r="L33" s="110">
        <f t="shared" si="5"/>
        <v>0.9814814815</v>
      </c>
      <c r="M33" s="110" t="str">
        <f t="shared" ref="M33:O33" si="6">M25/M24</f>
        <v>#DIV/0!</v>
      </c>
      <c r="N33" s="110" t="str">
        <f t="shared" si="6"/>
        <v>#DIV/0!</v>
      </c>
      <c r="O33" s="110">
        <f t="shared" si="6"/>
        <v>0</v>
      </c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</row>
    <row r="34">
      <c r="A34" s="85">
        <v>43729.0</v>
      </c>
      <c r="B34" s="112" t="s">
        <v>134</v>
      </c>
      <c r="C34" s="113"/>
      <c r="D34" s="188" t="s">
        <v>252</v>
      </c>
      <c r="E34" s="189"/>
      <c r="F34" s="201">
        <v>0.44513888888888886</v>
      </c>
      <c r="G34" s="188"/>
      <c r="H34" s="188" t="s">
        <v>1414</v>
      </c>
      <c r="I34" s="189"/>
      <c r="J34" s="188" t="s">
        <v>1785</v>
      </c>
      <c r="K34" s="189"/>
      <c r="L34" s="201">
        <v>0.6291666666666667</v>
      </c>
      <c r="M34" s="115"/>
      <c r="N34" s="115"/>
      <c r="O34" s="11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</row>
    <row r="35">
      <c r="A35" s="27"/>
      <c r="B35" s="88" t="s">
        <v>159</v>
      </c>
      <c r="C35" s="90"/>
      <c r="D35" s="233">
        <v>0.0</v>
      </c>
      <c r="E35" s="235"/>
      <c r="F35" s="233">
        <v>11.0</v>
      </c>
      <c r="G35" s="233"/>
      <c r="H35" s="233">
        <v>25.0</v>
      </c>
      <c r="I35" s="235"/>
      <c r="J35" s="233">
        <v>32.0</v>
      </c>
      <c r="K35" s="235"/>
      <c r="L35" s="233">
        <v>53.0</v>
      </c>
      <c r="M35" s="92"/>
      <c r="N35" s="92"/>
      <c r="O35" s="9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</row>
    <row r="36">
      <c r="A36" s="27"/>
      <c r="B36" s="88" t="s">
        <v>178</v>
      </c>
      <c r="C36" s="90"/>
      <c r="D36" s="233">
        <v>0.0</v>
      </c>
      <c r="E36" s="235"/>
      <c r="F36" s="233">
        <v>11.0</v>
      </c>
      <c r="G36" s="233"/>
      <c r="H36" s="233">
        <v>24.0</v>
      </c>
      <c r="I36" s="235"/>
      <c r="J36" s="233">
        <v>32.0</v>
      </c>
      <c r="K36" s="235"/>
      <c r="L36" s="233">
        <v>53.0</v>
      </c>
      <c r="M36" s="92"/>
      <c r="N36" s="92"/>
      <c r="O36" s="90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</row>
    <row r="37">
      <c r="A37" s="27"/>
      <c r="B37" s="88" t="s">
        <v>287</v>
      </c>
      <c r="C37" s="90"/>
      <c r="D37" s="233">
        <v>0.0</v>
      </c>
      <c r="E37" s="235"/>
      <c r="F37" s="233">
        <v>3.0</v>
      </c>
      <c r="G37" s="233"/>
      <c r="H37" s="233">
        <v>11.0</v>
      </c>
      <c r="I37" s="235"/>
      <c r="J37" s="233" t="s">
        <v>252</v>
      </c>
      <c r="K37" s="235"/>
      <c r="L37" s="233" t="s">
        <v>252</v>
      </c>
      <c r="M37" s="90"/>
      <c r="N37" s="92"/>
      <c r="O37" s="90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</row>
    <row r="38">
      <c r="A38" s="27"/>
      <c r="B38" s="88" t="s">
        <v>295</v>
      </c>
      <c r="C38" s="90"/>
      <c r="D38" s="233">
        <v>0.0</v>
      </c>
      <c r="E38" s="235"/>
      <c r="F38" s="233">
        <v>2.0</v>
      </c>
      <c r="G38" s="235"/>
      <c r="H38" s="233">
        <v>2.0</v>
      </c>
      <c r="I38" s="235"/>
      <c r="J38" s="233">
        <v>14.0</v>
      </c>
      <c r="K38" s="235"/>
      <c r="L38" s="233">
        <v>21.0</v>
      </c>
      <c r="M38" s="90"/>
      <c r="N38" s="90"/>
      <c r="O38" s="90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</row>
    <row r="39">
      <c r="A39" s="27"/>
      <c r="B39" s="88" t="s">
        <v>301</v>
      </c>
      <c r="C39" s="90"/>
      <c r="D39" s="233">
        <f t="shared" ref="D39:L39" si="7">sum(D37:D38)</f>
        <v>0</v>
      </c>
      <c r="E39" s="233">
        <f t="shared" si="7"/>
        <v>0</v>
      </c>
      <c r="F39" s="233">
        <f t="shared" si="7"/>
        <v>5</v>
      </c>
      <c r="G39" s="233">
        <f t="shared" si="7"/>
        <v>0</v>
      </c>
      <c r="H39" s="233">
        <f t="shared" si="7"/>
        <v>13</v>
      </c>
      <c r="I39" s="233">
        <f t="shared" si="7"/>
        <v>0</v>
      </c>
      <c r="J39" s="233">
        <f t="shared" si="7"/>
        <v>14</v>
      </c>
      <c r="K39" s="233">
        <f t="shared" si="7"/>
        <v>0</v>
      </c>
      <c r="L39" s="233">
        <f t="shared" si="7"/>
        <v>21</v>
      </c>
      <c r="M39" s="90"/>
      <c r="N39" s="90"/>
      <c r="O39" s="90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</row>
    <row r="40">
      <c r="A40" s="27"/>
      <c r="B40" s="88" t="s">
        <v>214</v>
      </c>
      <c r="C40" s="90"/>
      <c r="D40" s="233">
        <v>0.0</v>
      </c>
      <c r="E40" s="235"/>
      <c r="F40" s="233">
        <v>6.0</v>
      </c>
      <c r="G40" s="233"/>
      <c r="H40" s="233">
        <v>12.0</v>
      </c>
      <c r="I40" s="235"/>
      <c r="J40" s="233">
        <v>18.0</v>
      </c>
      <c r="K40" s="235"/>
      <c r="L40" s="233">
        <v>32.0</v>
      </c>
      <c r="M40" s="90"/>
      <c r="N40" s="92"/>
      <c r="O40" s="90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</row>
    <row r="41">
      <c r="A41" s="27"/>
      <c r="B41" s="88" t="s">
        <v>221</v>
      </c>
      <c r="C41" s="90"/>
      <c r="D41" s="233">
        <v>0.0</v>
      </c>
      <c r="E41" s="235"/>
      <c r="F41" s="233">
        <v>0.0</v>
      </c>
      <c r="G41" s="233"/>
      <c r="H41" s="233">
        <v>0.0</v>
      </c>
      <c r="I41" s="235"/>
      <c r="J41" s="233">
        <v>0.0</v>
      </c>
      <c r="K41" s="235"/>
      <c r="L41" s="233">
        <v>0.0</v>
      </c>
      <c r="M41" s="90"/>
      <c r="N41" s="92"/>
      <c r="O41" s="90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</row>
    <row r="42">
      <c r="A42" s="27"/>
      <c r="B42" s="88" t="s">
        <v>233</v>
      </c>
      <c r="C42" s="90"/>
      <c r="D42" s="233">
        <f t="shared" ref="D42:L42" si="8">D35-D36</f>
        <v>0</v>
      </c>
      <c r="E42" s="233">
        <f t="shared" si="8"/>
        <v>0</v>
      </c>
      <c r="F42" s="233">
        <f t="shared" si="8"/>
        <v>0</v>
      </c>
      <c r="G42" s="233">
        <f t="shared" si="8"/>
        <v>0</v>
      </c>
      <c r="H42" s="233">
        <f t="shared" si="8"/>
        <v>1</v>
      </c>
      <c r="I42" s="233">
        <f t="shared" si="8"/>
        <v>0</v>
      </c>
      <c r="J42" s="233">
        <f t="shared" si="8"/>
        <v>0</v>
      </c>
      <c r="K42" s="233">
        <f t="shared" si="8"/>
        <v>0</v>
      </c>
      <c r="L42" s="233">
        <f t="shared" si="8"/>
        <v>0</v>
      </c>
      <c r="M42" s="90"/>
      <c r="N42" s="90"/>
      <c r="O42" s="90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</row>
    <row r="43">
      <c r="A43" s="35"/>
      <c r="B43" s="88" t="s">
        <v>338</v>
      </c>
      <c r="C43" s="110" t="str">
        <f t="shared" ref="C43:O43" si="9">C36/C35</f>
        <v>#DIV/0!</v>
      </c>
      <c r="D43" s="110" t="str">
        <f t="shared" si="9"/>
        <v>#DIV/0!</v>
      </c>
      <c r="E43" s="110" t="str">
        <f t="shared" si="9"/>
        <v>#DIV/0!</v>
      </c>
      <c r="F43" s="110">
        <f t="shared" si="9"/>
        <v>1</v>
      </c>
      <c r="G43" s="110" t="str">
        <f t="shared" si="9"/>
        <v>#DIV/0!</v>
      </c>
      <c r="H43" s="110">
        <f t="shared" si="9"/>
        <v>0.96</v>
      </c>
      <c r="I43" s="110" t="str">
        <f t="shared" si="9"/>
        <v>#DIV/0!</v>
      </c>
      <c r="J43" s="110">
        <f t="shared" si="9"/>
        <v>1</v>
      </c>
      <c r="K43" s="110" t="str">
        <f t="shared" si="9"/>
        <v>#DIV/0!</v>
      </c>
      <c r="L43" s="110">
        <f t="shared" si="9"/>
        <v>1</v>
      </c>
      <c r="M43" s="110" t="str">
        <f t="shared" si="9"/>
        <v>#DIV/0!</v>
      </c>
      <c r="N43" s="110" t="str">
        <f t="shared" si="9"/>
        <v>#DIV/0!</v>
      </c>
      <c r="O43" s="110" t="str">
        <f t="shared" si="9"/>
        <v>#DIV/0!</v>
      </c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</row>
    <row r="44">
      <c r="A44" s="23"/>
      <c r="B44" s="23"/>
      <c r="C44" s="249"/>
      <c r="D44" s="249"/>
      <c r="E44" s="249"/>
      <c r="G44" s="249"/>
      <c r="H44" s="250" t="s">
        <v>2244</v>
      </c>
      <c r="I44" s="249"/>
      <c r="J44" s="249"/>
      <c r="K44" s="249"/>
      <c r="L44" s="249"/>
      <c r="M44" s="249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</row>
    <row r="45">
      <c r="A45" s="85">
        <v>43731.0</v>
      </c>
      <c r="B45" s="112" t="s">
        <v>134</v>
      </c>
      <c r="C45" s="113"/>
      <c r="D45" s="188" t="s">
        <v>252</v>
      </c>
      <c r="E45" s="189"/>
      <c r="F45" s="188" t="s">
        <v>2078</v>
      </c>
      <c r="G45" s="188"/>
      <c r="H45" s="188" t="s">
        <v>1864</v>
      </c>
      <c r="I45" s="189"/>
      <c r="J45" s="188" t="s">
        <v>264</v>
      </c>
      <c r="K45" s="189"/>
      <c r="L45" s="188" t="s">
        <v>2063</v>
      </c>
      <c r="M45" s="115"/>
      <c r="N45" s="115"/>
      <c r="O45" s="11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</row>
    <row r="46">
      <c r="A46" s="27"/>
      <c r="B46" s="88" t="s">
        <v>159</v>
      </c>
      <c r="C46" s="90"/>
      <c r="D46" s="233">
        <v>0.0</v>
      </c>
      <c r="E46" s="235"/>
      <c r="F46" s="233">
        <v>28.0</v>
      </c>
      <c r="G46" s="233"/>
      <c r="H46" s="233">
        <v>0.0</v>
      </c>
      <c r="I46" s="235"/>
      <c r="J46" s="233">
        <v>36.0</v>
      </c>
      <c r="K46" s="235"/>
      <c r="L46" s="233">
        <v>68.0</v>
      </c>
      <c r="M46" s="92"/>
      <c r="N46" s="92"/>
      <c r="O46" s="90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</row>
    <row r="47">
      <c r="A47" s="27"/>
      <c r="B47" s="88" t="s">
        <v>178</v>
      </c>
      <c r="C47" s="90"/>
      <c r="D47" s="251">
        <v>0.0</v>
      </c>
      <c r="E47" s="235"/>
      <c r="F47" s="233">
        <v>28.0</v>
      </c>
      <c r="G47" s="233"/>
      <c r="H47" s="233">
        <v>0.0</v>
      </c>
      <c r="I47" s="235"/>
      <c r="J47" s="233">
        <v>35.0</v>
      </c>
      <c r="K47" s="235"/>
      <c r="L47" s="233">
        <v>68.0</v>
      </c>
      <c r="M47" s="92"/>
      <c r="N47" s="92"/>
      <c r="O47" s="90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</row>
    <row r="48">
      <c r="A48" s="27"/>
      <c r="B48" s="88" t="s">
        <v>287</v>
      </c>
      <c r="C48" s="90"/>
      <c r="D48" s="233">
        <v>0.0</v>
      </c>
      <c r="E48" s="235"/>
      <c r="F48" s="233">
        <v>5.0</v>
      </c>
      <c r="G48" s="233"/>
      <c r="H48" s="233">
        <v>0.0</v>
      </c>
      <c r="I48" s="235"/>
      <c r="J48" s="233" t="s">
        <v>252</v>
      </c>
      <c r="K48" s="235"/>
      <c r="L48" s="233"/>
      <c r="M48" s="90"/>
      <c r="N48" s="92"/>
      <c r="O48" s="90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</row>
    <row r="49">
      <c r="A49" s="27"/>
      <c r="B49" s="88" t="s">
        <v>295</v>
      </c>
      <c r="C49" s="90"/>
      <c r="D49" s="233">
        <v>0.0</v>
      </c>
      <c r="E49" s="235"/>
      <c r="F49" s="233">
        <v>9.0</v>
      </c>
      <c r="G49" s="235"/>
      <c r="H49" s="233">
        <v>0.0</v>
      </c>
      <c r="I49" s="235"/>
      <c r="J49" s="233">
        <v>23.0</v>
      </c>
      <c r="K49" s="235"/>
      <c r="L49" s="233">
        <v>30.0</v>
      </c>
      <c r="M49" s="90"/>
      <c r="N49" s="90"/>
      <c r="O49" s="90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</row>
    <row r="50">
      <c r="A50" s="27"/>
      <c r="B50" s="88" t="s">
        <v>301</v>
      </c>
      <c r="C50" s="90"/>
      <c r="D50" s="233">
        <v>0.0</v>
      </c>
      <c r="E50" s="233"/>
      <c r="F50" s="233">
        <f t="shared" ref="F50:L50" si="10">sum(F48:F49)</f>
        <v>14</v>
      </c>
      <c r="G50" s="233">
        <f t="shared" si="10"/>
        <v>0</v>
      </c>
      <c r="H50" s="233">
        <f t="shared" si="10"/>
        <v>0</v>
      </c>
      <c r="I50" s="233">
        <f t="shared" si="10"/>
        <v>0</v>
      </c>
      <c r="J50" s="233">
        <f t="shared" si="10"/>
        <v>23</v>
      </c>
      <c r="K50" s="233">
        <f t="shared" si="10"/>
        <v>0</v>
      </c>
      <c r="L50" s="233">
        <f t="shared" si="10"/>
        <v>30</v>
      </c>
      <c r="M50" s="90"/>
      <c r="N50" s="90"/>
      <c r="O50" s="90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</row>
    <row r="51">
      <c r="A51" s="27"/>
      <c r="B51" s="88" t="s">
        <v>214</v>
      </c>
      <c r="C51" s="90"/>
      <c r="D51" s="233">
        <v>0.0</v>
      </c>
      <c r="E51" s="235"/>
      <c r="F51" s="233">
        <v>14.0</v>
      </c>
      <c r="G51" s="233"/>
      <c r="H51" s="233">
        <v>0.0</v>
      </c>
      <c r="I51" s="235"/>
      <c r="J51" s="233">
        <v>12.0</v>
      </c>
      <c r="K51" s="235"/>
      <c r="L51" s="233">
        <v>38.0</v>
      </c>
      <c r="M51" s="90"/>
      <c r="N51" s="92"/>
      <c r="O51" s="90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</row>
    <row r="52">
      <c r="A52" s="27"/>
      <c r="B52" s="88" t="s">
        <v>221</v>
      </c>
      <c r="C52" s="90"/>
      <c r="D52" s="233">
        <v>0.0</v>
      </c>
      <c r="E52" s="235"/>
      <c r="F52" s="233">
        <v>0.0</v>
      </c>
      <c r="G52" s="233"/>
      <c r="H52" s="233">
        <v>0.0</v>
      </c>
      <c r="I52" s="235"/>
      <c r="J52" s="233">
        <v>0.0</v>
      </c>
      <c r="K52" s="235"/>
      <c r="L52" s="233">
        <v>0.0</v>
      </c>
      <c r="M52" s="90"/>
      <c r="N52" s="92"/>
      <c r="O52" s="90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</row>
    <row r="53">
      <c r="A53" s="27"/>
      <c r="B53" s="88" t="s">
        <v>233</v>
      </c>
      <c r="C53" s="90"/>
      <c r="D53" s="233">
        <f t="shared" ref="D53:L53" si="11">D46-D47</f>
        <v>0</v>
      </c>
      <c r="E53" s="233">
        <f t="shared" si="11"/>
        <v>0</v>
      </c>
      <c r="F53" s="233">
        <f t="shared" si="11"/>
        <v>0</v>
      </c>
      <c r="G53" s="233">
        <f t="shared" si="11"/>
        <v>0</v>
      </c>
      <c r="H53" s="233">
        <f t="shared" si="11"/>
        <v>0</v>
      </c>
      <c r="I53" s="233">
        <f t="shared" si="11"/>
        <v>0</v>
      </c>
      <c r="J53" s="233">
        <f t="shared" si="11"/>
        <v>1</v>
      </c>
      <c r="K53" s="233">
        <f t="shared" si="11"/>
        <v>0</v>
      </c>
      <c r="L53" s="233">
        <f t="shared" si="11"/>
        <v>0</v>
      </c>
      <c r="M53" s="90"/>
      <c r="N53" s="90"/>
      <c r="O53" s="90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</row>
    <row r="54">
      <c r="A54" s="35"/>
      <c r="B54" s="88" t="s">
        <v>338</v>
      </c>
      <c r="C54" s="110" t="str">
        <f t="shared" ref="C54:O54" si="12">C47/C46</f>
        <v>#DIV/0!</v>
      </c>
      <c r="D54" s="110" t="str">
        <f t="shared" si="12"/>
        <v>#DIV/0!</v>
      </c>
      <c r="E54" s="110" t="str">
        <f t="shared" si="12"/>
        <v>#DIV/0!</v>
      </c>
      <c r="F54" s="110">
        <f t="shared" si="12"/>
        <v>1</v>
      </c>
      <c r="G54" s="110" t="str">
        <f t="shared" si="12"/>
        <v>#DIV/0!</v>
      </c>
      <c r="H54" s="110" t="str">
        <f t="shared" si="12"/>
        <v>#DIV/0!</v>
      </c>
      <c r="I54" s="110" t="str">
        <f t="shared" si="12"/>
        <v>#DIV/0!</v>
      </c>
      <c r="J54" s="110">
        <f t="shared" si="12"/>
        <v>0.9722222222</v>
      </c>
      <c r="K54" s="110" t="str">
        <f t="shared" si="12"/>
        <v>#DIV/0!</v>
      </c>
      <c r="L54" s="110">
        <f t="shared" si="12"/>
        <v>1</v>
      </c>
      <c r="M54" s="110" t="str">
        <f t="shared" si="12"/>
        <v>#DIV/0!</v>
      </c>
      <c r="N54" s="110" t="str">
        <f t="shared" si="12"/>
        <v>#DIV/0!</v>
      </c>
      <c r="O54" s="110" t="str">
        <f t="shared" si="12"/>
        <v>#DIV/0!</v>
      </c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</row>
    <row r="55">
      <c r="A55" s="23"/>
      <c r="B55" s="23"/>
      <c r="C55" s="249"/>
      <c r="D55" s="249"/>
      <c r="E55" s="249"/>
      <c r="F55" s="7" t="s">
        <v>2248</v>
      </c>
      <c r="G55" s="249"/>
      <c r="H55" s="250" t="s">
        <v>7</v>
      </c>
      <c r="I55" s="249"/>
      <c r="J55" s="250" t="s">
        <v>2251</v>
      </c>
      <c r="K55" s="249"/>
      <c r="L55" s="250"/>
      <c r="M55" s="249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</row>
    <row r="56">
      <c r="A56" s="85">
        <v>43732.0</v>
      </c>
      <c r="B56" s="112" t="s">
        <v>134</v>
      </c>
      <c r="C56" s="113"/>
      <c r="D56" s="188" t="s">
        <v>252</v>
      </c>
      <c r="E56" s="189"/>
      <c r="F56" s="188" t="s">
        <v>1934</v>
      </c>
      <c r="G56" s="188"/>
      <c r="H56" s="188" t="s">
        <v>1278</v>
      </c>
      <c r="I56" s="189"/>
      <c r="J56" s="188" t="s">
        <v>2253</v>
      </c>
      <c r="K56" s="189"/>
      <c r="L56" s="188" t="s">
        <v>1838</v>
      </c>
      <c r="M56" s="115"/>
      <c r="N56" s="115"/>
      <c r="O56" s="11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</row>
    <row r="57">
      <c r="A57" s="27"/>
      <c r="B57" s="88" t="s">
        <v>159</v>
      </c>
      <c r="C57" s="90"/>
      <c r="D57" s="233">
        <v>0.0</v>
      </c>
      <c r="E57" s="235"/>
      <c r="F57" s="233">
        <v>34.0</v>
      </c>
      <c r="G57" s="233"/>
      <c r="H57" s="233">
        <v>24.0</v>
      </c>
      <c r="I57" s="235"/>
      <c r="J57" s="233">
        <v>37.0</v>
      </c>
      <c r="K57" s="235"/>
      <c r="L57" s="233">
        <v>46.0</v>
      </c>
      <c r="M57" s="92"/>
      <c r="N57" s="92"/>
      <c r="O57" s="90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</row>
    <row r="58">
      <c r="A58" s="27"/>
      <c r="B58" s="88" t="s">
        <v>178</v>
      </c>
      <c r="C58" s="90"/>
      <c r="D58" s="251">
        <v>0.0</v>
      </c>
      <c r="E58" s="235"/>
      <c r="F58" s="233">
        <v>34.0</v>
      </c>
      <c r="G58" s="233"/>
      <c r="H58" s="233">
        <v>24.0</v>
      </c>
      <c r="I58" s="235"/>
      <c r="J58" s="233">
        <v>36.0</v>
      </c>
      <c r="K58" s="235"/>
      <c r="L58" s="233">
        <v>45.0</v>
      </c>
      <c r="M58" s="92"/>
      <c r="N58" s="92"/>
      <c r="O58" s="90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</row>
    <row r="59">
      <c r="A59" s="27"/>
      <c r="B59" s="88" t="s">
        <v>287</v>
      </c>
      <c r="C59" s="90"/>
      <c r="D59" s="233">
        <v>0.0</v>
      </c>
      <c r="E59" s="235"/>
      <c r="F59" s="233">
        <v>14.0</v>
      </c>
      <c r="G59" s="233"/>
      <c r="H59" s="233">
        <v>18.0</v>
      </c>
      <c r="I59" s="235"/>
      <c r="J59" s="233" t="s">
        <v>252</v>
      </c>
      <c r="K59" s="235"/>
      <c r="L59" s="233" t="s">
        <v>252</v>
      </c>
      <c r="M59" s="90"/>
      <c r="N59" s="92"/>
      <c r="O59" s="90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</row>
    <row r="60">
      <c r="A60" s="27"/>
      <c r="B60" s="88" t="s">
        <v>295</v>
      </c>
      <c r="C60" s="90"/>
      <c r="D60" s="233">
        <v>0.0</v>
      </c>
      <c r="E60" s="235"/>
      <c r="F60" s="233">
        <v>8.0</v>
      </c>
      <c r="G60" s="235"/>
      <c r="H60" s="233">
        <v>1.0</v>
      </c>
      <c r="I60" s="235"/>
      <c r="J60" s="233">
        <v>27.0</v>
      </c>
      <c r="K60" s="235"/>
      <c r="L60" s="233">
        <v>34.0</v>
      </c>
      <c r="M60" s="90"/>
      <c r="N60" s="92"/>
      <c r="O60" s="90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</row>
    <row r="61">
      <c r="A61" s="27"/>
      <c r="B61" s="88" t="s">
        <v>301</v>
      </c>
      <c r="C61" s="90"/>
      <c r="D61" s="233">
        <v>0.0</v>
      </c>
      <c r="E61" s="233"/>
      <c r="F61" s="233">
        <v>22.0</v>
      </c>
      <c r="G61" s="233">
        <f t="shared" ref="G61:I61" si="13">sum(G59:G60)</f>
        <v>0</v>
      </c>
      <c r="H61" s="233">
        <f t="shared" si="13"/>
        <v>19</v>
      </c>
      <c r="I61" s="233">
        <f t="shared" si="13"/>
        <v>0</v>
      </c>
      <c r="J61" s="233">
        <v>27.0</v>
      </c>
      <c r="K61" s="233">
        <f>sum(K59:K60)</f>
        <v>0</v>
      </c>
      <c r="L61" s="233">
        <v>34.0</v>
      </c>
      <c r="M61" s="90"/>
      <c r="N61" s="92"/>
      <c r="O61" s="90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</row>
    <row r="62">
      <c r="A62" s="27"/>
      <c r="B62" s="88" t="s">
        <v>214</v>
      </c>
      <c r="C62" s="90"/>
      <c r="D62" s="233">
        <v>0.0</v>
      </c>
      <c r="E62" s="235"/>
      <c r="F62" s="233">
        <v>10.0</v>
      </c>
      <c r="G62" s="233"/>
      <c r="H62" s="233">
        <v>2.0</v>
      </c>
      <c r="I62" s="235"/>
      <c r="J62" s="233">
        <v>7.0</v>
      </c>
      <c r="K62" s="235"/>
      <c r="L62" s="233">
        <v>0.0</v>
      </c>
      <c r="M62" s="90"/>
      <c r="N62" s="92"/>
      <c r="O62" s="90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</row>
    <row r="63">
      <c r="A63" s="27"/>
      <c r="B63" s="88" t="s">
        <v>221</v>
      </c>
      <c r="C63" s="90"/>
      <c r="D63" s="233">
        <v>0.0</v>
      </c>
      <c r="E63" s="235"/>
      <c r="F63" s="233"/>
      <c r="G63" s="233"/>
      <c r="H63" s="233">
        <v>0.0</v>
      </c>
      <c r="I63" s="235"/>
      <c r="J63" s="233">
        <v>0.0</v>
      </c>
      <c r="K63" s="235"/>
      <c r="L63" s="233"/>
      <c r="M63" s="90"/>
      <c r="N63" s="92"/>
      <c r="O63" s="90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</row>
    <row r="64">
      <c r="A64" s="27"/>
      <c r="B64" s="88" t="s">
        <v>233</v>
      </c>
      <c r="C64" s="90"/>
      <c r="D64" s="233">
        <f t="shared" ref="D64:E64" si="14">D57-D58</f>
        <v>0</v>
      </c>
      <c r="E64" s="233">
        <f t="shared" si="14"/>
        <v>0</v>
      </c>
      <c r="F64" s="233">
        <v>0.0</v>
      </c>
      <c r="G64" s="233"/>
      <c r="H64" s="233">
        <v>0.0</v>
      </c>
      <c r="I64" s="233"/>
      <c r="J64" s="233">
        <v>1.0</v>
      </c>
      <c r="K64" s="233"/>
      <c r="L64" s="233">
        <v>1.0</v>
      </c>
      <c r="M64" s="90"/>
      <c r="N64" s="90"/>
      <c r="O64" s="90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</row>
    <row r="65">
      <c r="A65" s="35"/>
      <c r="B65" s="88" t="s">
        <v>338</v>
      </c>
      <c r="C65" s="110" t="str">
        <f t="shared" ref="C65:O65" si="15">C58/C57</f>
        <v>#DIV/0!</v>
      </c>
      <c r="D65" s="110" t="str">
        <f t="shared" si="15"/>
        <v>#DIV/0!</v>
      </c>
      <c r="E65" s="110" t="str">
        <f t="shared" si="15"/>
        <v>#DIV/0!</v>
      </c>
      <c r="F65" s="110">
        <f t="shared" si="15"/>
        <v>1</v>
      </c>
      <c r="G65" s="110" t="str">
        <f t="shared" si="15"/>
        <v>#DIV/0!</v>
      </c>
      <c r="H65" s="110">
        <f t="shared" si="15"/>
        <v>1</v>
      </c>
      <c r="I65" s="110" t="str">
        <f t="shared" si="15"/>
        <v>#DIV/0!</v>
      </c>
      <c r="J65" s="110">
        <f t="shared" si="15"/>
        <v>0.972972973</v>
      </c>
      <c r="K65" s="110" t="str">
        <f t="shared" si="15"/>
        <v>#DIV/0!</v>
      </c>
      <c r="L65" s="110">
        <f t="shared" si="15"/>
        <v>0.9782608696</v>
      </c>
      <c r="M65" s="110" t="str">
        <f t="shared" si="15"/>
        <v>#DIV/0!</v>
      </c>
      <c r="N65" s="110" t="str">
        <f t="shared" si="15"/>
        <v>#DIV/0!</v>
      </c>
      <c r="O65" s="110" t="str">
        <f t="shared" si="15"/>
        <v>#DIV/0!</v>
      </c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</row>
    <row r="66">
      <c r="A66" s="23"/>
      <c r="B66" s="23"/>
      <c r="C66" s="249"/>
      <c r="D66" s="249"/>
      <c r="E66" s="249"/>
      <c r="F66" s="250"/>
      <c r="G66" s="249"/>
      <c r="H66" s="249"/>
      <c r="I66" s="249"/>
      <c r="J66" s="250" t="s">
        <v>2244</v>
      </c>
      <c r="K66" s="249"/>
      <c r="L66" s="250" t="s">
        <v>2259</v>
      </c>
      <c r="M66" s="249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</row>
    <row r="67">
      <c r="A67" s="85">
        <v>43733.0</v>
      </c>
      <c r="B67" s="112" t="s">
        <v>134</v>
      </c>
      <c r="C67" s="113"/>
      <c r="D67" s="188" t="s">
        <v>252</v>
      </c>
      <c r="E67" s="189"/>
      <c r="F67" s="188" t="s">
        <v>1857</v>
      </c>
      <c r="G67" s="188"/>
      <c r="H67" s="188" t="s">
        <v>1312</v>
      </c>
      <c r="I67" s="189"/>
      <c r="J67" s="188" t="s">
        <v>2260</v>
      </c>
      <c r="K67" s="189"/>
      <c r="L67" s="188" t="s">
        <v>1949</v>
      </c>
      <c r="M67" s="115"/>
      <c r="N67" s="115"/>
      <c r="O67" s="11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</row>
    <row r="68">
      <c r="A68" s="27"/>
      <c r="B68" s="88" t="s">
        <v>159</v>
      </c>
      <c r="C68" s="90"/>
      <c r="D68" s="233">
        <v>0.0</v>
      </c>
      <c r="E68" s="235"/>
      <c r="F68" s="233">
        <v>23.0</v>
      </c>
      <c r="G68" s="233"/>
      <c r="H68" s="233">
        <v>27.0</v>
      </c>
      <c r="I68" s="235"/>
      <c r="J68" s="233">
        <v>26.0</v>
      </c>
      <c r="K68" s="235"/>
      <c r="L68" s="233">
        <v>73.0</v>
      </c>
      <c r="M68" s="92"/>
      <c r="N68" s="92"/>
      <c r="O68" s="90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</row>
    <row r="69">
      <c r="A69" s="27"/>
      <c r="B69" s="88" t="s">
        <v>178</v>
      </c>
      <c r="C69" s="90"/>
      <c r="D69" s="251">
        <v>0.0</v>
      </c>
      <c r="E69" s="235"/>
      <c r="F69" s="233">
        <v>23.0</v>
      </c>
      <c r="G69" s="233"/>
      <c r="H69" s="233">
        <v>27.0</v>
      </c>
      <c r="I69" s="235"/>
      <c r="J69" s="233">
        <v>26.0</v>
      </c>
      <c r="K69" s="235"/>
      <c r="L69" s="233">
        <v>73.0</v>
      </c>
      <c r="M69" s="92"/>
      <c r="N69" s="92"/>
      <c r="O69" s="90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</row>
    <row r="70">
      <c r="A70" s="27"/>
      <c r="B70" s="88" t="s">
        <v>287</v>
      </c>
      <c r="C70" s="90"/>
      <c r="D70" s="233">
        <v>0.0</v>
      </c>
      <c r="E70" s="235"/>
      <c r="F70" s="233">
        <v>8.0</v>
      </c>
      <c r="G70" s="233"/>
      <c r="H70" s="233">
        <v>19.0</v>
      </c>
      <c r="I70" s="235"/>
      <c r="J70" s="233" t="s">
        <v>252</v>
      </c>
      <c r="K70" s="235"/>
      <c r="L70" s="233" t="s">
        <v>252</v>
      </c>
      <c r="M70" s="90"/>
      <c r="N70" s="92"/>
      <c r="O70" s="90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</row>
    <row r="71">
      <c r="A71" s="27"/>
      <c r="B71" s="88" t="s">
        <v>295</v>
      </c>
      <c r="C71" s="90"/>
      <c r="D71" s="233">
        <v>0.0</v>
      </c>
      <c r="E71" s="235"/>
      <c r="F71" s="233">
        <v>4.0</v>
      </c>
      <c r="G71" s="235"/>
      <c r="H71" s="233">
        <v>0.0</v>
      </c>
      <c r="I71" s="235"/>
      <c r="J71" s="233">
        <v>22.0</v>
      </c>
      <c r="K71" s="235"/>
      <c r="L71" s="233">
        <v>56.0</v>
      </c>
      <c r="M71" s="90"/>
      <c r="N71" s="90"/>
      <c r="O71" s="90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</row>
    <row r="72">
      <c r="A72" s="27"/>
      <c r="B72" s="88" t="s">
        <v>301</v>
      </c>
      <c r="C72" s="90"/>
      <c r="D72" s="233">
        <v>0.0</v>
      </c>
      <c r="E72" s="233"/>
      <c r="F72" s="233">
        <f t="shared" ref="F72:L72" si="16">sum(F70:F71)</f>
        <v>12</v>
      </c>
      <c r="G72" s="233">
        <f t="shared" si="16"/>
        <v>0</v>
      </c>
      <c r="H72" s="233">
        <f t="shared" si="16"/>
        <v>19</v>
      </c>
      <c r="I72" s="233">
        <f t="shared" si="16"/>
        <v>0</v>
      </c>
      <c r="J72" s="233">
        <f t="shared" si="16"/>
        <v>22</v>
      </c>
      <c r="K72" s="233">
        <f t="shared" si="16"/>
        <v>0</v>
      </c>
      <c r="L72" s="233">
        <f t="shared" si="16"/>
        <v>56</v>
      </c>
      <c r="M72" s="90"/>
      <c r="N72" s="90"/>
      <c r="O72" s="90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</row>
    <row r="73">
      <c r="A73" s="27"/>
      <c r="B73" s="88" t="s">
        <v>214</v>
      </c>
      <c r="C73" s="90"/>
      <c r="D73" s="233">
        <v>0.0</v>
      </c>
      <c r="E73" s="235"/>
      <c r="F73" s="233">
        <v>6.0</v>
      </c>
      <c r="G73" s="233"/>
      <c r="H73" s="233">
        <v>8.0</v>
      </c>
      <c r="I73" s="235"/>
      <c r="J73" s="233">
        <v>4.0</v>
      </c>
      <c r="K73" s="235"/>
      <c r="L73" s="233">
        <f>L69-L71</f>
        <v>17</v>
      </c>
      <c r="M73" s="90"/>
      <c r="N73" s="92"/>
      <c r="O73" s="90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</row>
    <row r="74">
      <c r="A74" s="27"/>
      <c r="B74" s="88" t="s">
        <v>221</v>
      </c>
      <c r="C74" s="90"/>
      <c r="D74" s="233">
        <v>0.0</v>
      </c>
      <c r="E74" s="235"/>
      <c r="F74" s="233">
        <v>0.0</v>
      </c>
      <c r="G74" s="233"/>
      <c r="H74" s="233">
        <v>0.0</v>
      </c>
      <c r="I74" s="235"/>
      <c r="J74" s="233">
        <v>0.0</v>
      </c>
      <c r="K74" s="235"/>
      <c r="L74" s="233">
        <v>0.0</v>
      </c>
      <c r="M74" s="90"/>
      <c r="N74" s="92"/>
      <c r="O74" s="90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</row>
    <row r="75">
      <c r="A75" s="27"/>
      <c r="B75" s="88" t="s">
        <v>233</v>
      </c>
      <c r="C75" s="90"/>
      <c r="D75" s="233">
        <f t="shared" ref="D75:E75" si="17">D68-D69</f>
        <v>0</v>
      </c>
      <c r="E75" s="233">
        <f t="shared" si="17"/>
        <v>0</v>
      </c>
      <c r="F75" s="233">
        <v>0.0</v>
      </c>
      <c r="G75" s="233"/>
      <c r="H75" s="233">
        <v>0.0</v>
      </c>
      <c r="I75" s="233"/>
      <c r="J75" s="233">
        <v>0.0</v>
      </c>
      <c r="K75" s="233"/>
      <c r="L75" s="233">
        <v>0.0</v>
      </c>
      <c r="M75" s="90"/>
      <c r="N75" s="90"/>
      <c r="O75" s="90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</row>
    <row r="76">
      <c r="A76" s="35"/>
      <c r="B76" s="88" t="s">
        <v>338</v>
      </c>
      <c r="C76" s="110" t="str">
        <f t="shared" ref="C76:O76" si="18">C69/C68</f>
        <v>#DIV/0!</v>
      </c>
      <c r="D76" s="110" t="str">
        <f t="shared" si="18"/>
        <v>#DIV/0!</v>
      </c>
      <c r="E76" s="110" t="str">
        <f t="shared" si="18"/>
        <v>#DIV/0!</v>
      </c>
      <c r="F76" s="110">
        <f t="shared" si="18"/>
        <v>1</v>
      </c>
      <c r="G76" s="110" t="str">
        <f t="shared" si="18"/>
        <v>#DIV/0!</v>
      </c>
      <c r="H76" s="110">
        <f t="shared" si="18"/>
        <v>1</v>
      </c>
      <c r="I76" s="110" t="str">
        <f t="shared" si="18"/>
        <v>#DIV/0!</v>
      </c>
      <c r="J76" s="110">
        <f t="shared" si="18"/>
        <v>1</v>
      </c>
      <c r="K76" s="110" t="str">
        <f t="shared" si="18"/>
        <v>#DIV/0!</v>
      </c>
      <c r="L76" s="110">
        <f t="shared" si="18"/>
        <v>1</v>
      </c>
      <c r="M76" s="110" t="str">
        <f t="shared" si="18"/>
        <v>#DIV/0!</v>
      </c>
      <c r="N76" s="110" t="str">
        <f t="shared" si="18"/>
        <v>#DIV/0!</v>
      </c>
      <c r="O76" s="110" t="str">
        <f t="shared" si="18"/>
        <v>#DIV/0!</v>
      </c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</row>
    <row r="77">
      <c r="A77" s="85">
        <v>43734.0</v>
      </c>
      <c r="B77" s="112" t="s">
        <v>134</v>
      </c>
      <c r="C77" s="113"/>
      <c r="D77" s="188" t="s">
        <v>252</v>
      </c>
      <c r="E77" s="189"/>
      <c r="F77" s="188" t="s">
        <v>1934</v>
      </c>
      <c r="G77" s="188"/>
      <c r="H77" s="188" t="s">
        <v>1452</v>
      </c>
      <c r="I77" s="189"/>
      <c r="J77" s="188" t="s">
        <v>2113</v>
      </c>
      <c r="K77" s="189"/>
      <c r="L77" s="188" t="s">
        <v>2015</v>
      </c>
      <c r="M77" s="115"/>
      <c r="N77" s="115"/>
      <c r="O77" s="11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</row>
    <row r="78">
      <c r="A78" s="27"/>
      <c r="B78" s="88" t="s">
        <v>159</v>
      </c>
      <c r="C78" s="90"/>
      <c r="D78" s="233">
        <v>0.0</v>
      </c>
      <c r="E78" s="235"/>
      <c r="F78" s="233">
        <v>12.0</v>
      </c>
      <c r="G78" s="233"/>
      <c r="H78" s="233">
        <v>25.0</v>
      </c>
      <c r="I78" s="235"/>
      <c r="J78" s="233">
        <v>52.0</v>
      </c>
      <c r="K78" s="235"/>
      <c r="L78" s="233">
        <v>56.0</v>
      </c>
      <c r="M78" s="92"/>
      <c r="N78" s="92"/>
      <c r="O78" s="90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</row>
    <row r="79">
      <c r="A79" s="27"/>
      <c r="B79" s="88" t="s">
        <v>178</v>
      </c>
      <c r="C79" s="90"/>
      <c r="D79" s="251">
        <v>0.0</v>
      </c>
      <c r="E79" s="235"/>
      <c r="F79" s="233">
        <v>12.0</v>
      </c>
      <c r="G79" s="233"/>
      <c r="H79" s="233">
        <v>25.0</v>
      </c>
      <c r="I79" s="235"/>
      <c r="J79" s="233">
        <v>52.0</v>
      </c>
      <c r="K79" s="235"/>
      <c r="L79" s="233">
        <v>56.0</v>
      </c>
      <c r="M79" s="92"/>
      <c r="N79" s="92"/>
      <c r="O79" s="90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</row>
    <row r="80">
      <c r="A80" s="27"/>
      <c r="B80" s="88" t="s">
        <v>287</v>
      </c>
      <c r="C80" s="90"/>
      <c r="D80" s="233">
        <v>0.0</v>
      </c>
      <c r="E80" s="235"/>
      <c r="F80" s="233">
        <v>3.0</v>
      </c>
      <c r="G80" s="233"/>
      <c r="H80" s="233">
        <v>14.0</v>
      </c>
      <c r="I80" s="235"/>
      <c r="J80" s="233" t="s">
        <v>252</v>
      </c>
      <c r="K80" s="235"/>
      <c r="L80" s="233" t="s">
        <v>252</v>
      </c>
      <c r="M80" s="90"/>
      <c r="N80" s="92"/>
      <c r="O80" s="90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</row>
    <row r="81">
      <c r="A81" s="27"/>
      <c r="B81" s="88" t="s">
        <v>295</v>
      </c>
      <c r="C81" s="90"/>
      <c r="D81" s="233">
        <v>0.0</v>
      </c>
      <c r="E81" s="235"/>
      <c r="F81" s="233">
        <v>8.0</v>
      </c>
      <c r="G81" s="235"/>
      <c r="H81" s="233">
        <v>6.0</v>
      </c>
      <c r="I81" s="235"/>
      <c r="J81" s="233">
        <f>23+19</f>
        <v>42</v>
      </c>
      <c r="K81" s="235"/>
      <c r="L81" s="233">
        <v>38.0</v>
      </c>
      <c r="M81" s="90"/>
      <c r="N81" s="90"/>
      <c r="O81" s="90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</row>
    <row r="82">
      <c r="A82" s="27"/>
      <c r="B82" s="88" t="s">
        <v>301</v>
      </c>
      <c r="C82" s="90"/>
      <c r="D82" s="233">
        <v>0.0</v>
      </c>
      <c r="E82" s="233"/>
      <c r="F82" s="233">
        <f t="shared" ref="F82:L82" si="19">sum(F80:F81)</f>
        <v>11</v>
      </c>
      <c r="G82" s="233">
        <f t="shared" si="19"/>
        <v>0</v>
      </c>
      <c r="H82" s="233">
        <f t="shared" si="19"/>
        <v>20</v>
      </c>
      <c r="I82" s="233">
        <f t="shared" si="19"/>
        <v>0</v>
      </c>
      <c r="J82" s="233">
        <f t="shared" si="19"/>
        <v>42</v>
      </c>
      <c r="K82" s="233">
        <f t="shared" si="19"/>
        <v>0</v>
      </c>
      <c r="L82" s="233">
        <f t="shared" si="19"/>
        <v>38</v>
      </c>
      <c r="M82" s="90"/>
      <c r="N82" s="90"/>
      <c r="O82" s="90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</row>
    <row r="83">
      <c r="A83" s="27"/>
      <c r="B83" s="88" t="s">
        <v>214</v>
      </c>
      <c r="C83" s="90"/>
      <c r="D83" s="233">
        <v>0.0</v>
      </c>
      <c r="E83" s="235"/>
      <c r="F83" s="233">
        <v>1.0</v>
      </c>
      <c r="G83" s="233"/>
      <c r="H83" s="233">
        <v>4.0</v>
      </c>
      <c r="I83" s="235"/>
      <c r="J83" s="233">
        <v>9.0</v>
      </c>
      <c r="K83" s="235"/>
      <c r="L83" s="233">
        <v>15.0</v>
      </c>
      <c r="M83" s="90"/>
      <c r="N83" s="92"/>
      <c r="O83" s="90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</row>
    <row r="84">
      <c r="A84" s="27"/>
      <c r="B84" s="88" t="s">
        <v>221</v>
      </c>
      <c r="C84" s="90"/>
      <c r="D84" s="233">
        <v>0.0</v>
      </c>
      <c r="E84" s="235"/>
      <c r="F84" s="233"/>
      <c r="G84" s="233"/>
      <c r="H84" s="233"/>
      <c r="I84" s="235"/>
      <c r="J84" s="233"/>
      <c r="K84" s="235"/>
      <c r="L84" s="233"/>
      <c r="M84" s="90"/>
      <c r="N84" s="92"/>
      <c r="O84" s="90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</row>
    <row r="85">
      <c r="A85" s="27"/>
      <c r="B85" s="88" t="s">
        <v>233</v>
      </c>
      <c r="C85" s="90"/>
      <c r="D85" s="233">
        <f t="shared" ref="D85:K85" si="20">D78-D79</f>
        <v>0</v>
      </c>
      <c r="E85" s="233">
        <f t="shared" si="20"/>
        <v>0</v>
      </c>
      <c r="F85" s="233">
        <f t="shared" si="20"/>
        <v>0</v>
      </c>
      <c r="G85" s="233">
        <f t="shared" si="20"/>
        <v>0</v>
      </c>
      <c r="H85" s="233">
        <f t="shared" si="20"/>
        <v>0</v>
      </c>
      <c r="I85" s="233">
        <f t="shared" si="20"/>
        <v>0</v>
      </c>
      <c r="J85" s="233">
        <f t="shared" si="20"/>
        <v>0</v>
      </c>
      <c r="K85" s="233">
        <f t="shared" si="20"/>
        <v>0</v>
      </c>
      <c r="L85" s="233">
        <v>1.0</v>
      </c>
      <c r="M85" s="233">
        <f>M78-M79</f>
        <v>0</v>
      </c>
      <c r="N85" s="233"/>
      <c r="O85" s="90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</row>
    <row r="86">
      <c r="A86" s="35"/>
      <c r="B86" s="88" t="s">
        <v>338</v>
      </c>
      <c r="C86" s="110" t="str">
        <f t="shared" ref="C86:O86" si="21">C79/C78</f>
        <v>#DIV/0!</v>
      </c>
      <c r="D86" s="110" t="str">
        <f t="shared" si="21"/>
        <v>#DIV/0!</v>
      </c>
      <c r="E86" s="110" t="str">
        <f t="shared" si="21"/>
        <v>#DIV/0!</v>
      </c>
      <c r="F86" s="110">
        <f t="shared" si="21"/>
        <v>1</v>
      </c>
      <c r="G86" s="110" t="str">
        <f t="shared" si="21"/>
        <v>#DIV/0!</v>
      </c>
      <c r="H86" s="110">
        <f t="shared" si="21"/>
        <v>1</v>
      </c>
      <c r="I86" s="110" t="str">
        <f t="shared" si="21"/>
        <v>#DIV/0!</v>
      </c>
      <c r="J86" s="110">
        <f t="shared" si="21"/>
        <v>1</v>
      </c>
      <c r="K86" s="110" t="str">
        <f t="shared" si="21"/>
        <v>#DIV/0!</v>
      </c>
      <c r="L86" s="110">
        <f t="shared" si="21"/>
        <v>1</v>
      </c>
      <c r="M86" s="110" t="str">
        <f t="shared" si="21"/>
        <v>#DIV/0!</v>
      </c>
      <c r="N86" s="110" t="str">
        <f t="shared" si="21"/>
        <v>#DIV/0!</v>
      </c>
      <c r="O86" s="110" t="str">
        <f t="shared" si="21"/>
        <v>#DIV/0!</v>
      </c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</row>
    <row r="87">
      <c r="A87" s="23"/>
      <c r="B87" s="23"/>
      <c r="C87" s="249"/>
      <c r="D87" s="249"/>
      <c r="E87" s="249"/>
      <c r="F87" s="249"/>
      <c r="G87" s="249"/>
      <c r="H87" s="249"/>
      <c r="I87" s="249"/>
      <c r="J87" s="249"/>
      <c r="K87" s="249"/>
      <c r="L87" s="250" t="s">
        <v>2266</v>
      </c>
      <c r="M87" s="249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</row>
    <row r="88">
      <c r="A88" s="85">
        <v>43735.0</v>
      </c>
      <c r="B88" s="112" t="s">
        <v>134</v>
      </c>
      <c r="C88" s="113"/>
      <c r="D88" s="188" t="s">
        <v>252</v>
      </c>
      <c r="E88" s="189"/>
      <c r="F88" s="188" t="s">
        <v>2146</v>
      </c>
      <c r="G88" s="188"/>
      <c r="H88" s="188" t="s">
        <v>1300</v>
      </c>
      <c r="I88" s="189"/>
      <c r="J88" s="188" t="s">
        <v>971</v>
      </c>
      <c r="K88" s="189"/>
      <c r="L88" s="188" t="s">
        <v>1918</v>
      </c>
      <c r="M88" s="115"/>
      <c r="N88" s="115"/>
      <c r="O88" s="11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</row>
    <row r="89">
      <c r="A89" s="27"/>
      <c r="B89" s="88" t="s">
        <v>159</v>
      </c>
      <c r="C89" s="90"/>
      <c r="D89" s="233">
        <v>0.0</v>
      </c>
      <c r="E89" s="235"/>
      <c r="F89" s="233">
        <v>31.0</v>
      </c>
      <c r="G89" s="233"/>
      <c r="H89" s="233">
        <v>16.0</v>
      </c>
      <c r="I89" s="235"/>
      <c r="J89" s="233">
        <v>56.0</v>
      </c>
      <c r="K89" s="235"/>
      <c r="L89" s="233">
        <v>48.0</v>
      </c>
      <c r="M89" s="92"/>
      <c r="N89" s="92"/>
      <c r="O89" s="90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</row>
    <row r="90">
      <c r="A90" s="27"/>
      <c r="B90" s="88" t="s">
        <v>178</v>
      </c>
      <c r="C90" s="90"/>
      <c r="D90" s="251">
        <v>0.0</v>
      </c>
      <c r="E90" s="235"/>
      <c r="F90" s="233">
        <v>31.0</v>
      </c>
      <c r="G90" s="233"/>
      <c r="H90" s="233">
        <v>16.0</v>
      </c>
      <c r="I90" s="235"/>
      <c r="J90" s="233">
        <v>55.0</v>
      </c>
      <c r="K90" s="235"/>
      <c r="L90" s="233">
        <v>48.0</v>
      </c>
      <c r="M90" s="92"/>
      <c r="N90" s="92"/>
      <c r="O90" s="90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</row>
    <row r="91">
      <c r="A91" s="27"/>
      <c r="B91" s="88" t="s">
        <v>287</v>
      </c>
      <c r="C91" s="90"/>
      <c r="D91" s="233">
        <v>0.0</v>
      </c>
      <c r="E91" s="235"/>
      <c r="F91" s="233">
        <v>18.0</v>
      </c>
      <c r="G91" s="233"/>
      <c r="H91" s="233">
        <v>9.0</v>
      </c>
      <c r="I91" s="235"/>
      <c r="J91" s="233" t="s">
        <v>252</v>
      </c>
      <c r="K91" s="235"/>
      <c r="L91" s="233" t="s">
        <v>252</v>
      </c>
      <c r="M91" s="90"/>
      <c r="N91" s="92"/>
      <c r="O91" s="90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</row>
    <row r="92">
      <c r="A92" s="27"/>
      <c r="B92" s="88" t="s">
        <v>295</v>
      </c>
      <c r="C92" s="90"/>
      <c r="D92" s="233">
        <v>0.0</v>
      </c>
      <c r="E92" s="235"/>
      <c r="F92" s="233">
        <v>5.0</v>
      </c>
      <c r="G92" s="235"/>
      <c r="H92" s="233">
        <v>2.0</v>
      </c>
      <c r="I92" s="235"/>
      <c r="J92" s="233">
        <v>43.0</v>
      </c>
      <c r="K92" s="235"/>
      <c r="L92" s="233">
        <v>38.0</v>
      </c>
      <c r="M92" s="90"/>
      <c r="N92" s="90"/>
      <c r="O92" s="90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</row>
    <row r="93">
      <c r="A93" s="27"/>
      <c r="B93" s="88" t="s">
        <v>301</v>
      </c>
      <c r="C93" s="90"/>
      <c r="D93" s="233">
        <v>0.0</v>
      </c>
      <c r="E93" s="233"/>
      <c r="F93" s="233">
        <f t="shared" ref="F93:L93" si="22">sum(F91:F92)</f>
        <v>23</v>
      </c>
      <c r="G93" s="233">
        <f t="shared" si="22"/>
        <v>0</v>
      </c>
      <c r="H93" s="233">
        <f t="shared" si="22"/>
        <v>11</v>
      </c>
      <c r="I93" s="233">
        <f t="shared" si="22"/>
        <v>0</v>
      </c>
      <c r="J93" s="233">
        <f t="shared" si="22"/>
        <v>43</v>
      </c>
      <c r="K93" s="233">
        <f t="shared" si="22"/>
        <v>0</v>
      </c>
      <c r="L93" s="233">
        <f t="shared" si="22"/>
        <v>38</v>
      </c>
      <c r="M93" s="90"/>
      <c r="N93" s="90"/>
      <c r="O93" s="90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</row>
    <row r="94">
      <c r="A94" s="27"/>
      <c r="B94" s="88" t="s">
        <v>214</v>
      </c>
      <c r="C94" s="90"/>
      <c r="D94" s="233">
        <v>0.0</v>
      </c>
      <c r="E94" s="235"/>
      <c r="F94" s="233">
        <v>7.0</v>
      </c>
      <c r="G94" s="233"/>
      <c r="H94" s="233">
        <v>5.0</v>
      </c>
      <c r="I94" s="235"/>
      <c r="J94" s="233">
        <v>12.0</v>
      </c>
      <c r="K94" s="235"/>
      <c r="L94" s="233">
        <v>10.0</v>
      </c>
      <c r="M94" s="90"/>
      <c r="N94" s="92"/>
      <c r="O94" s="90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</row>
    <row r="95">
      <c r="A95" s="27"/>
      <c r="B95" s="88" t="s">
        <v>221</v>
      </c>
      <c r="C95" s="90"/>
      <c r="D95" s="233">
        <v>0.0</v>
      </c>
      <c r="E95" s="235"/>
      <c r="F95" s="233">
        <v>1.0</v>
      </c>
      <c r="G95" s="233"/>
      <c r="H95" s="233">
        <v>0.0</v>
      </c>
      <c r="I95" s="235"/>
      <c r="J95" s="233">
        <v>0.0</v>
      </c>
      <c r="K95" s="235"/>
      <c r="L95" s="233">
        <v>0.0</v>
      </c>
      <c r="M95" s="90"/>
      <c r="N95" s="92"/>
      <c r="O95" s="90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</row>
    <row r="96">
      <c r="A96" s="27"/>
      <c r="B96" s="88" t="s">
        <v>233</v>
      </c>
      <c r="C96" s="90"/>
      <c r="D96" s="233">
        <f t="shared" ref="D96:E96" si="23">D89-D90</f>
        <v>0</v>
      </c>
      <c r="E96" s="233">
        <f t="shared" si="23"/>
        <v>0</v>
      </c>
      <c r="F96" s="233">
        <v>0.0</v>
      </c>
      <c r="G96" s="233">
        <f t="shared" ref="G96:I96" si="24">G89-G90</f>
        <v>0</v>
      </c>
      <c r="H96" s="233">
        <f t="shared" si="24"/>
        <v>0</v>
      </c>
      <c r="I96" s="233">
        <f t="shared" si="24"/>
        <v>0</v>
      </c>
      <c r="J96" s="233">
        <v>1.0</v>
      </c>
      <c r="K96" s="233">
        <f t="shared" ref="K96:M96" si="25">K89-K90</f>
        <v>0</v>
      </c>
      <c r="L96" s="233">
        <f t="shared" si="25"/>
        <v>0</v>
      </c>
      <c r="M96" s="233">
        <f t="shared" si="25"/>
        <v>0</v>
      </c>
      <c r="N96" s="233"/>
      <c r="O96" s="90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</row>
    <row r="97">
      <c r="A97" s="35"/>
      <c r="B97" s="88" t="s">
        <v>338</v>
      </c>
      <c r="C97" s="110" t="str">
        <f t="shared" ref="C97:O97" si="26">C90/C89</f>
        <v>#DIV/0!</v>
      </c>
      <c r="D97" s="110" t="str">
        <f t="shared" si="26"/>
        <v>#DIV/0!</v>
      </c>
      <c r="E97" s="110" t="str">
        <f t="shared" si="26"/>
        <v>#DIV/0!</v>
      </c>
      <c r="F97" s="110">
        <f t="shared" si="26"/>
        <v>1</v>
      </c>
      <c r="G97" s="110" t="str">
        <f t="shared" si="26"/>
        <v>#DIV/0!</v>
      </c>
      <c r="H97" s="110">
        <f t="shared" si="26"/>
        <v>1</v>
      </c>
      <c r="I97" s="110" t="str">
        <f t="shared" si="26"/>
        <v>#DIV/0!</v>
      </c>
      <c r="J97" s="110">
        <f t="shared" si="26"/>
        <v>0.9821428571</v>
      </c>
      <c r="K97" s="110" t="str">
        <f t="shared" si="26"/>
        <v>#DIV/0!</v>
      </c>
      <c r="L97" s="110">
        <f t="shared" si="26"/>
        <v>1</v>
      </c>
      <c r="M97" s="110" t="str">
        <f t="shared" si="26"/>
        <v>#DIV/0!</v>
      </c>
      <c r="N97" s="110" t="str">
        <f t="shared" si="26"/>
        <v>#DIV/0!</v>
      </c>
      <c r="O97" s="110" t="str">
        <f t="shared" si="26"/>
        <v>#DIV/0!</v>
      </c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</row>
    <row r="98">
      <c r="A98" s="23"/>
      <c r="B98" s="23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</row>
    <row r="99">
      <c r="A99" s="85">
        <v>43736.0</v>
      </c>
      <c r="B99" s="112" t="s">
        <v>134</v>
      </c>
      <c r="C99" s="113"/>
      <c r="D99" s="188" t="s">
        <v>252</v>
      </c>
      <c r="E99" s="189"/>
      <c r="F99" s="188" t="s">
        <v>252</v>
      </c>
      <c r="G99" s="188"/>
      <c r="H99" s="188" t="s">
        <v>85</v>
      </c>
      <c r="I99" s="189"/>
      <c r="J99" s="188" t="s">
        <v>1232</v>
      </c>
      <c r="K99" s="189"/>
      <c r="L99" s="188" t="s">
        <v>1247</v>
      </c>
      <c r="M99" s="115"/>
      <c r="N99" s="115"/>
      <c r="O99" s="11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</row>
    <row r="100">
      <c r="A100" s="27"/>
      <c r="B100" s="88" t="s">
        <v>159</v>
      </c>
      <c r="C100" s="90"/>
      <c r="D100" s="233">
        <v>0.0</v>
      </c>
      <c r="E100" s="235"/>
      <c r="F100" s="233">
        <v>0.0</v>
      </c>
      <c r="G100" s="233"/>
      <c r="H100" s="233">
        <v>36.0</v>
      </c>
      <c r="I100" s="235"/>
      <c r="J100" s="233">
        <v>20.0</v>
      </c>
      <c r="K100" s="235"/>
      <c r="L100" s="233">
        <v>58.0</v>
      </c>
      <c r="M100" s="92"/>
      <c r="N100" s="92"/>
      <c r="O100" s="90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</row>
    <row r="101">
      <c r="A101" s="27"/>
      <c r="B101" s="88" t="s">
        <v>178</v>
      </c>
      <c r="C101" s="90"/>
      <c r="D101" s="251">
        <v>0.0</v>
      </c>
      <c r="E101" s="235"/>
      <c r="F101" s="233">
        <v>0.0</v>
      </c>
      <c r="G101" s="233"/>
      <c r="H101" s="233">
        <v>36.0</v>
      </c>
      <c r="I101" s="235"/>
      <c r="J101" s="233">
        <v>19.0</v>
      </c>
      <c r="K101" s="235"/>
      <c r="L101" s="233">
        <v>58.0</v>
      </c>
      <c r="M101" s="92"/>
      <c r="N101" s="92"/>
      <c r="O101" s="90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</row>
    <row r="102">
      <c r="A102" s="27"/>
      <c r="B102" s="88" t="s">
        <v>287</v>
      </c>
      <c r="C102" s="90"/>
      <c r="D102" s="233">
        <v>0.0</v>
      </c>
      <c r="E102" s="235"/>
      <c r="F102" s="233">
        <v>0.0</v>
      </c>
      <c r="G102" s="233"/>
      <c r="H102" s="233">
        <v>17.0</v>
      </c>
      <c r="I102" s="235"/>
      <c r="J102" s="233" t="s">
        <v>252</v>
      </c>
      <c r="K102" s="235"/>
      <c r="L102" s="233" t="s">
        <v>252</v>
      </c>
      <c r="M102" s="90"/>
      <c r="N102" s="92"/>
      <c r="O102" s="90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</row>
    <row r="103">
      <c r="A103" s="27"/>
      <c r="B103" s="88" t="s">
        <v>295</v>
      </c>
      <c r="C103" s="90"/>
      <c r="D103" s="233">
        <v>0.0</v>
      </c>
      <c r="E103" s="235"/>
      <c r="F103" s="233">
        <v>0.0</v>
      </c>
      <c r="G103" s="235"/>
      <c r="H103" s="233">
        <v>6.0</v>
      </c>
      <c r="I103" s="235"/>
      <c r="J103" s="233">
        <v>11.0</v>
      </c>
      <c r="K103" s="235"/>
      <c r="L103" s="233">
        <v>37.0</v>
      </c>
      <c r="M103" s="90"/>
      <c r="N103" s="90"/>
      <c r="O103" s="90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</row>
    <row r="104">
      <c r="A104" s="27"/>
      <c r="B104" s="88" t="s">
        <v>301</v>
      </c>
      <c r="C104" s="90"/>
      <c r="D104" s="233">
        <v>0.0</v>
      </c>
      <c r="E104" s="233"/>
      <c r="F104" s="233">
        <f t="shared" ref="F104:L104" si="27">sum(F102:F103)</f>
        <v>0</v>
      </c>
      <c r="G104" s="233">
        <f t="shared" si="27"/>
        <v>0</v>
      </c>
      <c r="H104" s="233">
        <f t="shared" si="27"/>
        <v>23</v>
      </c>
      <c r="I104" s="233">
        <f t="shared" si="27"/>
        <v>0</v>
      </c>
      <c r="J104" s="233">
        <f t="shared" si="27"/>
        <v>11</v>
      </c>
      <c r="K104" s="233">
        <f t="shared" si="27"/>
        <v>0</v>
      </c>
      <c r="L104" s="233">
        <f t="shared" si="27"/>
        <v>37</v>
      </c>
      <c r="M104" s="90"/>
      <c r="N104" s="90"/>
      <c r="O104" s="90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</row>
    <row r="105">
      <c r="A105" s="27"/>
      <c r="B105" s="88" t="s">
        <v>214</v>
      </c>
      <c r="C105" s="90"/>
      <c r="D105" s="233">
        <v>0.0</v>
      </c>
      <c r="E105" s="235"/>
      <c r="F105" s="233">
        <v>0.0</v>
      </c>
      <c r="G105" s="233"/>
      <c r="H105" s="233">
        <v>13.0</v>
      </c>
      <c r="I105" s="235"/>
      <c r="J105" s="233">
        <v>1.0</v>
      </c>
      <c r="K105" s="235"/>
      <c r="L105" s="233">
        <v>21.0</v>
      </c>
      <c r="M105" s="90"/>
      <c r="N105" s="92"/>
      <c r="O105" s="90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</row>
    <row r="106">
      <c r="A106" s="27"/>
      <c r="B106" s="88" t="s">
        <v>221</v>
      </c>
      <c r="C106" s="90"/>
      <c r="D106" s="233">
        <v>0.0</v>
      </c>
      <c r="E106" s="235"/>
      <c r="F106" s="233">
        <v>0.0</v>
      </c>
      <c r="G106" s="233"/>
      <c r="H106" s="233">
        <v>0.0</v>
      </c>
      <c r="I106" s="235"/>
      <c r="J106" s="233">
        <v>0.0</v>
      </c>
      <c r="K106" s="235"/>
      <c r="L106" s="233">
        <v>0.0</v>
      </c>
      <c r="M106" s="90"/>
      <c r="N106" s="92"/>
      <c r="O106" s="90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</row>
    <row r="107">
      <c r="A107" s="27"/>
      <c r="B107" s="88" t="s">
        <v>233</v>
      </c>
      <c r="C107" s="90"/>
      <c r="D107" s="233">
        <f t="shared" ref="D107:E107" si="28">D100-D101</f>
        <v>0</v>
      </c>
      <c r="E107" s="233">
        <f t="shared" si="28"/>
        <v>0</v>
      </c>
      <c r="F107" s="233">
        <v>0.0</v>
      </c>
      <c r="G107" s="233"/>
      <c r="H107" s="233">
        <v>0.0</v>
      </c>
      <c r="I107" s="233"/>
      <c r="J107" s="233">
        <v>1.0</v>
      </c>
      <c r="K107" s="233"/>
      <c r="L107" s="233">
        <v>0.0</v>
      </c>
      <c r="M107" s="233">
        <f>M100-M101</f>
        <v>0</v>
      </c>
      <c r="N107" s="233"/>
      <c r="O107" s="90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</row>
    <row r="108">
      <c r="A108" s="35"/>
      <c r="B108" s="88" t="s">
        <v>338</v>
      </c>
      <c r="C108" s="110" t="str">
        <f t="shared" ref="C108:O108" si="29">C101/C100</f>
        <v>#DIV/0!</v>
      </c>
      <c r="D108" s="110" t="str">
        <f t="shared" si="29"/>
        <v>#DIV/0!</v>
      </c>
      <c r="E108" s="110" t="str">
        <f t="shared" si="29"/>
        <v>#DIV/0!</v>
      </c>
      <c r="F108" s="110" t="str">
        <f t="shared" si="29"/>
        <v>#DIV/0!</v>
      </c>
      <c r="G108" s="110" t="str">
        <f t="shared" si="29"/>
        <v>#DIV/0!</v>
      </c>
      <c r="H108" s="110">
        <f t="shared" si="29"/>
        <v>1</v>
      </c>
      <c r="I108" s="110" t="str">
        <f t="shared" si="29"/>
        <v>#DIV/0!</v>
      </c>
      <c r="J108" s="110">
        <f t="shared" si="29"/>
        <v>0.95</v>
      </c>
      <c r="K108" s="110" t="str">
        <f t="shared" si="29"/>
        <v>#DIV/0!</v>
      </c>
      <c r="L108" s="110">
        <f t="shared" si="29"/>
        <v>1</v>
      </c>
      <c r="M108" s="110" t="str">
        <f t="shared" si="29"/>
        <v>#DIV/0!</v>
      </c>
      <c r="N108" s="110" t="str">
        <f t="shared" si="29"/>
        <v>#DIV/0!</v>
      </c>
      <c r="O108" s="110" t="str">
        <f t="shared" si="29"/>
        <v>#DIV/0!</v>
      </c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</row>
    <row r="109">
      <c r="A109" s="85">
        <v>43738.0</v>
      </c>
      <c r="B109" s="112" t="s">
        <v>134</v>
      </c>
      <c r="C109" s="113"/>
      <c r="D109" s="188" t="s">
        <v>252</v>
      </c>
      <c r="E109" s="189"/>
      <c r="F109" s="188" t="s">
        <v>1934</v>
      </c>
      <c r="G109" s="188"/>
      <c r="H109" s="188" t="s">
        <v>1357</v>
      </c>
      <c r="I109" s="189"/>
      <c r="J109" s="188" t="s">
        <v>1091</v>
      </c>
      <c r="K109" s="189"/>
      <c r="L109" s="188" t="s">
        <v>1616</v>
      </c>
      <c r="M109" s="115"/>
      <c r="N109" s="115"/>
      <c r="O109" s="11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</row>
    <row r="110">
      <c r="A110" s="27"/>
      <c r="B110" s="88" t="s">
        <v>159</v>
      </c>
      <c r="C110" s="90"/>
      <c r="D110" s="233">
        <v>0.0</v>
      </c>
      <c r="E110" s="235"/>
      <c r="F110" s="233">
        <v>12.0</v>
      </c>
      <c r="G110" s="233"/>
      <c r="H110" s="233">
        <v>22.0</v>
      </c>
      <c r="I110" s="235"/>
      <c r="J110" s="233">
        <v>41.0</v>
      </c>
      <c r="K110" s="235"/>
      <c r="L110" s="233">
        <v>61.0</v>
      </c>
      <c r="M110" s="92"/>
      <c r="N110" s="92"/>
      <c r="O110" s="224">
        <f>SUM(D110:N110)</f>
        <v>136</v>
      </c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</row>
    <row r="111">
      <c r="A111" s="27"/>
      <c r="B111" s="88" t="s">
        <v>178</v>
      </c>
      <c r="C111" s="90"/>
      <c r="D111" s="233">
        <v>0.0</v>
      </c>
      <c r="E111" s="235"/>
      <c r="F111" s="233">
        <v>12.0</v>
      </c>
      <c r="G111" s="233"/>
      <c r="H111" s="233">
        <v>22.0</v>
      </c>
      <c r="I111" s="235"/>
      <c r="J111" s="233">
        <v>41.0</v>
      </c>
      <c r="K111" s="235"/>
      <c r="L111" s="233">
        <v>61.0</v>
      </c>
      <c r="M111" s="92"/>
      <c r="N111" s="92"/>
      <c r="O111" s="90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</row>
    <row r="112">
      <c r="A112" s="27"/>
      <c r="B112" s="88" t="s">
        <v>287</v>
      </c>
      <c r="C112" s="90"/>
      <c r="D112" s="233">
        <v>0.0</v>
      </c>
      <c r="E112" s="235"/>
      <c r="F112" s="233">
        <v>4.0</v>
      </c>
      <c r="G112" s="233"/>
      <c r="H112" s="233">
        <v>10.0</v>
      </c>
      <c r="I112" s="235"/>
      <c r="J112" s="233" t="s">
        <v>252</v>
      </c>
      <c r="K112" s="235"/>
      <c r="L112" s="233" t="s">
        <v>252</v>
      </c>
      <c r="M112" s="90"/>
      <c r="N112" s="92"/>
      <c r="O112" s="90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</row>
    <row r="113">
      <c r="A113" s="27"/>
      <c r="B113" s="88" t="s">
        <v>295</v>
      </c>
      <c r="C113" s="90"/>
      <c r="D113" s="233">
        <v>0.0</v>
      </c>
      <c r="E113" s="235"/>
      <c r="F113" s="233">
        <v>6.0</v>
      </c>
      <c r="G113" s="235"/>
      <c r="H113" s="233">
        <v>3.0</v>
      </c>
      <c r="I113" s="235"/>
      <c r="J113" s="233">
        <v>37.0</v>
      </c>
      <c r="K113" s="235"/>
      <c r="L113" s="233">
        <f>21+22</f>
        <v>43</v>
      </c>
      <c r="M113" s="90"/>
      <c r="N113" s="90"/>
      <c r="O113" s="90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</row>
    <row r="114">
      <c r="A114" s="27"/>
      <c r="B114" s="88" t="s">
        <v>301</v>
      </c>
      <c r="C114" s="90"/>
      <c r="D114" s="233">
        <f t="shared" ref="D114:L114" si="30">sum(D112:D113)</f>
        <v>0</v>
      </c>
      <c r="E114" s="233">
        <f t="shared" si="30"/>
        <v>0</v>
      </c>
      <c r="F114" s="233">
        <f t="shared" si="30"/>
        <v>10</v>
      </c>
      <c r="G114" s="233">
        <f t="shared" si="30"/>
        <v>0</v>
      </c>
      <c r="H114" s="233">
        <f t="shared" si="30"/>
        <v>13</v>
      </c>
      <c r="I114" s="233">
        <f t="shared" si="30"/>
        <v>0</v>
      </c>
      <c r="J114" s="233">
        <f t="shared" si="30"/>
        <v>37</v>
      </c>
      <c r="K114" s="233">
        <f t="shared" si="30"/>
        <v>0</v>
      </c>
      <c r="L114" s="233">
        <f t="shared" si="30"/>
        <v>43</v>
      </c>
      <c r="M114" s="90"/>
      <c r="N114" s="90"/>
      <c r="O114" s="90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</row>
    <row r="115">
      <c r="A115" s="27"/>
      <c r="B115" s="88" t="s">
        <v>214</v>
      </c>
      <c r="C115" s="90"/>
      <c r="D115" s="233">
        <v>0.0</v>
      </c>
      <c r="E115" s="235"/>
      <c r="F115" s="233">
        <v>2.0</v>
      </c>
      <c r="G115" s="233">
        <f>G110-G114-G116</f>
        <v>0</v>
      </c>
      <c r="H115" s="233">
        <v>9.0</v>
      </c>
      <c r="I115" s="233">
        <f>I110-I114-I116</f>
        <v>0</v>
      </c>
      <c r="J115" s="233">
        <v>4.0</v>
      </c>
      <c r="K115" s="233">
        <f>K110-K114-K116</f>
        <v>0</v>
      </c>
      <c r="L115" s="233">
        <f>10+8</f>
        <v>18</v>
      </c>
      <c r="M115" s="233">
        <f>M110-M114-M116</f>
        <v>0</v>
      </c>
      <c r="N115" s="233"/>
      <c r="O115" s="90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</row>
    <row r="116">
      <c r="A116" s="27"/>
      <c r="B116" s="88" t="s">
        <v>221</v>
      </c>
      <c r="C116" s="90"/>
      <c r="D116" s="233">
        <v>0.0</v>
      </c>
      <c r="E116" s="235"/>
      <c r="F116" s="233"/>
      <c r="G116" s="233"/>
      <c r="H116" s="233"/>
      <c r="I116" s="235"/>
      <c r="J116" s="233"/>
      <c r="K116" s="235"/>
      <c r="L116" s="233"/>
      <c r="M116" s="90"/>
      <c r="N116" s="92"/>
      <c r="O116" s="90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</row>
    <row r="117">
      <c r="A117" s="27"/>
      <c r="B117" s="88" t="s">
        <v>233</v>
      </c>
      <c r="C117" s="90"/>
      <c r="D117" s="233">
        <f t="shared" ref="D117:E117" si="31">D110-D111</f>
        <v>0</v>
      </c>
      <c r="E117" s="233">
        <f t="shared" si="31"/>
        <v>0</v>
      </c>
      <c r="F117" s="233"/>
      <c r="G117" s="233">
        <f>G110-G111</f>
        <v>0</v>
      </c>
      <c r="H117" s="233"/>
      <c r="I117" s="233">
        <f>I110-I111</f>
        <v>0</v>
      </c>
      <c r="J117" s="233"/>
      <c r="K117" s="233">
        <f>K110-K111</f>
        <v>0</v>
      </c>
      <c r="L117" s="233"/>
      <c r="M117" s="90"/>
      <c r="N117" s="90"/>
      <c r="O117" s="90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</row>
    <row r="118">
      <c r="A118" s="35"/>
      <c r="B118" s="88" t="s">
        <v>338</v>
      </c>
      <c r="C118" s="110" t="str">
        <f>C111/C110</f>
        <v>#DIV/0!</v>
      </c>
      <c r="D118" s="109">
        <v>0.0</v>
      </c>
      <c r="E118" s="110" t="str">
        <f t="shared" ref="E118:O118" si="32">E111/E110</f>
        <v>#DIV/0!</v>
      </c>
      <c r="F118" s="110">
        <f t="shared" si="32"/>
        <v>1</v>
      </c>
      <c r="G118" s="110" t="str">
        <f t="shared" si="32"/>
        <v>#DIV/0!</v>
      </c>
      <c r="H118" s="110">
        <f t="shared" si="32"/>
        <v>1</v>
      </c>
      <c r="I118" s="110" t="str">
        <f t="shared" si="32"/>
        <v>#DIV/0!</v>
      </c>
      <c r="J118" s="110">
        <f t="shared" si="32"/>
        <v>1</v>
      </c>
      <c r="K118" s="110" t="str">
        <f t="shared" si="32"/>
        <v>#DIV/0!</v>
      </c>
      <c r="L118" s="110">
        <f t="shared" si="32"/>
        <v>1</v>
      </c>
      <c r="M118" s="110" t="str">
        <f t="shared" si="32"/>
        <v>#DIV/0!</v>
      </c>
      <c r="N118" s="110" t="str">
        <f t="shared" si="32"/>
        <v>#DIV/0!</v>
      </c>
      <c r="O118" s="110">
        <f t="shared" si="32"/>
        <v>0</v>
      </c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</row>
    <row r="119">
      <c r="A119" s="23"/>
      <c r="B119" s="23"/>
      <c r="C119" s="249"/>
      <c r="D119" s="249"/>
      <c r="E119" s="249"/>
      <c r="F119" s="249"/>
      <c r="G119" s="249"/>
      <c r="H119" s="249"/>
      <c r="I119" s="249"/>
      <c r="J119" s="249"/>
      <c r="K119" s="249"/>
      <c r="L119" s="249"/>
      <c r="M119" s="249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</row>
    <row r="120">
      <c r="A120" s="85">
        <v>43739.0</v>
      </c>
      <c r="B120" s="112" t="s">
        <v>134</v>
      </c>
      <c r="C120" s="113"/>
      <c r="D120" s="188" t="s">
        <v>252</v>
      </c>
      <c r="E120" s="189"/>
      <c r="F120" s="188" t="s">
        <v>2093</v>
      </c>
      <c r="G120" s="188"/>
      <c r="H120" s="188" t="s">
        <v>59</v>
      </c>
      <c r="I120" s="189"/>
      <c r="J120" s="188" t="s">
        <v>1673</v>
      </c>
      <c r="K120" s="189"/>
      <c r="L120" s="188" t="s">
        <v>111</v>
      </c>
      <c r="M120" s="115"/>
      <c r="N120" s="115"/>
      <c r="O120" s="11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</row>
    <row r="121">
      <c r="A121" s="27"/>
      <c r="B121" s="88" t="s">
        <v>159</v>
      </c>
      <c r="C121" s="90"/>
      <c r="D121" s="233">
        <v>0.0</v>
      </c>
      <c r="E121" s="235"/>
      <c r="F121" s="233">
        <v>5.0</v>
      </c>
      <c r="G121" s="233"/>
      <c r="H121" s="233">
        <v>24.0</v>
      </c>
      <c r="I121" s="235"/>
      <c r="J121" s="233">
        <v>26.0</v>
      </c>
      <c r="K121" s="235"/>
      <c r="L121" s="233">
        <v>56.0</v>
      </c>
      <c r="M121" s="92"/>
      <c r="N121" s="92"/>
      <c r="O121" s="224">
        <f>SUM(D121:N121)</f>
        <v>111</v>
      </c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</row>
    <row r="122">
      <c r="A122" s="27"/>
      <c r="B122" s="88" t="s">
        <v>178</v>
      </c>
      <c r="C122" s="90"/>
      <c r="D122" s="233">
        <v>0.0</v>
      </c>
      <c r="E122" s="235"/>
      <c r="F122" s="233">
        <v>5.0</v>
      </c>
      <c r="G122" s="233"/>
      <c r="H122" s="233">
        <v>24.0</v>
      </c>
      <c r="I122" s="235"/>
      <c r="J122" s="233">
        <v>26.0</v>
      </c>
      <c r="K122" s="235"/>
      <c r="L122" s="233">
        <v>49.0</v>
      </c>
      <c r="M122" s="92"/>
      <c r="N122" s="92"/>
      <c r="O122" s="90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</row>
    <row r="123">
      <c r="A123" s="27"/>
      <c r="B123" s="88" t="s">
        <v>287</v>
      </c>
      <c r="C123" s="90"/>
      <c r="D123" s="233">
        <v>0.0</v>
      </c>
      <c r="E123" s="235"/>
      <c r="F123" s="233">
        <v>4.0</v>
      </c>
      <c r="G123" s="233"/>
      <c r="H123" s="233">
        <v>8.0</v>
      </c>
      <c r="I123" s="235"/>
      <c r="J123" s="233" t="s">
        <v>252</v>
      </c>
      <c r="K123" s="235"/>
      <c r="L123" s="233" t="s">
        <v>252</v>
      </c>
      <c r="M123" s="90"/>
      <c r="N123" s="92"/>
      <c r="O123" s="90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</row>
    <row r="124">
      <c r="A124" s="27"/>
      <c r="B124" s="88" t="s">
        <v>295</v>
      </c>
      <c r="C124" s="90"/>
      <c r="D124" s="233">
        <v>0.0</v>
      </c>
      <c r="E124" s="235"/>
      <c r="F124" s="233">
        <v>1.0</v>
      </c>
      <c r="G124" s="235"/>
      <c r="H124" s="233">
        <v>10.0</v>
      </c>
      <c r="I124" s="235"/>
      <c r="J124" s="233">
        <v>17.0</v>
      </c>
      <c r="K124" s="235"/>
      <c r="L124" s="233">
        <v>32.0</v>
      </c>
      <c r="M124" s="90"/>
      <c r="N124" s="92"/>
      <c r="O124" s="90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</row>
    <row r="125">
      <c r="A125" s="27"/>
      <c r="B125" s="88" t="s">
        <v>301</v>
      </c>
      <c r="C125" s="90"/>
      <c r="D125" s="233">
        <f t="shared" ref="D125:M125" si="33">sum(D123:D124)</f>
        <v>0</v>
      </c>
      <c r="E125" s="233">
        <f t="shared" si="33"/>
        <v>0</v>
      </c>
      <c r="F125" s="233">
        <f t="shared" si="33"/>
        <v>5</v>
      </c>
      <c r="G125" s="233">
        <f t="shared" si="33"/>
        <v>0</v>
      </c>
      <c r="H125" s="233">
        <f t="shared" si="33"/>
        <v>18</v>
      </c>
      <c r="I125" s="233">
        <f t="shared" si="33"/>
        <v>0</v>
      </c>
      <c r="J125" s="233">
        <f t="shared" si="33"/>
        <v>17</v>
      </c>
      <c r="K125" s="233">
        <f t="shared" si="33"/>
        <v>0</v>
      </c>
      <c r="L125" s="233">
        <f t="shared" si="33"/>
        <v>32</v>
      </c>
      <c r="M125" s="233">
        <f t="shared" si="33"/>
        <v>0</v>
      </c>
      <c r="N125" s="233"/>
      <c r="O125" s="90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</row>
    <row r="126">
      <c r="A126" s="27"/>
      <c r="B126" s="88" t="s">
        <v>214</v>
      </c>
      <c r="C126" s="90"/>
      <c r="D126" s="233">
        <v>0.0</v>
      </c>
      <c r="E126" s="235"/>
      <c r="F126" s="233">
        <v>0.0</v>
      </c>
      <c r="G126" s="233"/>
      <c r="H126" s="233"/>
      <c r="I126" s="233"/>
      <c r="J126" s="233">
        <v>1.0</v>
      </c>
      <c r="K126" s="233"/>
      <c r="L126" s="233">
        <v>4.0</v>
      </c>
      <c r="M126" s="233">
        <f>M121-M125-M127</f>
        <v>0</v>
      </c>
      <c r="N126" s="233"/>
      <c r="O126" s="90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</row>
    <row r="127">
      <c r="A127" s="27"/>
      <c r="B127" s="88" t="s">
        <v>221</v>
      </c>
      <c r="C127" s="90"/>
      <c r="D127" s="233">
        <v>0.0</v>
      </c>
      <c r="E127" s="235"/>
      <c r="F127" s="233"/>
      <c r="G127" s="233"/>
      <c r="H127" s="233"/>
      <c r="I127" s="235"/>
      <c r="J127" s="233"/>
      <c r="K127" s="235"/>
      <c r="L127" s="233"/>
      <c r="M127" s="90"/>
      <c r="N127" s="92"/>
      <c r="O127" s="90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</row>
    <row r="128">
      <c r="A128" s="27"/>
      <c r="B128" s="88" t="s">
        <v>233</v>
      </c>
      <c r="C128" s="90"/>
      <c r="D128" s="233">
        <f t="shared" ref="D128:E128" si="34">D121-D122</f>
        <v>0</v>
      </c>
      <c r="E128" s="233">
        <f t="shared" si="34"/>
        <v>0</v>
      </c>
      <c r="F128" s="233"/>
      <c r="G128" s="233">
        <f>G121-G122</f>
        <v>0</v>
      </c>
      <c r="H128" s="233"/>
      <c r="I128" s="233">
        <f>I121-I122</f>
        <v>0</v>
      </c>
      <c r="J128" s="233"/>
      <c r="K128" s="233">
        <f>K121-K122</f>
        <v>0</v>
      </c>
      <c r="L128" s="233">
        <v>7.0</v>
      </c>
      <c r="M128" s="90"/>
      <c r="N128" s="90"/>
      <c r="O128" s="90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</row>
    <row r="129">
      <c r="A129" s="35"/>
      <c r="B129" s="88" t="s">
        <v>338</v>
      </c>
      <c r="C129" s="110" t="str">
        <f>C122/C121</f>
        <v>#DIV/0!</v>
      </c>
      <c r="D129" s="109">
        <v>0.0</v>
      </c>
      <c r="E129" s="110" t="str">
        <f t="shared" ref="E129:O129" si="35">E122/E121</f>
        <v>#DIV/0!</v>
      </c>
      <c r="F129" s="110">
        <f t="shared" si="35"/>
        <v>1</v>
      </c>
      <c r="G129" s="110" t="str">
        <f t="shared" si="35"/>
        <v>#DIV/0!</v>
      </c>
      <c r="H129" s="110">
        <f t="shared" si="35"/>
        <v>1</v>
      </c>
      <c r="I129" s="110" t="str">
        <f t="shared" si="35"/>
        <v>#DIV/0!</v>
      </c>
      <c r="J129" s="110">
        <f t="shared" si="35"/>
        <v>1</v>
      </c>
      <c r="K129" s="110" t="str">
        <f t="shared" si="35"/>
        <v>#DIV/0!</v>
      </c>
      <c r="L129" s="110">
        <f t="shared" si="35"/>
        <v>0.875</v>
      </c>
      <c r="M129" s="110" t="str">
        <f t="shared" si="35"/>
        <v>#DIV/0!</v>
      </c>
      <c r="N129" s="110" t="str">
        <f t="shared" si="35"/>
        <v>#DIV/0!</v>
      </c>
      <c r="O129" s="110">
        <f t="shared" si="35"/>
        <v>0</v>
      </c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</row>
    <row r="130">
      <c r="A130" s="23"/>
      <c r="B130" s="23"/>
      <c r="C130" s="249"/>
      <c r="D130" s="249"/>
      <c r="E130" s="249"/>
      <c r="F130" s="249"/>
      <c r="G130" s="249"/>
      <c r="H130" s="249"/>
      <c r="I130" s="249"/>
      <c r="J130" s="249"/>
      <c r="K130" s="249"/>
      <c r="L130" s="250" t="s">
        <v>2288</v>
      </c>
      <c r="M130" s="249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</row>
    <row r="131">
      <c r="A131" s="85">
        <v>43740.0</v>
      </c>
      <c r="B131" s="112" t="s">
        <v>134</v>
      </c>
      <c r="C131" s="113"/>
      <c r="D131" s="188" t="s">
        <v>252</v>
      </c>
      <c r="E131" s="189"/>
      <c r="F131" s="188" t="s">
        <v>2027</v>
      </c>
      <c r="G131" s="188"/>
      <c r="H131" s="188" t="s">
        <v>1246</v>
      </c>
      <c r="I131" s="189"/>
      <c r="J131" s="188" t="s">
        <v>1415</v>
      </c>
      <c r="K131" s="189"/>
      <c r="L131" s="188" t="s">
        <v>1746</v>
      </c>
      <c r="M131" s="115"/>
      <c r="N131" s="115"/>
      <c r="O131" s="11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</row>
    <row r="132">
      <c r="A132" s="27"/>
      <c r="B132" s="88" t="s">
        <v>159</v>
      </c>
      <c r="C132" s="90"/>
      <c r="D132" s="233">
        <v>0.0</v>
      </c>
      <c r="E132" s="235"/>
      <c r="F132" s="233">
        <v>4.0</v>
      </c>
      <c r="G132" s="233"/>
      <c r="H132" s="233">
        <v>20.0</v>
      </c>
      <c r="I132" s="235"/>
      <c r="J132" s="233">
        <v>55.0</v>
      </c>
      <c r="K132" s="235"/>
      <c r="L132" s="233">
        <v>62.0</v>
      </c>
      <c r="M132" s="92"/>
      <c r="N132" s="92"/>
      <c r="O132" s="224">
        <f>SUM(D132:N132)</f>
        <v>141</v>
      </c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</row>
    <row r="133">
      <c r="A133" s="27"/>
      <c r="B133" s="88" t="s">
        <v>178</v>
      </c>
      <c r="C133" s="90"/>
      <c r="D133" s="233">
        <v>0.0</v>
      </c>
      <c r="E133" s="235"/>
      <c r="F133" s="233">
        <v>4.0</v>
      </c>
      <c r="G133" s="233"/>
      <c r="H133" s="233">
        <v>20.0</v>
      </c>
      <c r="I133" s="235"/>
      <c r="J133" s="233">
        <v>55.0</v>
      </c>
      <c r="K133" s="235"/>
      <c r="L133" s="233">
        <v>62.0</v>
      </c>
      <c r="M133" s="92"/>
      <c r="N133" s="92"/>
      <c r="O133" s="90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</row>
    <row r="134">
      <c r="A134" s="27"/>
      <c r="B134" s="88" t="s">
        <v>287</v>
      </c>
      <c r="C134" s="90"/>
      <c r="D134" s="233">
        <v>0.0</v>
      </c>
      <c r="E134" s="235"/>
      <c r="F134" s="233">
        <v>3.0</v>
      </c>
      <c r="G134" s="233"/>
      <c r="H134" s="233">
        <v>10.0</v>
      </c>
      <c r="I134" s="235"/>
      <c r="J134" s="233" t="s">
        <v>252</v>
      </c>
      <c r="K134" s="235"/>
      <c r="L134" s="233" t="s">
        <v>252</v>
      </c>
      <c r="M134" s="90"/>
      <c r="N134" s="92"/>
      <c r="O134" s="90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</row>
    <row r="135">
      <c r="A135" s="27"/>
      <c r="B135" s="88" t="s">
        <v>295</v>
      </c>
      <c r="C135" s="90"/>
      <c r="D135" s="233">
        <v>0.0</v>
      </c>
      <c r="E135" s="235"/>
      <c r="F135" s="233" t="s">
        <v>252</v>
      </c>
      <c r="G135" s="235"/>
      <c r="H135" s="233">
        <v>1.0</v>
      </c>
      <c r="I135" s="235"/>
      <c r="J135" s="233">
        <v>29.0</v>
      </c>
      <c r="K135" s="235"/>
      <c r="L135" s="233">
        <v>39.0</v>
      </c>
      <c r="M135" s="90"/>
      <c r="N135" s="92"/>
      <c r="O135" s="90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</row>
    <row r="136">
      <c r="A136" s="27"/>
      <c r="B136" s="88" t="s">
        <v>301</v>
      </c>
      <c r="C136" s="90"/>
      <c r="D136" s="233">
        <f t="shared" ref="D136:M136" si="36">sum(D134:D135)</f>
        <v>0</v>
      </c>
      <c r="E136" s="233">
        <f t="shared" si="36"/>
        <v>0</v>
      </c>
      <c r="F136" s="233">
        <f t="shared" si="36"/>
        <v>3</v>
      </c>
      <c r="G136" s="233">
        <f t="shared" si="36"/>
        <v>0</v>
      </c>
      <c r="H136" s="233">
        <f t="shared" si="36"/>
        <v>11</v>
      </c>
      <c r="I136" s="233">
        <f t="shared" si="36"/>
        <v>0</v>
      </c>
      <c r="J136" s="233">
        <f t="shared" si="36"/>
        <v>29</v>
      </c>
      <c r="K136" s="233">
        <f t="shared" si="36"/>
        <v>0</v>
      </c>
      <c r="L136" s="233">
        <f t="shared" si="36"/>
        <v>39</v>
      </c>
      <c r="M136" s="233">
        <f t="shared" si="36"/>
        <v>0</v>
      </c>
      <c r="N136" s="233"/>
      <c r="O136" s="90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</row>
    <row r="137">
      <c r="A137" s="27"/>
      <c r="B137" s="88" t="s">
        <v>214</v>
      </c>
      <c r="C137" s="90"/>
      <c r="D137" s="233">
        <v>0.0</v>
      </c>
      <c r="E137" s="235"/>
      <c r="F137" s="233">
        <v>1.0</v>
      </c>
      <c r="G137" s="233"/>
      <c r="H137" s="233">
        <v>6.0</v>
      </c>
      <c r="I137" s="233"/>
      <c r="J137" s="233">
        <v>18.0</v>
      </c>
      <c r="K137" s="233"/>
      <c r="L137" s="233">
        <v>20.0</v>
      </c>
      <c r="M137" s="233">
        <f>M132-M136-M138</f>
        <v>0</v>
      </c>
      <c r="N137" s="233"/>
      <c r="O137" s="90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</row>
    <row r="138">
      <c r="A138" s="27"/>
      <c r="B138" s="88" t="s">
        <v>221</v>
      </c>
      <c r="C138" s="90"/>
      <c r="D138" s="233">
        <v>0.0</v>
      </c>
      <c r="E138" s="235"/>
      <c r="F138" s="233"/>
      <c r="G138" s="233"/>
      <c r="H138" s="233"/>
      <c r="I138" s="235"/>
      <c r="J138" s="233"/>
      <c r="K138" s="235"/>
      <c r="L138" s="233"/>
      <c r="M138" s="90"/>
      <c r="N138" s="92"/>
      <c r="O138" s="90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</row>
    <row r="139">
      <c r="A139" s="27"/>
      <c r="B139" s="88" t="s">
        <v>233</v>
      </c>
      <c r="C139" s="90"/>
      <c r="D139" s="233">
        <f t="shared" ref="D139:E139" si="37">D132-D133</f>
        <v>0</v>
      </c>
      <c r="E139" s="233">
        <f t="shared" si="37"/>
        <v>0</v>
      </c>
      <c r="F139" s="233"/>
      <c r="G139" s="233"/>
      <c r="H139" s="233"/>
      <c r="I139" s="233"/>
      <c r="J139" s="233"/>
      <c r="K139" s="233"/>
      <c r="L139" s="233"/>
      <c r="M139" s="90"/>
      <c r="N139" s="90"/>
      <c r="O139" s="90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</row>
    <row r="140">
      <c r="A140" s="35"/>
      <c r="B140" s="88" t="s">
        <v>338</v>
      </c>
      <c r="C140" s="110" t="str">
        <f>C133/C132</f>
        <v>#DIV/0!</v>
      </c>
      <c r="D140" s="109">
        <v>0.0</v>
      </c>
      <c r="E140" s="110" t="str">
        <f t="shared" ref="E140:O140" si="38">E133/E132</f>
        <v>#DIV/0!</v>
      </c>
      <c r="F140" s="110">
        <f t="shared" si="38"/>
        <v>1</v>
      </c>
      <c r="G140" s="110" t="str">
        <f t="shared" si="38"/>
        <v>#DIV/0!</v>
      </c>
      <c r="H140" s="110">
        <f t="shared" si="38"/>
        <v>1</v>
      </c>
      <c r="I140" s="110" t="str">
        <f t="shared" si="38"/>
        <v>#DIV/0!</v>
      </c>
      <c r="J140" s="110">
        <f t="shared" si="38"/>
        <v>1</v>
      </c>
      <c r="K140" s="110" t="str">
        <f t="shared" si="38"/>
        <v>#DIV/0!</v>
      </c>
      <c r="L140" s="110">
        <f t="shared" si="38"/>
        <v>1</v>
      </c>
      <c r="M140" s="110" t="str">
        <f t="shared" si="38"/>
        <v>#DIV/0!</v>
      </c>
      <c r="N140" s="110" t="str">
        <f t="shared" si="38"/>
        <v>#DIV/0!</v>
      </c>
      <c r="O140" s="110">
        <f t="shared" si="38"/>
        <v>0</v>
      </c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</row>
    <row r="141">
      <c r="A141" s="23"/>
      <c r="B141" s="23"/>
      <c r="C141" s="249"/>
      <c r="D141" s="249"/>
      <c r="E141" s="249"/>
      <c r="F141" s="249"/>
      <c r="G141" s="249"/>
      <c r="H141" s="249"/>
      <c r="I141" s="249"/>
      <c r="J141" s="249"/>
      <c r="K141" s="249"/>
      <c r="L141" s="249"/>
      <c r="M141" s="249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</row>
    <row r="142">
      <c r="A142" s="85">
        <v>43741.0</v>
      </c>
      <c r="B142" s="112" t="s">
        <v>134</v>
      </c>
      <c r="C142" s="113"/>
      <c r="D142" s="188" t="s">
        <v>252</v>
      </c>
      <c r="E142" s="189"/>
      <c r="F142" s="188" t="s">
        <v>1784</v>
      </c>
      <c r="G142" s="188"/>
      <c r="H142" s="188" t="s">
        <v>1090</v>
      </c>
      <c r="I142" s="189"/>
      <c r="J142" s="188" t="s">
        <v>2293</v>
      </c>
      <c r="K142" s="189"/>
      <c r="L142" s="188" t="s">
        <v>1616</v>
      </c>
      <c r="M142" s="115"/>
      <c r="N142" s="115"/>
      <c r="O142" s="11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</row>
    <row r="143">
      <c r="A143" s="27"/>
      <c r="B143" s="88" t="s">
        <v>159</v>
      </c>
      <c r="C143" s="90"/>
      <c r="D143" s="233">
        <v>0.0</v>
      </c>
      <c r="E143" s="235"/>
      <c r="F143" s="233">
        <v>19.0</v>
      </c>
      <c r="G143" s="233"/>
      <c r="H143" s="233">
        <v>13.0</v>
      </c>
      <c r="I143" s="235"/>
      <c r="J143" s="233">
        <v>57.0</v>
      </c>
      <c r="K143" s="235"/>
      <c r="L143" s="233">
        <v>39.0</v>
      </c>
      <c r="M143" s="92"/>
      <c r="N143" s="92"/>
      <c r="O143" s="224">
        <f>SUM(D143:N143)</f>
        <v>128</v>
      </c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</row>
    <row r="144">
      <c r="A144" s="27"/>
      <c r="B144" s="88" t="s">
        <v>178</v>
      </c>
      <c r="C144" s="90"/>
      <c r="D144" s="233">
        <v>0.0</v>
      </c>
      <c r="E144" s="235"/>
      <c r="F144" s="233">
        <v>19.0</v>
      </c>
      <c r="G144" s="233"/>
      <c r="H144" s="233">
        <v>13.0</v>
      </c>
      <c r="I144" s="235"/>
      <c r="J144" s="233">
        <v>57.0</v>
      </c>
      <c r="K144" s="235"/>
      <c r="L144" s="233">
        <v>39.0</v>
      </c>
      <c r="M144" s="92"/>
      <c r="N144" s="92"/>
      <c r="O144" s="90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</row>
    <row r="145">
      <c r="A145" s="27"/>
      <c r="B145" s="88" t="s">
        <v>287</v>
      </c>
      <c r="C145" s="90"/>
      <c r="D145" s="233">
        <v>0.0</v>
      </c>
      <c r="E145" s="235"/>
      <c r="F145" s="233">
        <v>14.0</v>
      </c>
      <c r="G145" s="233"/>
      <c r="H145" s="233">
        <v>10.0</v>
      </c>
      <c r="I145" s="235"/>
      <c r="J145" s="233" t="s">
        <v>252</v>
      </c>
      <c r="K145" s="235"/>
      <c r="L145" s="233" t="s">
        <v>252</v>
      </c>
      <c r="M145" s="90"/>
      <c r="N145" s="92"/>
      <c r="O145" s="90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</row>
    <row r="146">
      <c r="A146" s="27"/>
      <c r="B146" s="88" t="s">
        <v>295</v>
      </c>
      <c r="C146" s="90"/>
      <c r="D146" s="233">
        <v>0.0</v>
      </c>
      <c r="E146" s="235"/>
      <c r="F146" s="233">
        <v>2.0</v>
      </c>
      <c r="G146" s="235"/>
      <c r="H146" s="233">
        <v>1.0</v>
      </c>
      <c r="I146" s="235"/>
      <c r="J146" s="233">
        <f>8+12+10</f>
        <v>30</v>
      </c>
      <c r="K146" s="235"/>
      <c r="L146" s="233">
        <v>20.0</v>
      </c>
      <c r="M146" s="90"/>
      <c r="N146" s="92"/>
      <c r="O146" s="90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</row>
    <row r="147">
      <c r="A147" s="27"/>
      <c r="B147" s="88" t="s">
        <v>301</v>
      </c>
      <c r="C147" s="90"/>
      <c r="D147" s="233">
        <f t="shared" ref="D147:M147" si="39">sum(D145:D146)</f>
        <v>0</v>
      </c>
      <c r="E147" s="233">
        <f t="shared" si="39"/>
        <v>0</v>
      </c>
      <c r="F147" s="233">
        <f t="shared" si="39"/>
        <v>16</v>
      </c>
      <c r="G147" s="233">
        <f t="shared" si="39"/>
        <v>0</v>
      </c>
      <c r="H147" s="233">
        <f t="shared" si="39"/>
        <v>11</v>
      </c>
      <c r="I147" s="233">
        <f t="shared" si="39"/>
        <v>0</v>
      </c>
      <c r="J147" s="233">
        <f t="shared" si="39"/>
        <v>30</v>
      </c>
      <c r="K147" s="233">
        <f t="shared" si="39"/>
        <v>0</v>
      </c>
      <c r="L147" s="233">
        <f t="shared" si="39"/>
        <v>20</v>
      </c>
      <c r="M147" s="233">
        <f t="shared" si="39"/>
        <v>0</v>
      </c>
      <c r="N147" s="233"/>
      <c r="O147" s="90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</row>
    <row r="148">
      <c r="A148" s="27"/>
      <c r="B148" s="88" t="s">
        <v>214</v>
      </c>
      <c r="C148" s="90"/>
      <c r="D148" s="233">
        <v>0.0</v>
      </c>
      <c r="E148" s="235"/>
      <c r="F148" s="233">
        <v>3.0</v>
      </c>
      <c r="G148" s="233"/>
      <c r="H148" s="233">
        <v>1.0</v>
      </c>
      <c r="I148" s="233"/>
      <c r="J148" s="233">
        <f>4+17+6</f>
        <v>27</v>
      </c>
      <c r="K148" s="233"/>
      <c r="L148" s="233">
        <v>18.0</v>
      </c>
      <c r="M148" s="233">
        <f>M143-M147-M149</f>
        <v>0</v>
      </c>
      <c r="N148" s="233"/>
      <c r="O148" s="90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</row>
    <row r="149">
      <c r="A149" s="27"/>
      <c r="B149" s="88" t="s">
        <v>221</v>
      </c>
      <c r="C149" s="90"/>
      <c r="D149" s="233">
        <v>0.0</v>
      </c>
      <c r="E149" s="235"/>
      <c r="F149" s="233"/>
      <c r="G149" s="233"/>
      <c r="H149" s="233"/>
      <c r="I149" s="235"/>
      <c r="J149" s="233"/>
      <c r="K149" s="235"/>
      <c r="L149" s="233"/>
      <c r="M149" s="90"/>
      <c r="N149" s="92"/>
      <c r="O149" s="90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</row>
    <row r="150">
      <c r="A150" s="27"/>
      <c r="B150" s="88" t="s">
        <v>233</v>
      </c>
      <c r="C150" s="90"/>
      <c r="D150" s="233">
        <f t="shared" ref="D150:E150" si="40">D143-D144</f>
        <v>0</v>
      </c>
      <c r="E150" s="233">
        <f t="shared" si="40"/>
        <v>0</v>
      </c>
      <c r="F150" s="233"/>
      <c r="G150" s="233"/>
      <c r="H150" s="233"/>
      <c r="I150" s="233"/>
      <c r="J150" s="233"/>
      <c r="K150" s="233"/>
      <c r="L150" s="233"/>
      <c r="M150" s="90"/>
      <c r="N150" s="90"/>
      <c r="O150" s="90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</row>
    <row r="151">
      <c r="A151" s="35"/>
      <c r="B151" s="88" t="s">
        <v>338</v>
      </c>
      <c r="C151" s="110" t="str">
        <f>C144/C143</f>
        <v>#DIV/0!</v>
      </c>
      <c r="D151" s="109">
        <v>0.0</v>
      </c>
      <c r="E151" s="110" t="str">
        <f t="shared" ref="E151:O151" si="41">E144/E143</f>
        <v>#DIV/0!</v>
      </c>
      <c r="F151" s="110">
        <f t="shared" si="41"/>
        <v>1</v>
      </c>
      <c r="G151" s="110" t="str">
        <f t="shared" si="41"/>
        <v>#DIV/0!</v>
      </c>
      <c r="H151" s="110">
        <f t="shared" si="41"/>
        <v>1</v>
      </c>
      <c r="I151" s="110" t="str">
        <f t="shared" si="41"/>
        <v>#DIV/0!</v>
      </c>
      <c r="J151" s="110">
        <f t="shared" si="41"/>
        <v>1</v>
      </c>
      <c r="K151" s="110" t="str">
        <f t="shared" si="41"/>
        <v>#DIV/0!</v>
      </c>
      <c r="L151" s="110">
        <f t="shared" si="41"/>
        <v>1</v>
      </c>
      <c r="M151" s="110" t="str">
        <f t="shared" si="41"/>
        <v>#DIV/0!</v>
      </c>
      <c r="N151" s="110" t="str">
        <f t="shared" si="41"/>
        <v>#DIV/0!</v>
      </c>
      <c r="O151" s="110">
        <f t="shared" si="41"/>
        <v>0</v>
      </c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</row>
    <row r="152">
      <c r="A152" s="23"/>
      <c r="B152" s="23"/>
      <c r="C152" s="249"/>
      <c r="D152" s="249"/>
      <c r="E152" s="249"/>
      <c r="F152" s="249"/>
      <c r="G152" s="249"/>
      <c r="H152" s="249"/>
      <c r="I152" s="249"/>
      <c r="J152" s="249"/>
      <c r="K152" s="249"/>
      <c r="L152" s="249"/>
      <c r="M152" s="249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</row>
    <row r="153">
      <c r="A153" s="85">
        <v>43742.0</v>
      </c>
      <c r="B153" s="112" t="s">
        <v>134</v>
      </c>
      <c r="C153" s="113"/>
      <c r="D153" s="188" t="s">
        <v>252</v>
      </c>
      <c r="E153" s="189"/>
      <c r="F153" s="188" t="s">
        <v>1351</v>
      </c>
      <c r="G153" s="188"/>
      <c r="H153" s="188" t="s">
        <v>779</v>
      </c>
      <c r="I153" s="189"/>
      <c r="J153" s="188" t="s">
        <v>1201</v>
      </c>
      <c r="K153" s="189"/>
      <c r="L153" s="188" t="s">
        <v>2184</v>
      </c>
      <c r="M153" s="115"/>
      <c r="N153" s="115"/>
      <c r="O153" s="11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</row>
    <row r="154">
      <c r="A154" s="27"/>
      <c r="B154" s="88" t="s">
        <v>159</v>
      </c>
      <c r="C154" s="90"/>
      <c r="D154" s="233">
        <v>0.0</v>
      </c>
      <c r="E154" s="235"/>
      <c r="F154" s="233">
        <v>21.0</v>
      </c>
      <c r="G154" s="233"/>
      <c r="H154" s="233">
        <v>25.0</v>
      </c>
      <c r="I154" s="235"/>
      <c r="J154" s="233">
        <v>29.0</v>
      </c>
      <c r="K154" s="235"/>
      <c r="L154" s="233">
        <v>67.0</v>
      </c>
      <c r="M154" s="92"/>
      <c r="N154" s="92"/>
      <c r="O154" s="224">
        <f>SUM(D154:N154)</f>
        <v>142</v>
      </c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</row>
    <row r="155">
      <c r="A155" s="27"/>
      <c r="B155" s="88" t="s">
        <v>178</v>
      </c>
      <c r="C155" s="90"/>
      <c r="D155" s="233">
        <v>0.0</v>
      </c>
      <c r="E155" s="235"/>
      <c r="F155" s="233">
        <v>21.0</v>
      </c>
      <c r="G155" s="233"/>
      <c r="H155" s="233">
        <v>25.0</v>
      </c>
      <c r="I155" s="235"/>
      <c r="J155" s="233">
        <v>29.0</v>
      </c>
      <c r="K155" s="235"/>
      <c r="L155" s="233">
        <v>66.0</v>
      </c>
      <c r="M155" s="92"/>
      <c r="N155" s="92"/>
      <c r="O155" s="90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</row>
    <row r="156">
      <c r="A156" s="27"/>
      <c r="B156" s="88" t="s">
        <v>287</v>
      </c>
      <c r="C156" s="90"/>
      <c r="D156" s="233">
        <v>0.0</v>
      </c>
      <c r="E156" s="235"/>
      <c r="F156" s="233">
        <v>17.0</v>
      </c>
      <c r="G156" s="233"/>
      <c r="H156" s="233">
        <v>4.0</v>
      </c>
      <c r="I156" s="235"/>
      <c r="J156" s="233" t="s">
        <v>252</v>
      </c>
      <c r="K156" s="235"/>
      <c r="L156" s="233" t="s">
        <v>252</v>
      </c>
      <c r="M156" s="90"/>
      <c r="N156" s="92"/>
      <c r="O156" s="90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</row>
    <row r="157">
      <c r="A157" s="27"/>
      <c r="B157" s="88" t="s">
        <v>295</v>
      </c>
      <c r="C157" s="90"/>
      <c r="D157" s="233">
        <v>0.0</v>
      </c>
      <c r="E157" s="235"/>
      <c r="F157" s="233">
        <v>2.0</v>
      </c>
      <c r="G157" s="235"/>
      <c r="H157" s="233">
        <v>13.0</v>
      </c>
      <c r="I157" s="235"/>
      <c r="J157" s="233">
        <v>16.0</v>
      </c>
      <c r="K157" s="235"/>
      <c r="L157" s="233">
        <v>54.0</v>
      </c>
      <c r="M157" s="90"/>
      <c r="N157" s="92"/>
      <c r="O157" s="90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</row>
    <row r="158">
      <c r="A158" s="27"/>
      <c r="B158" s="88" t="s">
        <v>301</v>
      </c>
      <c r="C158" s="90"/>
      <c r="D158" s="233">
        <f t="shared" ref="D158:M158" si="42">sum(D156:D157)</f>
        <v>0</v>
      </c>
      <c r="E158" s="233">
        <f t="shared" si="42"/>
        <v>0</v>
      </c>
      <c r="F158" s="233">
        <f t="shared" si="42"/>
        <v>19</v>
      </c>
      <c r="G158" s="233">
        <f t="shared" si="42"/>
        <v>0</v>
      </c>
      <c r="H158" s="233">
        <f t="shared" si="42"/>
        <v>17</v>
      </c>
      <c r="I158" s="233">
        <f t="shared" si="42"/>
        <v>0</v>
      </c>
      <c r="J158" s="233">
        <f t="shared" si="42"/>
        <v>16</v>
      </c>
      <c r="K158" s="233">
        <f t="shared" si="42"/>
        <v>0</v>
      </c>
      <c r="L158" s="233">
        <f t="shared" si="42"/>
        <v>54</v>
      </c>
      <c r="M158" s="233">
        <f t="shared" si="42"/>
        <v>0</v>
      </c>
      <c r="N158" s="233"/>
      <c r="O158" s="90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</row>
    <row r="159">
      <c r="A159" s="27"/>
      <c r="B159" s="88" t="s">
        <v>214</v>
      </c>
      <c r="C159" s="90"/>
      <c r="D159" s="233">
        <v>0.0</v>
      </c>
      <c r="E159" s="235"/>
      <c r="F159" s="233">
        <f>F154-F158-F160-F161</f>
        <v>2</v>
      </c>
      <c r="G159" s="233"/>
      <c r="H159" s="233">
        <v>5.0</v>
      </c>
      <c r="I159" s="233"/>
      <c r="J159" s="233">
        <v>9.0</v>
      </c>
      <c r="K159" s="233"/>
      <c r="L159" s="233">
        <v>5.0</v>
      </c>
      <c r="M159" s="233">
        <f>M154-M158-M160</f>
        <v>0</v>
      </c>
      <c r="N159" s="233"/>
      <c r="O159" s="90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</row>
    <row r="160">
      <c r="A160" s="27"/>
      <c r="B160" s="88" t="s">
        <v>221</v>
      </c>
      <c r="C160" s="90"/>
      <c r="D160" s="233">
        <v>0.0</v>
      </c>
      <c r="E160" s="235"/>
      <c r="F160" s="233"/>
      <c r="G160" s="233"/>
      <c r="H160" s="233"/>
      <c r="I160" s="235"/>
      <c r="J160" s="233"/>
      <c r="K160" s="235"/>
      <c r="L160" s="233"/>
      <c r="M160" s="90"/>
      <c r="N160" s="92"/>
      <c r="O160" s="90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</row>
    <row r="161">
      <c r="A161" s="27"/>
      <c r="B161" s="88" t="s">
        <v>233</v>
      </c>
      <c r="C161" s="90"/>
      <c r="D161" s="233">
        <f t="shared" ref="D161:L161" si="43">D154-D155</f>
        <v>0</v>
      </c>
      <c r="E161" s="233">
        <f t="shared" si="43"/>
        <v>0</v>
      </c>
      <c r="F161" s="233">
        <f t="shared" si="43"/>
        <v>0</v>
      </c>
      <c r="G161" s="233">
        <f t="shared" si="43"/>
        <v>0</v>
      </c>
      <c r="H161" s="233">
        <f t="shared" si="43"/>
        <v>0</v>
      </c>
      <c r="I161" s="233">
        <f t="shared" si="43"/>
        <v>0</v>
      </c>
      <c r="J161" s="233">
        <f t="shared" si="43"/>
        <v>0</v>
      </c>
      <c r="K161" s="233">
        <f t="shared" si="43"/>
        <v>0</v>
      </c>
      <c r="L161" s="233">
        <f t="shared" si="43"/>
        <v>1</v>
      </c>
      <c r="M161" s="90"/>
      <c r="N161" s="90"/>
      <c r="O161" s="90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</row>
    <row r="162">
      <c r="A162" s="35"/>
      <c r="B162" s="88" t="s">
        <v>338</v>
      </c>
      <c r="C162" s="110" t="str">
        <f>C155/C154</f>
        <v>#DIV/0!</v>
      </c>
      <c r="D162" s="109">
        <v>0.0</v>
      </c>
      <c r="E162" s="110" t="str">
        <f t="shared" ref="E162:O162" si="44">E155/E154</f>
        <v>#DIV/0!</v>
      </c>
      <c r="F162" s="110">
        <f t="shared" si="44"/>
        <v>1</v>
      </c>
      <c r="G162" s="110" t="str">
        <f t="shared" si="44"/>
        <v>#DIV/0!</v>
      </c>
      <c r="H162" s="110">
        <f t="shared" si="44"/>
        <v>1</v>
      </c>
      <c r="I162" s="110" t="str">
        <f t="shared" si="44"/>
        <v>#DIV/0!</v>
      </c>
      <c r="J162" s="110">
        <f t="shared" si="44"/>
        <v>1</v>
      </c>
      <c r="K162" s="110" t="str">
        <f t="shared" si="44"/>
        <v>#DIV/0!</v>
      </c>
      <c r="L162" s="110">
        <f t="shared" si="44"/>
        <v>0.9850746269</v>
      </c>
      <c r="M162" s="110" t="str">
        <f t="shared" si="44"/>
        <v>#DIV/0!</v>
      </c>
      <c r="N162" s="110" t="str">
        <f t="shared" si="44"/>
        <v>#DIV/0!</v>
      </c>
      <c r="O162" s="110">
        <f t="shared" si="44"/>
        <v>0</v>
      </c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</row>
    <row r="163">
      <c r="A163" s="23"/>
      <c r="B163" s="23"/>
      <c r="C163" s="249"/>
      <c r="D163" s="249"/>
      <c r="E163" s="249"/>
      <c r="F163" s="249"/>
      <c r="G163" s="249"/>
      <c r="H163" s="249"/>
      <c r="I163" s="249"/>
      <c r="J163" s="249"/>
      <c r="K163" s="249"/>
      <c r="L163" s="249"/>
      <c r="M163" s="249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</row>
    <row r="164">
      <c r="A164" s="85">
        <v>43743.0</v>
      </c>
      <c r="B164" s="112" t="s">
        <v>134</v>
      </c>
      <c r="C164" s="113"/>
      <c r="D164" s="188" t="s">
        <v>252</v>
      </c>
      <c r="E164" s="189"/>
      <c r="F164" s="188" t="s">
        <v>252</v>
      </c>
      <c r="G164" s="188"/>
      <c r="H164" s="188" t="s">
        <v>1294</v>
      </c>
      <c r="I164" s="189"/>
      <c r="J164" s="188" t="s">
        <v>1415</v>
      </c>
      <c r="K164" s="189"/>
      <c r="L164" s="188" t="s">
        <v>1649</v>
      </c>
      <c r="M164" s="115"/>
      <c r="N164" s="115" t="s">
        <v>252</v>
      </c>
      <c r="O164" s="11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</row>
    <row r="165">
      <c r="A165" s="27"/>
      <c r="B165" s="88" t="s">
        <v>159</v>
      </c>
      <c r="C165" s="90"/>
      <c r="D165" s="233">
        <v>0.0</v>
      </c>
      <c r="E165" s="235"/>
      <c r="F165" s="233">
        <v>0.0</v>
      </c>
      <c r="G165" s="233"/>
      <c r="H165" s="233">
        <v>20.0</v>
      </c>
      <c r="I165" s="235"/>
      <c r="J165" s="233">
        <v>9.0</v>
      </c>
      <c r="K165" s="235"/>
      <c r="L165" s="233">
        <v>63.0</v>
      </c>
      <c r="M165" s="92"/>
      <c r="N165" s="92"/>
      <c r="O165" s="224">
        <f>SUM(D165:N165)</f>
        <v>92</v>
      </c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</row>
    <row r="166">
      <c r="A166" s="27"/>
      <c r="B166" s="88" t="s">
        <v>178</v>
      </c>
      <c r="C166" s="90"/>
      <c r="D166" s="233">
        <v>0.0</v>
      </c>
      <c r="E166" s="235"/>
      <c r="F166" s="233">
        <v>0.0</v>
      </c>
      <c r="G166" s="233"/>
      <c r="H166" s="233">
        <v>20.0</v>
      </c>
      <c r="I166" s="235"/>
      <c r="J166" s="233">
        <v>9.0</v>
      </c>
      <c r="K166" s="235"/>
      <c r="L166" s="233">
        <v>63.0</v>
      </c>
      <c r="M166" s="92"/>
      <c r="N166" s="92"/>
      <c r="O166" s="90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</row>
    <row r="167">
      <c r="A167" s="27"/>
      <c r="B167" s="88" t="s">
        <v>287</v>
      </c>
      <c r="C167" s="90"/>
      <c r="D167" s="233">
        <v>0.0</v>
      </c>
      <c r="E167" s="235"/>
      <c r="F167" s="233">
        <v>0.0</v>
      </c>
      <c r="G167" s="233"/>
      <c r="H167" s="233">
        <v>15.0</v>
      </c>
      <c r="I167" s="235"/>
      <c r="J167" s="233" t="s">
        <v>252</v>
      </c>
      <c r="K167" s="235"/>
      <c r="L167" s="233" t="s">
        <v>252</v>
      </c>
      <c r="M167" s="90"/>
      <c r="N167" s="92"/>
      <c r="O167" s="90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</row>
    <row r="168">
      <c r="A168" s="27"/>
      <c r="B168" s="88" t="s">
        <v>301</v>
      </c>
      <c r="C168" s="90"/>
      <c r="D168" s="233">
        <f t="shared" ref="D168:G168" si="45">sum(D167)</f>
        <v>0</v>
      </c>
      <c r="E168" s="233">
        <f t="shared" si="45"/>
        <v>0</v>
      </c>
      <c r="F168" s="233">
        <f t="shared" si="45"/>
        <v>0</v>
      </c>
      <c r="G168" s="233">
        <f t="shared" si="45"/>
        <v>0</v>
      </c>
      <c r="H168" s="233">
        <v>0.0</v>
      </c>
      <c r="I168" s="233">
        <f>sum(I167)</f>
        <v>0</v>
      </c>
      <c r="J168" s="233">
        <v>5.0</v>
      </c>
      <c r="K168" s="233">
        <f>sum(K167)</f>
        <v>0</v>
      </c>
      <c r="L168" s="233">
        <v>33.0</v>
      </c>
      <c r="M168" s="233">
        <f>sum(M167)</f>
        <v>0</v>
      </c>
      <c r="N168" s="233"/>
      <c r="O168" s="90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</row>
    <row r="169">
      <c r="A169" s="27"/>
      <c r="B169" s="88" t="s">
        <v>214</v>
      </c>
      <c r="C169" s="90"/>
      <c r="D169" s="233">
        <v>0.0</v>
      </c>
      <c r="E169" s="235"/>
      <c r="F169" s="233">
        <v>0.0</v>
      </c>
      <c r="G169" s="233"/>
      <c r="H169" s="233">
        <v>5.0</v>
      </c>
      <c r="I169" s="233"/>
      <c r="J169" s="233">
        <v>4.0</v>
      </c>
      <c r="K169" s="233"/>
      <c r="L169" s="233">
        <v>30.0</v>
      </c>
      <c r="M169" s="233">
        <f>M165-M168-M170</f>
        <v>0</v>
      </c>
      <c r="N169" s="233"/>
      <c r="O169" s="90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</row>
    <row r="170">
      <c r="A170" s="27"/>
      <c r="B170" s="88" t="s">
        <v>221</v>
      </c>
      <c r="C170" s="90"/>
      <c r="D170" s="233">
        <v>0.0</v>
      </c>
      <c r="E170" s="235"/>
      <c r="F170" s="233">
        <v>0.0</v>
      </c>
      <c r="G170" s="233"/>
      <c r="H170" s="233"/>
      <c r="I170" s="235"/>
      <c r="J170" s="233"/>
      <c r="K170" s="235"/>
      <c r="L170" s="233"/>
      <c r="M170" s="90"/>
      <c r="N170" s="92"/>
      <c r="O170" s="90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</row>
    <row r="171">
      <c r="A171" s="27"/>
      <c r="B171" s="88" t="s">
        <v>233</v>
      </c>
      <c r="C171" s="90"/>
      <c r="D171" s="233">
        <f t="shared" ref="D171:L171" si="46">D165-D166</f>
        <v>0</v>
      </c>
      <c r="E171" s="233">
        <f t="shared" si="46"/>
        <v>0</v>
      </c>
      <c r="F171" s="233">
        <f t="shared" si="46"/>
        <v>0</v>
      </c>
      <c r="G171" s="233">
        <f t="shared" si="46"/>
        <v>0</v>
      </c>
      <c r="H171" s="233">
        <f t="shared" si="46"/>
        <v>0</v>
      </c>
      <c r="I171" s="233">
        <f t="shared" si="46"/>
        <v>0</v>
      </c>
      <c r="J171" s="233">
        <f t="shared" si="46"/>
        <v>0</v>
      </c>
      <c r="K171" s="233">
        <f t="shared" si="46"/>
        <v>0</v>
      </c>
      <c r="L171" s="233">
        <f t="shared" si="46"/>
        <v>0</v>
      </c>
      <c r="M171" s="90"/>
      <c r="N171" s="90"/>
      <c r="O171" s="90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</row>
    <row r="172">
      <c r="A172" s="35"/>
      <c r="B172" s="88" t="s">
        <v>338</v>
      </c>
      <c r="C172" s="110" t="str">
        <f>C166/C165</f>
        <v>#DIV/0!</v>
      </c>
      <c r="D172" s="109">
        <v>0.0</v>
      </c>
      <c r="E172" s="110" t="str">
        <f t="shared" ref="E172:O172" si="47">E166/E165</f>
        <v>#DIV/0!</v>
      </c>
      <c r="F172" s="110" t="str">
        <f t="shared" si="47"/>
        <v>#DIV/0!</v>
      </c>
      <c r="G172" s="110" t="str">
        <f t="shared" si="47"/>
        <v>#DIV/0!</v>
      </c>
      <c r="H172" s="110">
        <f t="shared" si="47"/>
        <v>1</v>
      </c>
      <c r="I172" s="110" t="str">
        <f t="shared" si="47"/>
        <v>#DIV/0!</v>
      </c>
      <c r="J172" s="110">
        <f t="shared" si="47"/>
        <v>1</v>
      </c>
      <c r="K172" s="110" t="str">
        <f t="shared" si="47"/>
        <v>#DIV/0!</v>
      </c>
      <c r="L172" s="110">
        <f t="shared" si="47"/>
        <v>1</v>
      </c>
      <c r="M172" s="110" t="str">
        <f t="shared" si="47"/>
        <v>#DIV/0!</v>
      </c>
      <c r="N172" s="110" t="str">
        <f t="shared" si="47"/>
        <v>#DIV/0!</v>
      </c>
      <c r="O172" s="110">
        <f t="shared" si="47"/>
        <v>0</v>
      </c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</row>
    <row r="173">
      <c r="A173" s="23"/>
      <c r="B173" s="23"/>
      <c r="C173" s="249"/>
      <c r="D173" s="249"/>
      <c r="E173" s="249"/>
      <c r="F173" s="249"/>
      <c r="G173" s="249"/>
      <c r="H173" s="7" t="s">
        <v>2308</v>
      </c>
      <c r="I173" s="249"/>
      <c r="J173" s="7" t="s">
        <v>2311</v>
      </c>
      <c r="K173" s="249"/>
      <c r="L173" s="7" t="s">
        <v>2312</v>
      </c>
      <c r="M173" s="249"/>
      <c r="N173" s="5" t="s">
        <v>7</v>
      </c>
      <c r="O173" s="82" t="s">
        <v>7</v>
      </c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</row>
    <row r="174">
      <c r="A174" s="85">
        <v>43745.0</v>
      </c>
      <c r="B174" s="112" t="s">
        <v>134</v>
      </c>
      <c r="C174" s="113"/>
      <c r="D174" s="188" t="s">
        <v>252</v>
      </c>
      <c r="E174" s="189"/>
      <c r="F174" s="188" t="s">
        <v>1209</v>
      </c>
      <c r="G174" s="188"/>
      <c r="H174" s="188" t="s">
        <v>1639</v>
      </c>
      <c r="I174" s="189"/>
      <c r="J174" s="188" t="s">
        <v>919</v>
      </c>
      <c r="K174" s="189"/>
      <c r="L174" s="188" t="s">
        <v>1849</v>
      </c>
      <c r="M174" s="115"/>
      <c r="N174" s="115"/>
      <c r="O174" s="11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</row>
    <row r="175">
      <c r="A175" s="27"/>
      <c r="B175" s="88" t="s">
        <v>159</v>
      </c>
      <c r="C175" s="90"/>
      <c r="D175" s="233">
        <v>0.0</v>
      </c>
      <c r="E175" s="235"/>
      <c r="F175" s="233">
        <v>10.0</v>
      </c>
      <c r="G175" s="233"/>
      <c r="H175" s="233">
        <v>46.0</v>
      </c>
      <c r="I175" s="235"/>
      <c r="J175" s="233">
        <v>37.0</v>
      </c>
      <c r="K175" s="235"/>
      <c r="L175" s="233">
        <v>76.0</v>
      </c>
      <c r="M175" s="92"/>
      <c r="N175" s="92"/>
      <c r="O175" s="224">
        <f>SUM(D175:N175)</f>
        <v>169</v>
      </c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</row>
    <row r="176">
      <c r="A176" s="27"/>
      <c r="B176" s="88" t="s">
        <v>178</v>
      </c>
      <c r="C176" s="90"/>
      <c r="D176" s="233">
        <v>0.0</v>
      </c>
      <c r="E176" s="235"/>
      <c r="F176" s="233">
        <v>9.0</v>
      </c>
      <c r="G176" s="233"/>
      <c r="H176" s="233">
        <v>46.0</v>
      </c>
      <c r="I176" s="235"/>
      <c r="J176" s="233">
        <v>37.0</v>
      </c>
      <c r="K176" s="235"/>
      <c r="L176" s="233">
        <v>75.0</v>
      </c>
      <c r="M176" s="92"/>
      <c r="N176" s="92"/>
      <c r="O176" s="90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</row>
    <row r="177">
      <c r="A177" s="27"/>
      <c r="B177" s="88" t="s">
        <v>287</v>
      </c>
      <c r="C177" s="90"/>
      <c r="D177" s="233">
        <v>0.0</v>
      </c>
      <c r="E177" s="235"/>
      <c r="F177" s="233">
        <v>2.0</v>
      </c>
      <c r="G177" s="233"/>
      <c r="H177" s="233">
        <v>36.0</v>
      </c>
      <c r="I177" s="235"/>
      <c r="J177" s="233" t="s">
        <v>252</v>
      </c>
      <c r="K177" s="235"/>
      <c r="L177" s="233" t="s">
        <v>252</v>
      </c>
      <c r="M177" s="90"/>
      <c r="N177" s="92"/>
      <c r="O177" s="90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</row>
    <row r="178">
      <c r="A178" s="27"/>
      <c r="B178" s="88" t="s">
        <v>295</v>
      </c>
      <c r="C178" s="90"/>
      <c r="D178" s="233">
        <v>0.0</v>
      </c>
      <c r="E178" s="235"/>
      <c r="F178" s="233">
        <v>4.0</v>
      </c>
      <c r="G178" s="235"/>
      <c r="H178" s="233">
        <v>3.0</v>
      </c>
      <c r="I178" s="235"/>
      <c r="J178" s="233">
        <v>11.0</v>
      </c>
      <c r="K178" s="235"/>
      <c r="L178" s="233">
        <v>54.0</v>
      </c>
      <c r="M178" s="90"/>
      <c r="N178" s="92"/>
      <c r="O178" s="90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</row>
    <row r="179">
      <c r="A179" s="27"/>
      <c r="B179" s="88" t="s">
        <v>301</v>
      </c>
      <c r="C179" s="90"/>
      <c r="D179" s="233">
        <f t="shared" ref="D179:M179" si="48">sum(D177:D178)</f>
        <v>0</v>
      </c>
      <c r="E179" s="233">
        <f t="shared" si="48"/>
        <v>0</v>
      </c>
      <c r="F179" s="233">
        <f t="shared" si="48"/>
        <v>6</v>
      </c>
      <c r="G179" s="233">
        <f t="shared" si="48"/>
        <v>0</v>
      </c>
      <c r="H179" s="233">
        <f t="shared" si="48"/>
        <v>39</v>
      </c>
      <c r="I179" s="233">
        <f t="shared" si="48"/>
        <v>0</v>
      </c>
      <c r="J179" s="233">
        <f t="shared" si="48"/>
        <v>11</v>
      </c>
      <c r="K179" s="233">
        <f t="shared" si="48"/>
        <v>0</v>
      </c>
      <c r="L179" s="233">
        <f t="shared" si="48"/>
        <v>54</v>
      </c>
      <c r="M179" s="233">
        <f t="shared" si="48"/>
        <v>0</v>
      </c>
      <c r="N179" s="233"/>
      <c r="O179" s="90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</row>
    <row r="180">
      <c r="A180" s="27"/>
      <c r="B180" s="88" t="s">
        <v>214</v>
      </c>
      <c r="C180" s="90"/>
      <c r="D180" s="233">
        <v>0.0</v>
      </c>
      <c r="E180" s="235"/>
      <c r="F180" s="233"/>
      <c r="G180" s="233"/>
      <c r="H180" s="233"/>
      <c r="I180" s="233"/>
      <c r="J180" s="233">
        <v>10.0</v>
      </c>
      <c r="K180" s="233"/>
      <c r="L180" s="233">
        <v>5.0</v>
      </c>
      <c r="M180" s="233">
        <f>M175-M179-M181</f>
        <v>0</v>
      </c>
      <c r="N180" s="233"/>
      <c r="O180" s="90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</row>
    <row r="181">
      <c r="A181" s="27"/>
      <c r="B181" s="88" t="s">
        <v>221</v>
      </c>
      <c r="C181" s="90"/>
      <c r="D181" s="233">
        <v>0.0</v>
      </c>
      <c r="E181" s="235"/>
      <c r="F181" s="233"/>
      <c r="G181" s="233"/>
      <c r="H181" s="233"/>
      <c r="I181" s="235"/>
      <c r="J181" s="233"/>
      <c r="K181" s="235"/>
      <c r="L181" s="233"/>
      <c r="M181" s="90"/>
      <c r="N181" s="92"/>
      <c r="O181" s="90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</row>
    <row r="182">
      <c r="A182" s="27"/>
      <c r="B182" s="88" t="s">
        <v>233</v>
      </c>
      <c r="C182" s="90"/>
      <c r="D182" s="233">
        <f t="shared" ref="D182:K182" si="49">D175-D176</f>
        <v>0</v>
      </c>
      <c r="E182" s="233">
        <f t="shared" si="49"/>
        <v>0</v>
      </c>
      <c r="F182" s="233">
        <f t="shared" si="49"/>
        <v>1</v>
      </c>
      <c r="G182" s="233">
        <f t="shared" si="49"/>
        <v>0</v>
      </c>
      <c r="H182" s="233">
        <f t="shared" si="49"/>
        <v>0</v>
      </c>
      <c r="I182" s="233">
        <f t="shared" si="49"/>
        <v>0</v>
      </c>
      <c r="J182" s="233">
        <f t="shared" si="49"/>
        <v>0</v>
      </c>
      <c r="K182" s="233">
        <f t="shared" si="49"/>
        <v>0</v>
      </c>
      <c r="L182" s="233">
        <v>1.0</v>
      </c>
      <c r="M182" s="90"/>
      <c r="N182" s="90"/>
      <c r="O182" s="90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</row>
    <row r="183">
      <c r="A183" s="35"/>
      <c r="B183" s="88" t="s">
        <v>338</v>
      </c>
      <c r="C183" s="110" t="str">
        <f>C176/C175</f>
        <v>#DIV/0!</v>
      </c>
      <c r="D183" s="109">
        <v>0.0</v>
      </c>
      <c r="E183" s="110" t="str">
        <f t="shared" ref="E183:O183" si="50">E176/E175</f>
        <v>#DIV/0!</v>
      </c>
      <c r="F183" s="110">
        <f t="shared" si="50"/>
        <v>0.9</v>
      </c>
      <c r="G183" s="110" t="str">
        <f t="shared" si="50"/>
        <v>#DIV/0!</v>
      </c>
      <c r="H183" s="110">
        <f t="shared" si="50"/>
        <v>1</v>
      </c>
      <c r="I183" s="110" t="str">
        <f t="shared" si="50"/>
        <v>#DIV/0!</v>
      </c>
      <c r="J183" s="110">
        <f t="shared" si="50"/>
        <v>1</v>
      </c>
      <c r="K183" s="110" t="str">
        <f t="shared" si="50"/>
        <v>#DIV/0!</v>
      </c>
      <c r="L183" s="110">
        <f t="shared" si="50"/>
        <v>0.9868421053</v>
      </c>
      <c r="M183" s="110" t="str">
        <f t="shared" si="50"/>
        <v>#DIV/0!</v>
      </c>
      <c r="N183" s="110" t="str">
        <f t="shared" si="50"/>
        <v>#DIV/0!</v>
      </c>
      <c r="O183" s="110">
        <f t="shared" si="50"/>
        <v>0</v>
      </c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</row>
    <row r="184">
      <c r="A184" s="23"/>
      <c r="B184" s="23"/>
      <c r="C184" s="249"/>
      <c r="D184" s="249"/>
      <c r="E184" s="249"/>
      <c r="F184" s="7" t="s">
        <v>2318</v>
      </c>
      <c r="G184" s="249"/>
      <c r="H184" s="7" t="s">
        <v>2321</v>
      </c>
      <c r="I184" s="249"/>
      <c r="J184" s="250" t="s">
        <v>7</v>
      </c>
      <c r="K184" s="249"/>
      <c r="L184" s="250" t="s">
        <v>2259</v>
      </c>
      <c r="M184" s="249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</row>
    <row r="185">
      <c r="A185" s="85">
        <v>43746.0</v>
      </c>
      <c r="B185" s="112" t="s">
        <v>134</v>
      </c>
      <c r="C185" s="113"/>
      <c r="D185" s="188" t="s">
        <v>252</v>
      </c>
      <c r="E185" s="189"/>
      <c r="F185" s="188" t="s">
        <v>1963</v>
      </c>
      <c r="G185" s="188"/>
      <c r="H185" s="188" t="s">
        <v>1639</v>
      </c>
      <c r="I185" s="189"/>
      <c r="J185" s="188" t="s">
        <v>1481</v>
      </c>
      <c r="K185" s="189"/>
      <c r="L185" s="188" t="s">
        <v>1669</v>
      </c>
      <c r="M185" s="115"/>
      <c r="N185" s="115"/>
      <c r="O185" s="11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</row>
    <row r="186">
      <c r="A186" s="27"/>
      <c r="B186" s="88" t="s">
        <v>159</v>
      </c>
      <c r="C186" s="90"/>
      <c r="D186" s="233">
        <v>0.0</v>
      </c>
      <c r="E186" s="235"/>
      <c r="F186" s="233">
        <v>25.0</v>
      </c>
      <c r="G186" s="233"/>
      <c r="H186" s="233">
        <v>24.0</v>
      </c>
      <c r="I186" s="235"/>
      <c r="J186" s="233">
        <v>33.0</v>
      </c>
      <c r="K186" s="235"/>
      <c r="L186" s="233">
        <v>34.0</v>
      </c>
      <c r="M186" s="92"/>
      <c r="N186" s="92"/>
      <c r="O186" s="224">
        <f>SUM(D186:N186)</f>
        <v>116</v>
      </c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</row>
    <row r="187">
      <c r="A187" s="27"/>
      <c r="B187" s="88" t="s">
        <v>178</v>
      </c>
      <c r="C187" s="90"/>
      <c r="D187" s="233">
        <v>0.0</v>
      </c>
      <c r="E187" s="235"/>
      <c r="F187" s="233">
        <v>25.0</v>
      </c>
      <c r="G187" s="233"/>
      <c r="H187" s="233">
        <v>24.0</v>
      </c>
      <c r="I187" s="235"/>
      <c r="J187" s="233">
        <v>33.0</v>
      </c>
      <c r="K187" s="235"/>
      <c r="L187" s="233">
        <v>34.0</v>
      </c>
      <c r="M187" s="92"/>
      <c r="N187" s="92"/>
      <c r="O187" s="90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</row>
    <row r="188">
      <c r="A188" s="27"/>
      <c r="B188" s="88" t="s">
        <v>287</v>
      </c>
      <c r="C188" s="90"/>
      <c r="D188" s="233">
        <v>0.0</v>
      </c>
      <c r="E188" s="235"/>
      <c r="F188" s="233">
        <v>18.0</v>
      </c>
      <c r="G188" s="233"/>
      <c r="H188" s="233">
        <v>10.0</v>
      </c>
      <c r="I188" s="235"/>
      <c r="J188" s="233" t="s">
        <v>252</v>
      </c>
      <c r="K188" s="235"/>
      <c r="L188" s="233" t="s">
        <v>252</v>
      </c>
      <c r="M188" s="90"/>
      <c r="N188" s="92"/>
      <c r="O188" s="90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</row>
    <row r="189">
      <c r="A189" s="27"/>
      <c r="B189" s="88" t="s">
        <v>295</v>
      </c>
      <c r="C189" s="90"/>
      <c r="D189" s="233">
        <v>0.0</v>
      </c>
      <c r="E189" s="235"/>
      <c r="F189" s="233" t="s">
        <v>252</v>
      </c>
      <c r="G189" s="235"/>
      <c r="H189" s="233">
        <v>1.0</v>
      </c>
      <c r="I189" s="235"/>
      <c r="J189" s="233">
        <v>22.0</v>
      </c>
      <c r="K189" s="235"/>
      <c r="L189" s="233">
        <v>25.0</v>
      </c>
      <c r="M189" s="90"/>
      <c r="N189" s="92"/>
      <c r="O189" s="90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</row>
    <row r="190">
      <c r="A190" s="27"/>
      <c r="B190" s="88" t="s">
        <v>301</v>
      </c>
      <c r="C190" s="90"/>
      <c r="D190" s="233">
        <f t="shared" ref="D190:M190" si="51">sum(D188:D189)</f>
        <v>0</v>
      </c>
      <c r="E190" s="233">
        <f t="shared" si="51"/>
        <v>0</v>
      </c>
      <c r="F190" s="233">
        <f t="shared" si="51"/>
        <v>18</v>
      </c>
      <c r="G190" s="233">
        <f t="shared" si="51"/>
        <v>0</v>
      </c>
      <c r="H190" s="233">
        <f t="shared" si="51"/>
        <v>11</v>
      </c>
      <c r="I190" s="233">
        <f t="shared" si="51"/>
        <v>0</v>
      </c>
      <c r="J190" s="233">
        <f t="shared" si="51"/>
        <v>22</v>
      </c>
      <c r="K190" s="233">
        <f t="shared" si="51"/>
        <v>0</v>
      </c>
      <c r="L190" s="233">
        <f t="shared" si="51"/>
        <v>25</v>
      </c>
      <c r="M190" s="233">
        <f t="shared" si="51"/>
        <v>0</v>
      </c>
      <c r="N190" s="233"/>
      <c r="O190" s="90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</row>
    <row r="191">
      <c r="A191" s="27"/>
      <c r="B191" s="88" t="s">
        <v>214</v>
      </c>
      <c r="C191" s="90"/>
      <c r="D191" s="233">
        <v>0.0</v>
      </c>
      <c r="E191" s="235"/>
      <c r="F191" s="233">
        <f>F186-F190-F192-F193</f>
        <v>7</v>
      </c>
      <c r="G191" s="233"/>
      <c r="H191" s="233">
        <v>2.0</v>
      </c>
      <c r="I191" s="233"/>
      <c r="J191" s="233">
        <v>3.0</v>
      </c>
      <c r="K191" s="233"/>
      <c r="L191" s="233">
        <v>2.0</v>
      </c>
      <c r="M191" s="233">
        <f>M186-M190-M192</f>
        <v>0</v>
      </c>
      <c r="N191" s="233"/>
      <c r="O191" s="90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</row>
    <row r="192">
      <c r="A192" s="27"/>
      <c r="B192" s="88" t="s">
        <v>221</v>
      </c>
      <c r="C192" s="90"/>
      <c r="D192" s="233">
        <v>0.0</v>
      </c>
      <c r="E192" s="235"/>
      <c r="F192" s="233"/>
      <c r="G192" s="233"/>
      <c r="H192" s="233">
        <v>1.0</v>
      </c>
      <c r="I192" s="235"/>
      <c r="J192" s="233"/>
      <c r="K192" s="235"/>
      <c r="L192" s="233"/>
      <c r="M192" s="90"/>
      <c r="N192" s="92"/>
      <c r="O192" s="90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</row>
    <row r="193">
      <c r="A193" s="27"/>
      <c r="B193" s="88" t="s">
        <v>233</v>
      </c>
      <c r="C193" s="90"/>
      <c r="D193" s="233">
        <f t="shared" ref="D193:E193" si="52">D186-D187</f>
        <v>0</v>
      </c>
      <c r="E193" s="233">
        <f t="shared" si="52"/>
        <v>0</v>
      </c>
      <c r="F193" s="233"/>
      <c r="G193" s="233">
        <f>G186-G187</f>
        <v>0</v>
      </c>
      <c r="H193" s="233"/>
      <c r="I193" s="233">
        <f>I186-I187</f>
        <v>0</v>
      </c>
      <c r="J193" s="233"/>
      <c r="K193" s="233">
        <f>K186-K187</f>
        <v>0</v>
      </c>
      <c r="L193" s="233"/>
      <c r="M193" s="90"/>
      <c r="N193" s="90"/>
      <c r="O193" s="90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</row>
    <row r="194">
      <c r="A194" s="35"/>
      <c r="B194" s="88" t="s">
        <v>338</v>
      </c>
      <c r="C194" s="110" t="str">
        <f>C187/C186</f>
        <v>#DIV/0!</v>
      </c>
      <c r="D194" s="109">
        <v>0.0</v>
      </c>
      <c r="E194" s="110" t="str">
        <f t="shared" ref="E194:O194" si="53">E187/E186</f>
        <v>#DIV/0!</v>
      </c>
      <c r="F194" s="110">
        <f t="shared" si="53"/>
        <v>1</v>
      </c>
      <c r="G194" s="110" t="str">
        <f t="shared" si="53"/>
        <v>#DIV/0!</v>
      </c>
      <c r="H194" s="110">
        <f t="shared" si="53"/>
        <v>1</v>
      </c>
      <c r="I194" s="110" t="str">
        <f t="shared" si="53"/>
        <v>#DIV/0!</v>
      </c>
      <c r="J194" s="110">
        <f t="shared" si="53"/>
        <v>1</v>
      </c>
      <c r="K194" s="110" t="str">
        <f t="shared" si="53"/>
        <v>#DIV/0!</v>
      </c>
      <c r="L194" s="110">
        <f t="shared" si="53"/>
        <v>1</v>
      </c>
      <c r="M194" s="110" t="str">
        <f t="shared" si="53"/>
        <v>#DIV/0!</v>
      </c>
      <c r="N194" s="110" t="str">
        <f t="shared" si="53"/>
        <v>#DIV/0!</v>
      </c>
      <c r="O194" s="110">
        <f t="shared" si="53"/>
        <v>0</v>
      </c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</row>
    <row r="195">
      <c r="A195" s="85">
        <v>43747.0</v>
      </c>
      <c r="B195" s="112" t="s">
        <v>134</v>
      </c>
      <c r="C195" s="113"/>
      <c r="D195" s="188" t="s">
        <v>252</v>
      </c>
      <c r="E195" s="189"/>
      <c r="F195" s="188" t="s">
        <v>1934</v>
      </c>
      <c r="G195" s="188"/>
      <c r="H195" s="188" t="s">
        <v>1294</v>
      </c>
      <c r="I195" s="189"/>
      <c r="J195" s="188" t="s">
        <v>1081</v>
      </c>
      <c r="K195" s="189"/>
      <c r="L195" s="188" t="s">
        <v>1247</v>
      </c>
      <c r="M195" s="115"/>
      <c r="N195" s="115"/>
      <c r="O195" s="11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</row>
    <row r="196">
      <c r="A196" s="27"/>
      <c r="B196" s="88" t="s">
        <v>159</v>
      </c>
      <c r="C196" s="90"/>
      <c r="D196" s="233">
        <v>0.0</v>
      </c>
      <c r="E196" s="235"/>
      <c r="F196" s="233">
        <v>17.0</v>
      </c>
      <c r="G196" s="233"/>
      <c r="H196" s="233">
        <v>25.0</v>
      </c>
      <c r="I196" s="235"/>
      <c r="J196" s="233">
        <v>33.0</v>
      </c>
      <c r="K196" s="235"/>
      <c r="L196" s="233">
        <v>94.0</v>
      </c>
      <c r="M196" s="92"/>
      <c r="N196" s="92"/>
      <c r="O196" s="224">
        <f>SUM(D196:N196)</f>
        <v>169</v>
      </c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</row>
    <row r="197">
      <c r="A197" s="27"/>
      <c r="B197" s="88" t="s">
        <v>178</v>
      </c>
      <c r="C197" s="90"/>
      <c r="D197" s="233">
        <v>0.0</v>
      </c>
      <c r="E197" s="235"/>
      <c r="F197" s="233">
        <v>17.0</v>
      </c>
      <c r="G197" s="233"/>
      <c r="H197" s="233">
        <v>25.0</v>
      </c>
      <c r="I197" s="235"/>
      <c r="J197" s="233">
        <v>33.0</v>
      </c>
      <c r="K197" s="235"/>
      <c r="L197" s="233">
        <v>92.0</v>
      </c>
      <c r="M197" s="92"/>
      <c r="N197" s="92"/>
      <c r="O197" s="90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</row>
    <row r="198">
      <c r="A198" s="27"/>
      <c r="B198" s="88" t="s">
        <v>287</v>
      </c>
      <c r="C198" s="90"/>
      <c r="D198" s="233">
        <v>0.0</v>
      </c>
      <c r="E198" s="235"/>
      <c r="F198" s="233">
        <v>16.0</v>
      </c>
      <c r="G198" s="233"/>
      <c r="H198" s="233">
        <v>19.0</v>
      </c>
      <c r="I198" s="235"/>
      <c r="J198" s="233" t="s">
        <v>252</v>
      </c>
      <c r="K198" s="235"/>
      <c r="L198" s="233" t="s">
        <v>252</v>
      </c>
      <c r="M198" s="90"/>
      <c r="N198" s="92"/>
      <c r="O198" s="90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</row>
    <row r="199">
      <c r="A199" s="27"/>
      <c r="B199" s="88" t="s">
        <v>295</v>
      </c>
      <c r="C199" s="90"/>
      <c r="D199" s="233">
        <v>0.0</v>
      </c>
      <c r="E199" s="235"/>
      <c r="F199" s="233" t="s">
        <v>252</v>
      </c>
      <c r="G199" s="235"/>
      <c r="H199" s="233">
        <v>3.0</v>
      </c>
      <c r="I199" s="235"/>
      <c r="J199" s="233">
        <v>27.0</v>
      </c>
      <c r="K199" s="235"/>
      <c r="L199" s="233">
        <v>69.0</v>
      </c>
      <c r="M199" s="90"/>
      <c r="N199" s="92"/>
      <c r="O199" s="90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</row>
    <row r="200">
      <c r="A200" s="27"/>
      <c r="B200" s="88" t="s">
        <v>301</v>
      </c>
      <c r="C200" s="90"/>
      <c r="D200" s="233">
        <f t="shared" ref="D200:M200" si="54">sum(D198:D199)</f>
        <v>0</v>
      </c>
      <c r="E200" s="233">
        <f t="shared" si="54"/>
        <v>0</v>
      </c>
      <c r="F200" s="233">
        <f t="shared" si="54"/>
        <v>16</v>
      </c>
      <c r="G200" s="233">
        <f t="shared" si="54"/>
        <v>0</v>
      </c>
      <c r="H200" s="233">
        <f t="shared" si="54"/>
        <v>22</v>
      </c>
      <c r="I200" s="233">
        <f t="shared" si="54"/>
        <v>0</v>
      </c>
      <c r="J200" s="233">
        <f t="shared" si="54"/>
        <v>27</v>
      </c>
      <c r="K200" s="233">
        <f t="shared" si="54"/>
        <v>0</v>
      </c>
      <c r="L200" s="233">
        <f t="shared" si="54"/>
        <v>69</v>
      </c>
      <c r="M200" s="233">
        <f t="shared" si="54"/>
        <v>0</v>
      </c>
      <c r="N200" s="233"/>
      <c r="O200" s="90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</row>
    <row r="201">
      <c r="A201" s="27"/>
      <c r="B201" s="88" t="s">
        <v>214</v>
      </c>
      <c r="C201" s="90"/>
      <c r="D201" s="233">
        <v>0.0</v>
      </c>
      <c r="E201" s="235"/>
      <c r="F201" s="233">
        <v>1.0</v>
      </c>
      <c r="G201" s="233"/>
      <c r="H201" s="233">
        <v>3.0</v>
      </c>
      <c r="I201" s="233"/>
      <c r="J201" s="233">
        <v>4.0</v>
      </c>
      <c r="K201" s="233"/>
      <c r="L201" s="233">
        <v>23.0</v>
      </c>
      <c r="M201" s="233">
        <f>M196-M200-M202</f>
        <v>0</v>
      </c>
      <c r="N201" s="233"/>
      <c r="O201" s="90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</row>
    <row r="202">
      <c r="A202" s="27"/>
      <c r="B202" s="88" t="s">
        <v>221</v>
      </c>
      <c r="C202" s="90"/>
      <c r="D202" s="233">
        <v>0.0</v>
      </c>
      <c r="E202" s="235"/>
      <c r="F202" s="233"/>
      <c r="G202" s="233"/>
      <c r="H202" s="233"/>
      <c r="I202" s="235"/>
      <c r="J202" s="233"/>
      <c r="K202" s="235"/>
      <c r="L202" s="233"/>
      <c r="M202" s="90"/>
      <c r="N202" s="92"/>
      <c r="O202" s="90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</row>
    <row r="203">
      <c r="A203" s="27"/>
      <c r="B203" s="88" t="s">
        <v>233</v>
      </c>
      <c r="C203" s="90"/>
      <c r="D203" s="233">
        <f t="shared" ref="D203:L203" si="55">D196-D197</f>
        <v>0</v>
      </c>
      <c r="E203" s="233">
        <f t="shared" si="55"/>
        <v>0</v>
      </c>
      <c r="F203" s="233">
        <f t="shared" si="55"/>
        <v>0</v>
      </c>
      <c r="G203" s="233">
        <f t="shared" si="55"/>
        <v>0</v>
      </c>
      <c r="H203" s="233">
        <f t="shared" si="55"/>
        <v>0</v>
      </c>
      <c r="I203" s="233">
        <f t="shared" si="55"/>
        <v>0</v>
      </c>
      <c r="J203" s="233">
        <f t="shared" si="55"/>
        <v>0</v>
      </c>
      <c r="K203" s="233">
        <f t="shared" si="55"/>
        <v>0</v>
      </c>
      <c r="L203" s="233">
        <f t="shared" si="55"/>
        <v>2</v>
      </c>
      <c r="M203" s="90"/>
      <c r="N203" s="90"/>
      <c r="O203" s="90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</row>
    <row r="204">
      <c r="A204" s="35"/>
      <c r="B204" s="88" t="s">
        <v>338</v>
      </c>
      <c r="C204" s="110" t="str">
        <f>C197/C196</f>
        <v>#DIV/0!</v>
      </c>
      <c r="D204" s="109">
        <v>0.0</v>
      </c>
      <c r="E204" s="110" t="str">
        <f t="shared" ref="E204:O204" si="56">E197/E196</f>
        <v>#DIV/0!</v>
      </c>
      <c r="F204" s="110">
        <f t="shared" si="56"/>
        <v>1</v>
      </c>
      <c r="G204" s="110" t="str">
        <f t="shared" si="56"/>
        <v>#DIV/0!</v>
      </c>
      <c r="H204" s="110">
        <f t="shared" si="56"/>
        <v>1</v>
      </c>
      <c r="I204" s="110" t="str">
        <f t="shared" si="56"/>
        <v>#DIV/0!</v>
      </c>
      <c r="J204" s="110">
        <f t="shared" si="56"/>
        <v>1</v>
      </c>
      <c r="K204" s="110" t="str">
        <f t="shared" si="56"/>
        <v>#DIV/0!</v>
      </c>
      <c r="L204" s="110">
        <f t="shared" si="56"/>
        <v>0.9787234043</v>
      </c>
      <c r="M204" s="110" t="str">
        <f t="shared" si="56"/>
        <v>#DIV/0!</v>
      </c>
      <c r="N204" s="110" t="str">
        <f t="shared" si="56"/>
        <v>#DIV/0!</v>
      </c>
      <c r="O204" s="110">
        <f t="shared" si="56"/>
        <v>0</v>
      </c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</row>
    <row r="205">
      <c r="A205" s="23"/>
      <c r="B205" s="23"/>
      <c r="C205" s="249"/>
      <c r="D205" s="249"/>
      <c r="E205" s="249"/>
      <c r="F205" s="249"/>
      <c r="G205" s="249"/>
      <c r="H205" s="249"/>
      <c r="I205" s="249"/>
      <c r="J205" s="249"/>
      <c r="K205" s="249"/>
      <c r="L205" s="250" t="s">
        <v>2288</v>
      </c>
      <c r="M205" s="249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</row>
    <row r="206">
      <c r="A206" s="85">
        <v>43748.0</v>
      </c>
      <c r="B206" s="112" t="s">
        <v>134</v>
      </c>
      <c r="C206" s="113"/>
      <c r="D206" s="188" t="s">
        <v>252</v>
      </c>
      <c r="E206" s="189"/>
      <c r="F206" s="188" t="s">
        <v>1929</v>
      </c>
      <c r="G206" s="188"/>
      <c r="H206" s="188" t="s">
        <v>918</v>
      </c>
      <c r="I206" s="189"/>
      <c r="J206" s="188" t="s">
        <v>2113</v>
      </c>
      <c r="K206" s="189"/>
      <c r="L206" s="201">
        <v>0.6541666666666667</v>
      </c>
      <c r="M206" s="115"/>
      <c r="N206" s="115"/>
      <c r="O206" s="11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</row>
    <row r="207">
      <c r="A207" s="27"/>
      <c r="B207" s="88" t="s">
        <v>159</v>
      </c>
      <c r="C207" s="90"/>
      <c r="D207" s="233">
        <v>0.0</v>
      </c>
      <c r="E207" s="235"/>
      <c r="F207" s="233">
        <v>15.0</v>
      </c>
      <c r="G207" s="233"/>
      <c r="H207" s="233">
        <v>31.0</v>
      </c>
      <c r="I207" s="235"/>
      <c r="J207" s="233">
        <v>21.0</v>
      </c>
      <c r="K207" s="235"/>
      <c r="L207" s="233">
        <f>8+35+45</f>
        <v>88</v>
      </c>
      <c r="M207" s="92"/>
      <c r="N207" s="92"/>
      <c r="O207" s="224">
        <f>SUM(D207:N207)</f>
        <v>155</v>
      </c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</row>
    <row r="208">
      <c r="A208" s="27"/>
      <c r="B208" s="88" t="s">
        <v>178</v>
      </c>
      <c r="C208" s="90"/>
      <c r="D208" s="233">
        <v>0.0</v>
      </c>
      <c r="E208" s="235"/>
      <c r="F208" s="233">
        <v>15.0</v>
      </c>
      <c r="G208" s="233"/>
      <c r="H208" s="233">
        <v>31.0</v>
      </c>
      <c r="I208" s="235"/>
      <c r="J208" s="233">
        <v>21.0</v>
      </c>
      <c r="K208" s="235"/>
      <c r="L208" s="233">
        <v>87.0</v>
      </c>
      <c r="M208" s="92"/>
      <c r="N208" s="92"/>
      <c r="O208" s="90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</row>
    <row r="209">
      <c r="A209" s="27"/>
      <c r="B209" s="88" t="s">
        <v>287</v>
      </c>
      <c r="C209" s="90"/>
      <c r="D209" s="233">
        <v>0.0</v>
      </c>
      <c r="E209" s="235"/>
      <c r="F209" s="233">
        <v>7.0</v>
      </c>
      <c r="G209" s="233"/>
      <c r="H209" s="233">
        <v>20.0</v>
      </c>
      <c r="I209" s="235"/>
      <c r="J209" s="233" t="s">
        <v>252</v>
      </c>
      <c r="K209" s="235"/>
      <c r="L209" s="233" t="s">
        <v>252</v>
      </c>
      <c r="M209" s="90"/>
      <c r="N209" s="92"/>
      <c r="O209" s="90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</row>
    <row r="210">
      <c r="A210" s="27"/>
      <c r="B210" s="88" t="s">
        <v>295</v>
      </c>
      <c r="C210" s="90"/>
      <c r="D210" s="233">
        <v>0.0</v>
      </c>
      <c r="E210" s="235"/>
      <c r="F210" s="233">
        <v>6.0</v>
      </c>
      <c r="G210" s="235"/>
      <c r="H210" s="233">
        <v>7.0</v>
      </c>
      <c r="I210" s="235"/>
      <c r="J210" s="233">
        <v>13.0</v>
      </c>
      <c r="K210" s="235"/>
      <c r="L210" s="233">
        <v>72.0</v>
      </c>
      <c r="M210" s="90"/>
      <c r="N210" s="92"/>
      <c r="O210" s="90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</row>
    <row r="211">
      <c r="A211" s="27"/>
      <c r="B211" s="88" t="s">
        <v>301</v>
      </c>
      <c r="C211" s="90"/>
      <c r="D211" s="233">
        <f t="shared" ref="D211:M211" si="57">sum(D209:D210)</f>
        <v>0</v>
      </c>
      <c r="E211" s="233">
        <f t="shared" si="57"/>
        <v>0</v>
      </c>
      <c r="F211" s="233">
        <f t="shared" si="57"/>
        <v>13</v>
      </c>
      <c r="G211" s="233">
        <f t="shared" si="57"/>
        <v>0</v>
      </c>
      <c r="H211" s="233">
        <f t="shared" si="57"/>
        <v>27</v>
      </c>
      <c r="I211" s="233">
        <f t="shared" si="57"/>
        <v>0</v>
      </c>
      <c r="J211" s="233">
        <f t="shared" si="57"/>
        <v>13</v>
      </c>
      <c r="K211" s="233">
        <f t="shared" si="57"/>
        <v>0</v>
      </c>
      <c r="L211" s="233">
        <f t="shared" si="57"/>
        <v>72</v>
      </c>
      <c r="M211" s="233">
        <f t="shared" si="57"/>
        <v>0</v>
      </c>
      <c r="N211" s="233"/>
      <c r="O211" s="90"/>
      <c r="P211" s="23"/>
      <c r="Q211" s="198" t="s">
        <v>1331</v>
      </c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</row>
    <row r="212">
      <c r="A212" s="27"/>
      <c r="B212" s="88" t="s">
        <v>214</v>
      </c>
      <c r="C212" s="90"/>
      <c r="D212" s="233">
        <v>0.0</v>
      </c>
      <c r="E212" s="235"/>
      <c r="F212" s="233">
        <f>F207-F211-F213-F214</f>
        <v>1</v>
      </c>
      <c r="G212" s="233"/>
      <c r="H212" s="233"/>
      <c r="I212" s="233"/>
      <c r="J212" s="233">
        <v>7.0</v>
      </c>
      <c r="K212" s="233"/>
      <c r="L212" s="233">
        <v>6.0</v>
      </c>
      <c r="M212" s="233">
        <f>M207-M211-M213</f>
        <v>0</v>
      </c>
      <c r="N212" s="233"/>
      <c r="O212" s="90"/>
      <c r="P212" s="23"/>
      <c r="Q212" s="5" t="s">
        <v>1332</v>
      </c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</row>
    <row r="213">
      <c r="A213" s="27"/>
      <c r="B213" s="88" t="s">
        <v>221</v>
      </c>
      <c r="C213" s="90"/>
      <c r="D213" s="233">
        <v>0.0</v>
      </c>
      <c r="E213" s="235"/>
      <c r="F213" s="233">
        <v>1.0</v>
      </c>
      <c r="G213" s="233"/>
      <c r="H213" s="233">
        <v>1.0</v>
      </c>
      <c r="I213" s="235"/>
      <c r="J213" s="233"/>
      <c r="K213" s="235"/>
      <c r="L213" s="233">
        <v>1.0</v>
      </c>
      <c r="M213" s="90"/>
      <c r="N213" s="92"/>
      <c r="O213" s="90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</row>
    <row r="214">
      <c r="A214" s="27"/>
      <c r="B214" s="88" t="s">
        <v>233</v>
      </c>
      <c r="C214" s="90"/>
      <c r="D214" s="233">
        <f t="shared" ref="D214:L214" si="58">D207-D208</f>
        <v>0</v>
      </c>
      <c r="E214" s="233">
        <f t="shared" si="58"/>
        <v>0</v>
      </c>
      <c r="F214" s="233">
        <f t="shared" si="58"/>
        <v>0</v>
      </c>
      <c r="G214" s="233">
        <f t="shared" si="58"/>
        <v>0</v>
      </c>
      <c r="H214" s="233">
        <f t="shared" si="58"/>
        <v>0</v>
      </c>
      <c r="I214" s="233">
        <f t="shared" si="58"/>
        <v>0</v>
      </c>
      <c r="J214" s="233">
        <f t="shared" si="58"/>
        <v>0</v>
      </c>
      <c r="K214" s="233">
        <f t="shared" si="58"/>
        <v>0</v>
      </c>
      <c r="L214" s="233">
        <f t="shared" si="58"/>
        <v>1</v>
      </c>
      <c r="M214" s="90"/>
      <c r="N214" s="90"/>
      <c r="O214" s="90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</row>
    <row r="215">
      <c r="A215" s="35"/>
      <c r="B215" s="88" t="s">
        <v>338</v>
      </c>
      <c r="C215" s="110" t="str">
        <f>C208/C207</f>
        <v>#DIV/0!</v>
      </c>
      <c r="D215" s="109">
        <v>0.0</v>
      </c>
      <c r="E215" s="110" t="str">
        <f t="shared" ref="E215:O215" si="59">E208/E207</f>
        <v>#DIV/0!</v>
      </c>
      <c r="F215" s="110">
        <f t="shared" si="59"/>
        <v>1</v>
      </c>
      <c r="G215" s="110" t="str">
        <f t="shared" si="59"/>
        <v>#DIV/0!</v>
      </c>
      <c r="H215" s="110">
        <f t="shared" si="59"/>
        <v>1</v>
      </c>
      <c r="I215" s="110" t="str">
        <f t="shared" si="59"/>
        <v>#DIV/0!</v>
      </c>
      <c r="J215" s="110">
        <f t="shared" si="59"/>
        <v>1</v>
      </c>
      <c r="K215" s="110" t="str">
        <f t="shared" si="59"/>
        <v>#DIV/0!</v>
      </c>
      <c r="L215" s="110">
        <f t="shared" si="59"/>
        <v>0.9886363636</v>
      </c>
      <c r="M215" s="110" t="str">
        <f t="shared" si="59"/>
        <v>#DIV/0!</v>
      </c>
      <c r="N215" s="110" t="str">
        <f t="shared" si="59"/>
        <v>#DIV/0!</v>
      </c>
      <c r="O215" s="110">
        <f t="shared" si="59"/>
        <v>0</v>
      </c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</row>
    <row r="216">
      <c r="A216" s="23"/>
      <c r="B216" s="23"/>
      <c r="C216" s="249"/>
      <c r="D216" s="249"/>
      <c r="E216" s="249"/>
      <c r="F216" s="7" t="s">
        <v>2337</v>
      </c>
      <c r="G216" s="249"/>
      <c r="H216" s="7" t="s">
        <v>2338</v>
      </c>
      <c r="I216" s="249"/>
      <c r="J216" s="7" t="s">
        <v>2339</v>
      </c>
      <c r="K216" s="249"/>
      <c r="L216" s="7" t="s">
        <v>2340</v>
      </c>
      <c r="M216" s="249"/>
      <c r="N216" s="82" t="s">
        <v>7</v>
      </c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</row>
    <row r="217">
      <c r="A217" s="85">
        <v>43749.0</v>
      </c>
      <c r="B217" s="112" t="s">
        <v>134</v>
      </c>
      <c r="C217" s="113"/>
      <c r="D217" s="188" t="s">
        <v>252</v>
      </c>
      <c r="E217" s="189"/>
      <c r="F217" s="188" t="s">
        <v>293</v>
      </c>
      <c r="G217" s="188"/>
      <c r="H217" s="188" t="s">
        <v>1798</v>
      </c>
      <c r="I217" s="189"/>
      <c r="J217" s="188" t="s">
        <v>1537</v>
      </c>
      <c r="K217" s="189"/>
      <c r="L217" s="188" t="s">
        <v>2325</v>
      </c>
      <c r="M217" s="115"/>
      <c r="N217" s="115" t="s">
        <v>252</v>
      </c>
      <c r="O217" s="115" t="s">
        <v>252</v>
      </c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</row>
    <row r="218">
      <c r="A218" s="27"/>
      <c r="B218" s="88" t="s">
        <v>159</v>
      </c>
      <c r="C218" s="90"/>
      <c r="D218" s="233">
        <v>0.0</v>
      </c>
      <c r="E218" s="235"/>
      <c r="F218" s="233">
        <v>13.0</v>
      </c>
      <c r="G218" s="233"/>
      <c r="H218" s="233">
        <v>65.0</v>
      </c>
      <c r="I218" s="235"/>
      <c r="J218" s="233">
        <v>21.0</v>
      </c>
      <c r="K218" s="235"/>
      <c r="L218" s="233">
        <v>69.0</v>
      </c>
      <c r="M218" s="92"/>
      <c r="N218" s="92"/>
      <c r="O218" s="224">
        <f>SUM(D218:N218)</f>
        <v>168</v>
      </c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</row>
    <row r="219">
      <c r="A219" s="27"/>
      <c r="B219" s="88" t="s">
        <v>178</v>
      </c>
      <c r="C219" s="90"/>
      <c r="D219" s="233">
        <v>0.0</v>
      </c>
      <c r="E219" s="235"/>
      <c r="F219" s="233">
        <v>13.0</v>
      </c>
      <c r="G219" s="233"/>
      <c r="H219" s="233">
        <v>65.0</v>
      </c>
      <c r="I219" s="235"/>
      <c r="J219" s="233">
        <v>21.0</v>
      </c>
      <c r="K219" s="235"/>
      <c r="L219" s="233">
        <v>68.0</v>
      </c>
      <c r="M219" s="92"/>
      <c r="N219" s="92"/>
      <c r="O219" s="90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</row>
    <row r="220">
      <c r="A220" s="27"/>
      <c r="B220" s="88" t="s">
        <v>287</v>
      </c>
      <c r="C220" s="90"/>
      <c r="D220" s="233">
        <v>0.0</v>
      </c>
      <c r="E220" s="235"/>
      <c r="F220" s="233">
        <v>11.0</v>
      </c>
      <c r="G220" s="233"/>
      <c r="H220" s="233">
        <v>38.0</v>
      </c>
      <c r="I220" s="235"/>
      <c r="J220" s="233" t="s">
        <v>252</v>
      </c>
      <c r="K220" s="235"/>
      <c r="L220" s="233" t="s">
        <v>252</v>
      </c>
      <c r="M220" s="90"/>
      <c r="N220" s="92"/>
      <c r="O220" s="90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</row>
    <row r="221">
      <c r="A221" s="27"/>
      <c r="B221" s="88" t="s">
        <v>295</v>
      </c>
      <c r="C221" s="90"/>
      <c r="D221" s="233">
        <v>0.0</v>
      </c>
      <c r="E221" s="235"/>
      <c r="F221" s="233" t="s">
        <v>252</v>
      </c>
      <c r="G221" s="235"/>
      <c r="H221" s="233">
        <v>7.0</v>
      </c>
      <c r="I221" s="235"/>
      <c r="J221" s="233">
        <v>16.0</v>
      </c>
      <c r="K221" s="235"/>
      <c r="L221" s="233">
        <v>48.0</v>
      </c>
      <c r="M221" s="90"/>
      <c r="N221" s="92"/>
      <c r="O221" s="90"/>
      <c r="P221" s="23"/>
      <c r="Q221" s="257" t="s">
        <v>2349</v>
      </c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</row>
    <row r="222">
      <c r="A222" s="27"/>
      <c r="B222" s="88" t="s">
        <v>301</v>
      </c>
      <c r="C222" s="90"/>
      <c r="D222" s="233">
        <f t="shared" ref="D222:M222" si="60">sum(D220:D221)</f>
        <v>0</v>
      </c>
      <c r="E222" s="233">
        <f t="shared" si="60"/>
        <v>0</v>
      </c>
      <c r="F222" s="233">
        <f t="shared" si="60"/>
        <v>11</v>
      </c>
      <c r="G222" s="233">
        <f t="shared" si="60"/>
        <v>0</v>
      </c>
      <c r="H222" s="233">
        <f t="shared" si="60"/>
        <v>45</v>
      </c>
      <c r="I222" s="233">
        <f t="shared" si="60"/>
        <v>0</v>
      </c>
      <c r="J222" s="233">
        <f t="shared" si="60"/>
        <v>16</v>
      </c>
      <c r="K222" s="233">
        <f t="shared" si="60"/>
        <v>0</v>
      </c>
      <c r="L222" s="233">
        <f t="shared" si="60"/>
        <v>48</v>
      </c>
      <c r="M222" s="233">
        <f t="shared" si="60"/>
        <v>0</v>
      </c>
      <c r="N222" s="233"/>
      <c r="O222" s="90"/>
      <c r="P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</row>
    <row r="223">
      <c r="A223" s="27"/>
      <c r="B223" s="88" t="s">
        <v>214</v>
      </c>
      <c r="C223" s="90"/>
      <c r="D223" s="233">
        <v>0.0</v>
      </c>
      <c r="E223" s="235"/>
      <c r="F223" s="233">
        <v>2.0</v>
      </c>
      <c r="G223" s="233"/>
      <c r="H223" s="233">
        <v>6.0</v>
      </c>
      <c r="I223" s="233"/>
      <c r="J223" s="233">
        <v>3.0</v>
      </c>
      <c r="K223" s="233"/>
      <c r="L223" s="233">
        <v>5.0</v>
      </c>
      <c r="M223" s="233">
        <f>M218-M222-M224</f>
        <v>0</v>
      </c>
      <c r="N223" s="233"/>
      <c r="O223" s="90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</row>
    <row r="224">
      <c r="A224" s="27"/>
      <c r="B224" s="88" t="s">
        <v>221</v>
      </c>
      <c r="C224" s="90"/>
      <c r="D224" s="233">
        <v>0.0</v>
      </c>
      <c r="E224" s="235"/>
      <c r="F224" s="233"/>
      <c r="G224" s="233"/>
      <c r="H224" s="233"/>
      <c r="I224" s="235"/>
      <c r="J224" s="233"/>
      <c r="K224" s="235"/>
      <c r="L224" s="233"/>
      <c r="M224" s="90"/>
      <c r="N224" s="92"/>
      <c r="O224" s="90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</row>
    <row r="225">
      <c r="A225" s="27"/>
      <c r="B225" s="88" t="s">
        <v>233</v>
      </c>
      <c r="C225" s="90"/>
      <c r="D225" s="233">
        <f t="shared" ref="D225:L225" si="61">D218-D219</f>
        <v>0</v>
      </c>
      <c r="E225" s="233">
        <f t="shared" si="61"/>
        <v>0</v>
      </c>
      <c r="F225" s="233">
        <f t="shared" si="61"/>
        <v>0</v>
      </c>
      <c r="G225" s="233">
        <f t="shared" si="61"/>
        <v>0</v>
      </c>
      <c r="H225" s="233">
        <f t="shared" si="61"/>
        <v>0</v>
      </c>
      <c r="I225" s="233">
        <f t="shared" si="61"/>
        <v>0</v>
      </c>
      <c r="J225" s="233">
        <f t="shared" si="61"/>
        <v>0</v>
      </c>
      <c r="K225" s="233">
        <f t="shared" si="61"/>
        <v>0</v>
      </c>
      <c r="L225" s="233">
        <f t="shared" si="61"/>
        <v>1</v>
      </c>
      <c r="M225" s="90"/>
      <c r="N225" s="90"/>
      <c r="O225" s="90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</row>
    <row r="226">
      <c r="A226" s="35"/>
      <c r="B226" s="88" t="s">
        <v>338</v>
      </c>
      <c r="C226" s="110" t="str">
        <f>C219/C218</f>
        <v>#DIV/0!</v>
      </c>
      <c r="D226" s="109">
        <v>0.0</v>
      </c>
      <c r="E226" s="110" t="str">
        <f t="shared" ref="E226:O226" si="62">E219/E218</f>
        <v>#DIV/0!</v>
      </c>
      <c r="F226" s="110">
        <f t="shared" si="62"/>
        <v>1</v>
      </c>
      <c r="G226" s="110" t="str">
        <f t="shared" si="62"/>
        <v>#DIV/0!</v>
      </c>
      <c r="H226" s="110">
        <f t="shared" si="62"/>
        <v>1</v>
      </c>
      <c r="I226" s="110" t="str">
        <f t="shared" si="62"/>
        <v>#DIV/0!</v>
      </c>
      <c r="J226" s="110">
        <f t="shared" si="62"/>
        <v>1</v>
      </c>
      <c r="K226" s="110" t="str">
        <f t="shared" si="62"/>
        <v>#DIV/0!</v>
      </c>
      <c r="L226" s="110">
        <f t="shared" si="62"/>
        <v>0.9855072464</v>
      </c>
      <c r="M226" s="110" t="str">
        <f t="shared" si="62"/>
        <v>#DIV/0!</v>
      </c>
      <c r="N226" s="110" t="str">
        <f t="shared" si="62"/>
        <v>#DIV/0!</v>
      </c>
      <c r="O226" s="110">
        <f t="shared" si="62"/>
        <v>0</v>
      </c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</row>
    <row r="227">
      <c r="A227" s="23"/>
      <c r="B227" s="23"/>
      <c r="C227" s="249"/>
      <c r="D227" s="249"/>
      <c r="E227" s="249"/>
      <c r="F227" s="7" t="s">
        <v>2353</v>
      </c>
      <c r="G227" s="249"/>
      <c r="H227" s="7" t="s">
        <v>2355</v>
      </c>
      <c r="I227" s="249"/>
      <c r="J227" s="7" t="s">
        <v>2356</v>
      </c>
      <c r="K227" s="249"/>
      <c r="L227" s="7" t="s">
        <v>2357</v>
      </c>
      <c r="M227" s="249"/>
      <c r="N227" s="82" t="s">
        <v>7</v>
      </c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</row>
    <row r="228">
      <c r="A228" s="85">
        <v>43750.0</v>
      </c>
      <c r="B228" s="112" t="s">
        <v>134</v>
      </c>
      <c r="C228" s="113"/>
      <c r="D228" s="188" t="s">
        <v>252</v>
      </c>
      <c r="E228" s="189"/>
      <c r="F228" s="188" t="s">
        <v>39</v>
      </c>
      <c r="G228" s="188"/>
      <c r="H228" s="188" t="s">
        <v>1548</v>
      </c>
      <c r="I228" s="189"/>
      <c r="J228" s="188" t="s">
        <v>1848</v>
      </c>
      <c r="K228" s="189"/>
      <c r="L228" s="188" t="s">
        <v>1616</v>
      </c>
      <c r="M228" s="115"/>
      <c r="N228" s="115" t="s">
        <v>252</v>
      </c>
      <c r="O228" s="115" t="s">
        <v>252</v>
      </c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</row>
    <row r="229">
      <c r="A229" s="27"/>
      <c r="B229" s="88" t="s">
        <v>159</v>
      </c>
      <c r="C229" s="90"/>
      <c r="D229" s="233">
        <v>0.0</v>
      </c>
      <c r="E229" s="235"/>
      <c r="F229" s="233">
        <v>17.0</v>
      </c>
      <c r="G229" s="233"/>
      <c r="H229" s="233">
        <v>36.0</v>
      </c>
      <c r="I229" s="235"/>
      <c r="J229" s="233">
        <v>22.0</v>
      </c>
      <c r="K229" s="235"/>
      <c r="L229" s="233">
        <v>38.0</v>
      </c>
      <c r="M229" s="92"/>
      <c r="N229" s="92"/>
      <c r="O229" s="224">
        <f>SUM(D229:N229)</f>
        <v>113</v>
      </c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</row>
    <row r="230">
      <c r="A230" s="27"/>
      <c r="B230" s="88" t="s">
        <v>178</v>
      </c>
      <c r="C230" s="90"/>
      <c r="D230" s="233">
        <v>0.0</v>
      </c>
      <c r="E230" s="235"/>
      <c r="F230" s="233">
        <v>17.0</v>
      </c>
      <c r="G230" s="233"/>
      <c r="H230" s="233">
        <v>36.0</v>
      </c>
      <c r="I230" s="235"/>
      <c r="J230" s="233">
        <v>22.0</v>
      </c>
      <c r="K230" s="235"/>
      <c r="L230" s="233">
        <v>38.0</v>
      </c>
      <c r="M230" s="92"/>
      <c r="N230" s="92"/>
      <c r="O230" s="90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</row>
    <row r="231">
      <c r="A231" s="27"/>
      <c r="B231" s="88" t="s">
        <v>287</v>
      </c>
      <c r="C231" s="90"/>
      <c r="D231" s="233">
        <v>0.0</v>
      </c>
      <c r="E231" s="235"/>
      <c r="F231" s="233">
        <v>12.0</v>
      </c>
      <c r="G231" s="233"/>
      <c r="H231" s="233">
        <v>23.0</v>
      </c>
      <c r="I231" s="235"/>
      <c r="J231" s="233" t="s">
        <v>252</v>
      </c>
      <c r="K231" s="235"/>
      <c r="L231" s="233" t="s">
        <v>252</v>
      </c>
      <c r="M231" s="90"/>
      <c r="N231" s="92"/>
      <c r="O231" s="90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</row>
    <row r="232">
      <c r="A232" s="27"/>
      <c r="B232" s="88" t="s">
        <v>295</v>
      </c>
      <c r="C232" s="90"/>
      <c r="D232" s="233">
        <v>0.0</v>
      </c>
      <c r="E232" s="235"/>
      <c r="F232" s="233">
        <v>1.0</v>
      </c>
      <c r="G232" s="235"/>
      <c r="H232" s="233" t="s">
        <v>252</v>
      </c>
      <c r="I232" s="235"/>
      <c r="J232" s="233"/>
      <c r="K232" s="235"/>
      <c r="L232" s="233">
        <v>26.0</v>
      </c>
      <c r="M232" s="90"/>
      <c r="N232" s="92"/>
      <c r="O232" s="90"/>
      <c r="P232" s="23"/>
      <c r="Q232" s="257" t="s">
        <v>2349</v>
      </c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</row>
    <row r="233">
      <c r="A233" s="27"/>
      <c r="B233" s="88" t="s">
        <v>301</v>
      </c>
      <c r="C233" s="90"/>
      <c r="D233" s="233">
        <f t="shared" ref="D233:M233" si="63">sum(D231:D232)</f>
        <v>0</v>
      </c>
      <c r="E233" s="233">
        <f t="shared" si="63"/>
        <v>0</v>
      </c>
      <c r="F233" s="233">
        <f t="shared" si="63"/>
        <v>13</v>
      </c>
      <c r="G233" s="233">
        <f t="shared" si="63"/>
        <v>0</v>
      </c>
      <c r="H233" s="233">
        <f t="shared" si="63"/>
        <v>23</v>
      </c>
      <c r="I233" s="233">
        <f t="shared" si="63"/>
        <v>0</v>
      </c>
      <c r="J233" s="233">
        <f t="shared" si="63"/>
        <v>0</v>
      </c>
      <c r="K233" s="233">
        <f t="shared" si="63"/>
        <v>0</v>
      </c>
      <c r="L233" s="233">
        <f t="shared" si="63"/>
        <v>26</v>
      </c>
      <c r="M233" s="233">
        <f t="shared" si="63"/>
        <v>0</v>
      </c>
      <c r="N233" s="233"/>
      <c r="O233" s="90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</row>
    <row r="234">
      <c r="A234" s="27"/>
      <c r="B234" s="88" t="s">
        <v>214</v>
      </c>
      <c r="C234" s="90"/>
      <c r="D234" s="233">
        <v>0.0</v>
      </c>
      <c r="E234" s="235"/>
      <c r="F234" s="233">
        <v>1.0</v>
      </c>
      <c r="G234" s="233"/>
      <c r="H234" s="233">
        <v>13.0</v>
      </c>
      <c r="I234" s="233"/>
      <c r="J234" s="233"/>
      <c r="K234" s="233"/>
      <c r="L234" s="233">
        <v>5.0</v>
      </c>
      <c r="M234" s="233">
        <f>M229-M233-M235</f>
        <v>0</v>
      </c>
      <c r="N234" s="233"/>
      <c r="O234" s="90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</row>
    <row r="235">
      <c r="A235" s="27"/>
      <c r="B235" s="88" t="s">
        <v>221</v>
      </c>
      <c r="C235" s="90"/>
      <c r="D235" s="233">
        <v>0.0</v>
      </c>
      <c r="E235" s="235"/>
      <c r="F235" s="233">
        <v>1.0</v>
      </c>
      <c r="G235" s="233"/>
      <c r="H235" s="233"/>
      <c r="I235" s="235"/>
      <c r="J235" s="233"/>
      <c r="K235" s="235"/>
      <c r="L235" s="233"/>
      <c r="M235" s="90"/>
      <c r="N235" s="92"/>
      <c r="O235" s="90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</row>
    <row r="236">
      <c r="A236" s="27"/>
      <c r="B236" s="88" t="s">
        <v>233</v>
      </c>
      <c r="C236" s="90"/>
      <c r="D236" s="233">
        <f t="shared" ref="D236:E236" si="64">D229-D230</f>
        <v>0</v>
      </c>
      <c r="E236" s="233">
        <f t="shared" si="64"/>
        <v>0</v>
      </c>
      <c r="F236" s="233"/>
      <c r="G236" s="233"/>
      <c r="H236" s="233"/>
      <c r="I236" s="233"/>
      <c r="J236" s="233"/>
      <c r="K236" s="233"/>
      <c r="L236" s="233"/>
      <c r="M236" s="90"/>
      <c r="N236" s="90"/>
      <c r="O236" s="90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</row>
    <row r="237">
      <c r="A237" s="35"/>
      <c r="B237" s="88" t="s">
        <v>338</v>
      </c>
      <c r="C237" s="110" t="str">
        <f>C230/C229</f>
        <v>#DIV/0!</v>
      </c>
      <c r="D237" s="109">
        <v>0.0</v>
      </c>
      <c r="E237" s="110" t="str">
        <f t="shared" ref="E237:O237" si="65">E230/E229</f>
        <v>#DIV/0!</v>
      </c>
      <c r="F237" s="110">
        <f t="shared" si="65"/>
        <v>1</v>
      </c>
      <c r="G237" s="110" t="str">
        <f t="shared" si="65"/>
        <v>#DIV/0!</v>
      </c>
      <c r="H237" s="110">
        <f t="shared" si="65"/>
        <v>1</v>
      </c>
      <c r="I237" s="110" t="str">
        <f t="shared" si="65"/>
        <v>#DIV/0!</v>
      </c>
      <c r="J237" s="110">
        <f t="shared" si="65"/>
        <v>1</v>
      </c>
      <c r="K237" s="110" t="str">
        <f t="shared" si="65"/>
        <v>#DIV/0!</v>
      </c>
      <c r="L237" s="110">
        <f t="shared" si="65"/>
        <v>1</v>
      </c>
      <c r="M237" s="110" t="str">
        <f t="shared" si="65"/>
        <v>#DIV/0!</v>
      </c>
      <c r="N237" s="110" t="str">
        <f t="shared" si="65"/>
        <v>#DIV/0!</v>
      </c>
      <c r="O237" s="110">
        <f t="shared" si="65"/>
        <v>0</v>
      </c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</row>
    <row r="238">
      <c r="A238" s="23"/>
      <c r="B238" s="23"/>
      <c r="C238" s="249"/>
      <c r="D238" s="249"/>
      <c r="E238" s="249"/>
      <c r="F238" s="7" t="s">
        <v>2367</v>
      </c>
      <c r="G238" s="249"/>
      <c r="H238" s="7" t="s">
        <v>2368</v>
      </c>
      <c r="I238" s="249"/>
      <c r="J238" s="7" t="s">
        <v>2370</v>
      </c>
      <c r="K238" s="249"/>
      <c r="L238" s="7" t="s">
        <v>2371</v>
      </c>
      <c r="M238" s="249"/>
      <c r="N238" s="82" t="s">
        <v>7</v>
      </c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</row>
    <row r="239">
      <c r="A239" s="85">
        <v>43750.0</v>
      </c>
      <c r="B239" s="112" t="s">
        <v>134</v>
      </c>
      <c r="C239" s="113"/>
      <c r="D239" s="188" t="s">
        <v>252</v>
      </c>
      <c r="E239" s="189"/>
      <c r="F239" s="188" t="s">
        <v>39</v>
      </c>
      <c r="G239" s="188"/>
      <c r="H239" s="188" t="s">
        <v>1548</v>
      </c>
      <c r="I239" s="189"/>
      <c r="J239" s="188" t="s">
        <v>1848</v>
      </c>
      <c r="K239" s="189"/>
      <c r="L239" s="188" t="s">
        <v>1616</v>
      </c>
      <c r="M239" s="115"/>
      <c r="N239" s="115" t="s">
        <v>252</v>
      </c>
      <c r="O239" s="115" t="s">
        <v>252</v>
      </c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</row>
    <row r="240">
      <c r="A240" s="27"/>
      <c r="B240" s="88" t="s">
        <v>159</v>
      </c>
      <c r="C240" s="90"/>
      <c r="D240" s="233">
        <v>0.0</v>
      </c>
      <c r="E240" s="235"/>
      <c r="F240" s="233">
        <v>17.0</v>
      </c>
      <c r="G240" s="233"/>
      <c r="H240" s="233">
        <v>36.0</v>
      </c>
      <c r="I240" s="235"/>
      <c r="J240" s="233">
        <v>22.0</v>
      </c>
      <c r="K240" s="235"/>
      <c r="L240" s="233">
        <v>38.0</v>
      </c>
      <c r="M240" s="92"/>
      <c r="N240" s="92"/>
      <c r="O240" s="224">
        <f>SUM(D240:N240)</f>
        <v>113</v>
      </c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</row>
    <row r="241">
      <c r="A241" s="27"/>
      <c r="B241" s="88" t="s">
        <v>178</v>
      </c>
      <c r="C241" s="90"/>
      <c r="D241" s="233">
        <v>0.0</v>
      </c>
      <c r="E241" s="235"/>
      <c r="F241" s="233">
        <v>17.0</v>
      </c>
      <c r="G241" s="233"/>
      <c r="H241" s="233">
        <v>36.0</v>
      </c>
      <c r="I241" s="235"/>
      <c r="J241" s="233">
        <v>22.0</v>
      </c>
      <c r="K241" s="235"/>
      <c r="L241" s="233">
        <v>38.0</v>
      </c>
      <c r="M241" s="92"/>
      <c r="N241" s="92"/>
      <c r="O241" s="90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</row>
    <row r="242">
      <c r="A242" s="27"/>
      <c r="B242" s="88" t="s">
        <v>287</v>
      </c>
      <c r="C242" s="90"/>
      <c r="D242" s="233">
        <v>0.0</v>
      </c>
      <c r="E242" s="235"/>
      <c r="F242" s="233">
        <v>12.0</v>
      </c>
      <c r="G242" s="233"/>
      <c r="H242" s="233">
        <v>23.0</v>
      </c>
      <c r="I242" s="235"/>
      <c r="J242" s="233" t="s">
        <v>252</v>
      </c>
      <c r="K242" s="235"/>
      <c r="L242" s="233" t="s">
        <v>252</v>
      </c>
      <c r="M242" s="90"/>
      <c r="N242" s="92"/>
      <c r="O242" s="90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</row>
    <row r="243">
      <c r="A243" s="27"/>
      <c r="B243" s="88" t="s">
        <v>295</v>
      </c>
      <c r="C243" s="90"/>
      <c r="D243" s="233">
        <v>0.0</v>
      </c>
      <c r="E243" s="235"/>
      <c r="F243" s="233">
        <v>3.0</v>
      </c>
      <c r="G243" s="235"/>
      <c r="H243" s="233">
        <v>5.0</v>
      </c>
      <c r="I243" s="235"/>
      <c r="J243" s="233">
        <v>5.0</v>
      </c>
      <c r="K243" s="235"/>
      <c r="L243" s="233">
        <v>26.0</v>
      </c>
      <c r="M243" s="90"/>
      <c r="N243" s="92"/>
      <c r="O243" s="92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</row>
    <row r="244">
      <c r="A244" s="27"/>
      <c r="B244" s="88" t="s">
        <v>301</v>
      </c>
      <c r="C244" s="90"/>
      <c r="D244" s="233">
        <f t="shared" ref="D244:I244" si="66">sum(D242:D243)</f>
        <v>0</v>
      </c>
      <c r="E244" s="233">
        <f t="shared" si="66"/>
        <v>0</v>
      </c>
      <c r="F244" s="233">
        <f t="shared" si="66"/>
        <v>15</v>
      </c>
      <c r="G244" s="233">
        <f t="shared" si="66"/>
        <v>0</v>
      </c>
      <c r="H244" s="233">
        <f t="shared" si="66"/>
        <v>28</v>
      </c>
      <c r="I244" s="233">
        <f t="shared" si="66"/>
        <v>0</v>
      </c>
      <c r="J244" s="233">
        <v>5.0</v>
      </c>
      <c r="K244" s="233">
        <f>sum(K242:K243)</f>
        <v>0</v>
      </c>
      <c r="L244" s="233">
        <v>26.0</v>
      </c>
      <c r="M244" s="233">
        <f>sum(M242:M243)</f>
        <v>0</v>
      </c>
      <c r="N244" s="233"/>
      <c r="O244" s="90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</row>
    <row r="245">
      <c r="A245" s="27"/>
      <c r="B245" s="88" t="s">
        <v>214</v>
      </c>
      <c r="C245" s="90"/>
      <c r="D245" s="233">
        <v>0.0</v>
      </c>
      <c r="E245" s="235"/>
      <c r="F245" s="233">
        <v>1.0</v>
      </c>
      <c r="G245" s="233"/>
      <c r="H245" s="233">
        <v>1.0</v>
      </c>
      <c r="I245" s="233"/>
      <c r="J245" s="233">
        <v>17.0</v>
      </c>
      <c r="K245" s="233"/>
      <c r="L245" s="233">
        <f>L241-L244-L246</f>
        <v>11</v>
      </c>
      <c r="M245" s="233">
        <f>M240-M244-M246</f>
        <v>0</v>
      </c>
      <c r="N245" s="233"/>
      <c r="O245" s="92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</row>
    <row r="246">
      <c r="A246" s="27"/>
      <c r="B246" s="88" t="s">
        <v>221</v>
      </c>
      <c r="C246" s="90"/>
      <c r="D246" s="233">
        <v>0.0</v>
      </c>
      <c r="E246" s="235"/>
      <c r="F246" s="233">
        <v>1.0</v>
      </c>
      <c r="G246" s="233"/>
      <c r="H246" s="233"/>
      <c r="I246" s="235"/>
      <c r="J246" s="233"/>
      <c r="K246" s="235"/>
      <c r="L246" s="233">
        <v>1.0</v>
      </c>
      <c r="M246" s="90"/>
      <c r="N246" s="92"/>
      <c r="O246" s="90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</row>
    <row r="247">
      <c r="A247" s="27"/>
      <c r="B247" s="88" t="s">
        <v>233</v>
      </c>
      <c r="C247" s="90"/>
      <c r="D247" s="233">
        <f t="shared" ref="D247:E247" si="67">D240-D241</f>
        <v>0</v>
      </c>
      <c r="E247" s="233">
        <f t="shared" si="67"/>
        <v>0</v>
      </c>
      <c r="F247" s="233"/>
      <c r="G247" s="233"/>
      <c r="H247" s="233"/>
      <c r="I247" s="233"/>
      <c r="J247" s="233"/>
      <c r="K247" s="233"/>
      <c r="L247" s="233"/>
      <c r="M247" s="90"/>
      <c r="N247" s="90"/>
      <c r="O247" s="90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</row>
    <row r="248">
      <c r="A248" s="35"/>
      <c r="B248" s="88" t="s">
        <v>338</v>
      </c>
      <c r="C248" s="110" t="str">
        <f>C241/C240</f>
        <v>#DIV/0!</v>
      </c>
      <c r="D248" s="109">
        <v>0.0</v>
      </c>
      <c r="E248" s="110" t="str">
        <f t="shared" ref="E248:O248" si="68">E241/E240</f>
        <v>#DIV/0!</v>
      </c>
      <c r="F248" s="110">
        <f t="shared" si="68"/>
        <v>1</v>
      </c>
      <c r="G248" s="110" t="str">
        <f t="shared" si="68"/>
        <v>#DIV/0!</v>
      </c>
      <c r="H248" s="110">
        <f t="shared" si="68"/>
        <v>1</v>
      </c>
      <c r="I248" s="110" t="str">
        <f t="shared" si="68"/>
        <v>#DIV/0!</v>
      </c>
      <c r="J248" s="110">
        <f t="shared" si="68"/>
        <v>1</v>
      </c>
      <c r="K248" s="110" t="str">
        <f t="shared" si="68"/>
        <v>#DIV/0!</v>
      </c>
      <c r="L248" s="110">
        <f t="shared" si="68"/>
        <v>1</v>
      </c>
      <c r="M248" s="110" t="str">
        <f t="shared" si="68"/>
        <v>#DIV/0!</v>
      </c>
      <c r="N248" s="110" t="str">
        <f t="shared" si="68"/>
        <v>#DIV/0!</v>
      </c>
      <c r="O248" s="110">
        <f t="shared" si="68"/>
        <v>0</v>
      </c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</row>
    <row r="249">
      <c r="A249" s="23"/>
      <c r="B249" s="23"/>
      <c r="C249" s="249"/>
      <c r="D249" s="249"/>
      <c r="E249" s="249"/>
      <c r="F249" s="7" t="s">
        <v>2380</v>
      </c>
      <c r="G249" s="249"/>
      <c r="H249" s="7" t="s">
        <v>2382</v>
      </c>
      <c r="I249" s="249"/>
      <c r="J249" s="7" t="s">
        <v>2384</v>
      </c>
      <c r="K249" s="249"/>
      <c r="L249" s="7" t="s">
        <v>2387</v>
      </c>
      <c r="M249" s="249"/>
      <c r="N249" s="82" t="s">
        <v>7</v>
      </c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</row>
    <row r="250">
      <c r="A250" s="85">
        <v>43752.0</v>
      </c>
      <c r="B250" s="112" t="s">
        <v>134</v>
      </c>
      <c r="C250" s="113"/>
      <c r="D250" s="188" t="s">
        <v>252</v>
      </c>
      <c r="E250" s="189"/>
      <c r="F250" s="188"/>
      <c r="G250" s="188"/>
      <c r="H250" s="188" t="s">
        <v>1157</v>
      </c>
      <c r="I250" s="189"/>
      <c r="J250" s="188" t="s">
        <v>1211</v>
      </c>
      <c r="K250" s="189"/>
      <c r="L250" s="188" t="s">
        <v>1740</v>
      </c>
      <c r="M250" s="115"/>
      <c r="N250" s="115" t="s">
        <v>252</v>
      </c>
      <c r="O250" s="115" t="s">
        <v>252</v>
      </c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</row>
    <row r="251">
      <c r="A251" s="27"/>
      <c r="B251" s="88" t="s">
        <v>159</v>
      </c>
      <c r="C251" s="90"/>
      <c r="D251" s="233">
        <v>0.0</v>
      </c>
      <c r="E251" s="235"/>
      <c r="F251" s="233">
        <v>0.0</v>
      </c>
      <c r="G251" s="233"/>
      <c r="H251" s="233">
        <v>37.0</v>
      </c>
      <c r="I251" s="235"/>
      <c r="J251" s="233">
        <v>6.0</v>
      </c>
      <c r="K251" s="235"/>
      <c r="L251" s="233">
        <v>92.0</v>
      </c>
      <c r="M251" s="92"/>
      <c r="N251" s="92"/>
      <c r="O251" s="224">
        <f>SUM(D251:N251)</f>
        <v>135</v>
      </c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</row>
    <row r="252">
      <c r="A252" s="27"/>
      <c r="B252" s="88" t="s">
        <v>178</v>
      </c>
      <c r="C252" s="90"/>
      <c r="D252" s="233">
        <v>0.0</v>
      </c>
      <c r="E252" s="235"/>
      <c r="F252" s="233">
        <v>0.0</v>
      </c>
      <c r="G252" s="233"/>
      <c r="H252" s="233">
        <v>35.0</v>
      </c>
      <c r="I252" s="235"/>
      <c r="J252" s="233">
        <v>6.0</v>
      </c>
      <c r="K252" s="235"/>
      <c r="L252" s="233">
        <v>91.0</v>
      </c>
      <c r="M252" s="92"/>
      <c r="N252" s="92"/>
      <c r="O252" s="90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</row>
    <row r="253">
      <c r="A253" s="27"/>
      <c r="B253" s="88" t="s">
        <v>287</v>
      </c>
      <c r="C253" s="90"/>
      <c r="D253" s="233">
        <v>0.0</v>
      </c>
      <c r="E253" s="235"/>
      <c r="F253" s="233"/>
      <c r="G253" s="233"/>
      <c r="H253" s="233">
        <v>20.0</v>
      </c>
      <c r="I253" s="235"/>
      <c r="J253" s="233" t="s">
        <v>252</v>
      </c>
      <c r="K253" s="235"/>
      <c r="L253" s="233" t="s">
        <v>252</v>
      </c>
      <c r="M253" s="90"/>
      <c r="N253" s="92"/>
      <c r="O253" s="90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</row>
    <row r="254">
      <c r="A254" s="27"/>
      <c r="B254" s="88" t="s">
        <v>295</v>
      </c>
      <c r="C254" s="90"/>
      <c r="D254" s="233">
        <v>0.0</v>
      </c>
      <c r="E254" s="235"/>
      <c r="F254" s="233"/>
      <c r="G254" s="235"/>
      <c r="H254" s="233">
        <v>4.0</v>
      </c>
      <c r="I254" s="235"/>
      <c r="J254" s="233">
        <v>3.0</v>
      </c>
      <c r="K254" s="235"/>
      <c r="L254" s="233">
        <v>52.0</v>
      </c>
      <c r="M254" s="90"/>
      <c r="N254" s="92"/>
      <c r="O254" s="90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</row>
    <row r="255">
      <c r="A255" s="27"/>
      <c r="B255" s="88" t="s">
        <v>301</v>
      </c>
      <c r="C255" s="90"/>
      <c r="D255" s="233">
        <f t="shared" ref="D255:M255" si="69">sum(D253:D254)</f>
        <v>0</v>
      </c>
      <c r="E255" s="233">
        <f t="shared" si="69"/>
        <v>0</v>
      </c>
      <c r="F255" s="233">
        <f t="shared" si="69"/>
        <v>0</v>
      </c>
      <c r="G255" s="233">
        <f t="shared" si="69"/>
        <v>0</v>
      </c>
      <c r="H255" s="233">
        <f t="shared" si="69"/>
        <v>24</v>
      </c>
      <c r="I255" s="233">
        <f t="shared" si="69"/>
        <v>0</v>
      </c>
      <c r="J255" s="233">
        <f t="shared" si="69"/>
        <v>3</v>
      </c>
      <c r="K255" s="233">
        <f t="shared" si="69"/>
        <v>0</v>
      </c>
      <c r="L255" s="233">
        <f t="shared" si="69"/>
        <v>52</v>
      </c>
      <c r="M255" s="233">
        <f t="shared" si="69"/>
        <v>0</v>
      </c>
      <c r="N255" s="233"/>
      <c r="O255" s="90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</row>
    <row r="256">
      <c r="A256" s="27"/>
      <c r="B256" s="88" t="s">
        <v>214</v>
      </c>
      <c r="C256" s="90"/>
      <c r="D256" s="233">
        <v>0.0</v>
      </c>
      <c r="E256" s="235"/>
      <c r="F256" s="233"/>
      <c r="G256" s="233"/>
      <c r="H256" s="233">
        <v>9.0</v>
      </c>
      <c r="I256" s="233"/>
      <c r="J256" s="233">
        <v>3.0</v>
      </c>
      <c r="K256" s="233"/>
      <c r="L256" s="233">
        <v>30.0</v>
      </c>
      <c r="M256" s="233">
        <f>M251-M255-M257</f>
        <v>0</v>
      </c>
      <c r="N256" s="233"/>
      <c r="O256" s="90"/>
      <c r="P256" s="82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</row>
    <row r="257">
      <c r="A257" s="27"/>
      <c r="B257" s="88" t="s">
        <v>221</v>
      </c>
      <c r="C257" s="90"/>
      <c r="D257" s="233">
        <v>0.0</v>
      </c>
      <c r="E257" s="235"/>
      <c r="F257" s="233"/>
      <c r="G257" s="233"/>
      <c r="H257" s="233"/>
      <c r="I257" s="235"/>
      <c r="J257" s="233"/>
      <c r="K257" s="235"/>
      <c r="L257" s="233">
        <v>2.0</v>
      </c>
      <c r="M257" s="90"/>
      <c r="N257" s="92"/>
      <c r="O257" s="90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</row>
    <row r="258">
      <c r="A258" s="27"/>
      <c r="B258" s="88" t="s">
        <v>233</v>
      </c>
      <c r="C258" s="90"/>
      <c r="D258" s="233">
        <f t="shared" ref="D258:E258" si="70">D251-D252</f>
        <v>0</v>
      </c>
      <c r="E258" s="233">
        <f t="shared" si="70"/>
        <v>0</v>
      </c>
      <c r="F258" s="233"/>
      <c r="G258" s="233"/>
      <c r="H258" s="233">
        <v>2.0</v>
      </c>
      <c r="I258" s="233"/>
      <c r="J258" s="233"/>
      <c r="K258" s="233"/>
      <c r="L258" s="233">
        <v>1.0</v>
      </c>
      <c r="M258" s="90"/>
      <c r="N258" s="90"/>
      <c r="O258" s="90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</row>
    <row r="259">
      <c r="A259" s="35"/>
      <c r="B259" s="88" t="s">
        <v>338</v>
      </c>
      <c r="C259" s="110" t="str">
        <f>C252/C251</f>
        <v>#DIV/0!</v>
      </c>
      <c r="D259" s="109">
        <v>0.0</v>
      </c>
      <c r="E259" s="110" t="str">
        <f t="shared" ref="E259:O259" si="71">E252/E251</f>
        <v>#DIV/0!</v>
      </c>
      <c r="F259" s="110" t="str">
        <f t="shared" si="71"/>
        <v>#DIV/0!</v>
      </c>
      <c r="G259" s="110" t="str">
        <f t="shared" si="71"/>
        <v>#DIV/0!</v>
      </c>
      <c r="H259" s="110">
        <f t="shared" si="71"/>
        <v>0.9459459459</v>
      </c>
      <c r="I259" s="110" t="str">
        <f t="shared" si="71"/>
        <v>#DIV/0!</v>
      </c>
      <c r="J259" s="110">
        <f t="shared" si="71"/>
        <v>1</v>
      </c>
      <c r="K259" s="110" t="str">
        <f t="shared" si="71"/>
        <v>#DIV/0!</v>
      </c>
      <c r="L259" s="110">
        <f t="shared" si="71"/>
        <v>0.9891304348</v>
      </c>
      <c r="M259" s="110" t="str">
        <f t="shared" si="71"/>
        <v>#DIV/0!</v>
      </c>
      <c r="N259" s="110" t="str">
        <f t="shared" si="71"/>
        <v>#DIV/0!</v>
      </c>
      <c r="O259" s="110">
        <f t="shared" si="71"/>
        <v>0</v>
      </c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</row>
    <row r="260">
      <c r="A260" s="23"/>
      <c r="B260" s="23"/>
      <c r="C260" s="249"/>
      <c r="D260" s="249"/>
      <c r="E260" s="249"/>
      <c r="F260" s="249"/>
      <c r="G260" s="249"/>
      <c r="H260" s="7" t="s">
        <v>2390</v>
      </c>
      <c r="I260" s="249"/>
      <c r="J260" s="7" t="s">
        <v>2391</v>
      </c>
      <c r="K260" s="249"/>
      <c r="L260" s="7" t="s">
        <v>2394</v>
      </c>
      <c r="M260" s="249"/>
      <c r="N260" s="82" t="s">
        <v>7</v>
      </c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</row>
    <row r="261">
      <c r="A261" s="85">
        <v>43753.0</v>
      </c>
      <c r="B261" s="112" t="s">
        <v>134</v>
      </c>
      <c r="C261" s="113"/>
      <c r="D261" s="188" t="s">
        <v>252</v>
      </c>
      <c r="E261" s="189"/>
      <c r="F261" s="188" t="s">
        <v>1581</v>
      </c>
      <c r="G261" s="188"/>
      <c r="H261" s="188" t="s">
        <v>944</v>
      </c>
      <c r="I261" s="189"/>
      <c r="J261" s="188" t="s">
        <v>2203</v>
      </c>
      <c r="K261" s="189"/>
      <c r="L261" s="188" t="s">
        <v>1909</v>
      </c>
      <c r="M261" s="115"/>
      <c r="N261" s="115" t="s">
        <v>252</v>
      </c>
      <c r="O261" s="115" t="s">
        <v>252</v>
      </c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</row>
    <row r="262">
      <c r="A262" s="27"/>
      <c r="B262" s="88" t="s">
        <v>159</v>
      </c>
      <c r="C262" s="90"/>
      <c r="D262" s="233">
        <v>0.0</v>
      </c>
      <c r="E262" s="235"/>
      <c r="F262" s="233">
        <v>23.0</v>
      </c>
      <c r="G262" s="233"/>
      <c r="H262" s="233">
        <v>25.0</v>
      </c>
      <c r="I262" s="235"/>
      <c r="J262" s="233">
        <v>25.0</v>
      </c>
      <c r="K262" s="235"/>
      <c r="L262" s="233">
        <v>76.0</v>
      </c>
      <c r="M262" s="92"/>
      <c r="N262" s="92"/>
      <c r="O262" s="224">
        <f>SUM(D262:N262)</f>
        <v>149</v>
      </c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</row>
    <row r="263">
      <c r="A263" s="27"/>
      <c r="B263" s="88" t="s">
        <v>178</v>
      </c>
      <c r="C263" s="90"/>
      <c r="D263" s="233">
        <v>0.0</v>
      </c>
      <c r="E263" s="235"/>
      <c r="F263" s="233">
        <v>23.0</v>
      </c>
      <c r="G263" s="233"/>
      <c r="H263" s="233">
        <v>25.0</v>
      </c>
      <c r="I263" s="235"/>
      <c r="J263" s="233">
        <v>25.0</v>
      </c>
      <c r="K263" s="235"/>
      <c r="L263" s="233">
        <v>75.0</v>
      </c>
      <c r="M263" s="92"/>
      <c r="N263" s="92"/>
      <c r="O263" s="90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</row>
    <row r="264">
      <c r="A264" s="27"/>
      <c r="B264" s="88" t="s">
        <v>287</v>
      </c>
      <c r="C264" s="90"/>
      <c r="D264" s="233">
        <v>0.0</v>
      </c>
      <c r="E264" s="235"/>
      <c r="F264" s="233">
        <v>19.0</v>
      </c>
      <c r="G264" s="233"/>
      <c r="H264" s="233">
        <v>16.0</v>
      </c>
      <c r="I264" s="235"/>
      <c r="J264" s="233" t="s">
        <v>252</v>
      </c>
      <c r="K264" s="235"/>
      <c r="L264" s="233" t="s">
        <v>252</v>
      </c>
      <c r="M264" s="90"/>
      <c r="N264" s="92"/>
      <c r="O264" s="90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</row>
    <row r="265">
      <c r="A265" s="27"/>
      <c r="B265" s="88" t="s">
        <v>295</v>
      </c>
      <c r="C265" s="90"/>
      <c r="D265" s="233">
        <v>0.0</v>
      </c>
      <c r="E265" s="235"/>
      <c r="F265" s="233" t="s">
        <v>252</v>
      </c>
      <c r="G265" s="235"/>
      <c r="H265" s="233">
        <v>3.0</v>
      </c>
      <c r="I265" s="235"/>
      <c r="J265" s="233">
        <v>9.0</v>
      </c>
      <c r="K265" s="235"/>
      <c r="L265" s="233">
        <v>47.0</v>
      </c>
      <c r="M265" s="90"/>
      <c r="N265" s="92"/>
      <c r="O265" s="92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</row>
    <row r="266">
      <c r="A266" s="27"/>
      <c r="B266" s="88" t="s">
        <v>301</v>
      </c>
      <c r="C266" s="90"/>
      <c r="D266" s="233">
        <f t="shared" ref="D266:M266" si="72">sum(D264:D265)</f>
        <v>0</v>
      </c>
      <c r="E266" s="233">
        <f t="shared" si="72"/>
        <v>0</v>
      </c>
      <c r="F266" s="233">
        <f t="shared" si="72"/>
        <v>19</v>
      </c>
      <c r="G266" s="233">
        <f t="shared" si="72"/>
        <v>0</v>
      </c>
      <c r="H266" s="233">
        <f t="shared" si="72"/>
        <v>19</v>
      </c>
      <c r="I266" s="233">
        <f t="shared" si="72"/>
        <v>0</v>
      </c>
      <c r="J266" s="233">
        <f t="shared" si="72"/>
        <v>9</v>
      </c>
      <c r="K266" s="233">
        <f t="shared" si="72"/>
        <v>0</v>
      </c>
      <c r="L266" s="233">
        <f t="shared" si="72"/>
        <v>47</v>
      </c>
      <c r="M266" s="233">
        <f t="shared" si="72"/>
        <v>0</v>
      </c>
      <c r="N266" s="233"/>
      <c r="O266" s="90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</row>
    <row r="267">
      <c r="A267" s="27"/>
      <c r="B267" s="88" t="s">
        <v>214</v>
      </c>
      <c r="C267" s="90"/>
      <c r="D267" s="233">
        <v>0.0</v>
      </c>
      <c r="E267" s="235"/>
      <c r="F267" s="233">
        <v>4.0</v>
      </c>
      <c r="G267" s="233"/>
      <c r="H267" s="233">
        <v>4.0</v>
      </c>
      <c r="I267" s="233"/>
      <c r="J267" s="233">
        <v>13.0</v>
      </c>
      <c r="K267" s="233"/>
      <c r="L267" s="233">
        <v>5.0</v>
      </c>
      <c r="M267" s="233">
        <f>M262-M266-M268</f>
        <v>0</v>
      </c>
      <c r="N267" s="233"/>
      <c r="O267" s="92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</row>
    <row r="268">
      <c r="A268" s="27"/>
      <c r="B268" s="88" t="s">
        <v>221</v>
      </c>
      <c r="C268" s="90"/>
      <c r="D268" s="233">
        <v>0.0</v>
      </c>
      <c r="E268" s="235"/>
      <c r="F268" s="233"/>
      <c r="G268" s="233"/>
      <c r="H268" s="233"/>
      <c r="I268" s="235"/>
      <c r="J268" s="233"/>
      <c r="K268" s="235"/>
      <c r="L268" s="233">
        <v>1.0</v>
      </c>
      <c r="M268" s="90"/>
      <c r="N268" s="92"/>
      <c r="O268" s="90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</row>
    <row r="269">
      <c r="A269" s="27"/>
      <c r="B269" s="88" t="s">
        <v>233</v>
      </c>
      <c r="C269" s="90"/>
      <c r="D269" s="233">
        <f t="shared" ref="D269:E269" si="73">D262-D263</f>
        <v>0</v>
      </c>
      <c r="E269" s="233">
        <f t="shared" si="73"/>
        <v>0</v>
      </c>
      <c r="F269" s="233"/>
      <c r="G269" s="233"/>
      <c r="H269" s="233"/>
      <c r="I269" s="233"/>
      <c r="J269" s="233"/>
      <c r="K269" s="233"/>
      <c r="L269" s="233">
        <v>1.0</v>
      </c>
      <c r="M269" s="90"/>
      <c r="N269" s="90"/>
      <c r="O269" s="90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</row>
    <row r="270">
      <c r="A270" s="35"/>
      <c r="B270" s="88" t="s">
        <v>338</v>
      </c>
      <c r="C270" s="110" t="str">
        <f>C263/C262</f>
        <v>#DIV/0!</v>
      </c>
      <c r="D270" s="109">
        <v>0.0</v>
      </c>
      <c r="E270" s="110" t="str">
        <f t="shared" ref="E270:O270" si="74">E263/E262</f>
        <v>#DIV/0!</v>
      </c>
      <c r="F270" s="110">
        <f t="shared" si="74"/>
        <v>1</v>
      </c>
      <c r="G270" s="110" t="str">
        <f t="shared" si="74"/>
        <v>#DIV/0!</v>
      </c>
      <c r="H270" s="110">
        <f t="shared" si="74"/>
        <v>1</v>
      </c>
      <c r="I270" s="110" t="str">
        <f t="shared" si="74"/>
        <v>#DIV/0!</v>
      </c>
      <c r="J270" s="110">
        <f t="shared" si="74"/>
        <v>1</v>
      </c>
      <c r="K270" s="110" t="str">
        <f t="shared" si="74"/>
        <v>#DIV/0!</v>
      </c>
      <c r="L270" s="110">
        <f t="shared" si="74"/>
        <v>0.9868421053</v>
      </c>
      <c r="M270" s="110" t="str">
        <f t="shared" si="74"/>
        <v>#DIV/0!</v>
      </c>
      <c r="N270" s="110" t="str">
        <f t="shared" si="74"/>
        <v>#DIV/0!</v>
      </c>
      <c r="O270" s="110">
        <f t="shared" si="74"/>
        <v>0</v>
      </c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</row>
    <row r="271">
      <c r="A271" s="23"/>
      <c r="B271" s="23"/>
      <c r="C271" s="249"/>
      <c r="D271" s="249"/>
      <c r="E271" s="249"/>
      <c r="F271" s="7" t="s">
        <v>2405</v>
      </c>
      <c r="G271" s="249"/>
      <c r="H271" s="7" t="s">
        <v>2407</v>
      </c>
      <c r="I271" s="249"/>
      <c r="J271" s="7" t="s">
        <v>2408</v>
      </c>
      <c r="K271" s="249"/>
      <c r="L271" s="7" t="s">
        <v>2410</v>
      </c>
      <c r="M271" s="249"/>
      <c r="N271" s="82" t="s">
        <v>7</v>
      </c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</row>
    <row r="272">
      <c r="A272" s="85">
        <v>43754.0</v>
      </c>
      <c r="B272" s="112" t="s">
        <v>134</v>
      </c>
      <c r="C272" s="113"/>
      <c r="D272" s="188" t="s">
        <v>252</v>
      </c>
      <c r="E272" s="189"/>
      <c r="F272" s="188" t="s">
        <v>1976</v>
      </c>
      <c r="G272" s="188"/>
      <c r="H272" s="188" t="s">
        <v>1438</v>
      </c>
      <c r="I272" s="189"/>
      <c r="J272" s="188" t="s">
        <v>2293</v>
      </c>
      <c r="K272" s="189"/>
      <c r="L272" s="188" t="s">
        <v>919</v>
      </c>
      <c r="M272" s="115"/>
      <c r="N272" s="115" t="s">
        <v>252</v>
      </c>
      <c r="O272" s="115" t="s">
        <v>252</v>
      </c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</row>
    <row r="273">
      <c r="A273" s="27"/>
      <c r="B273" s="88" t="s">
        <v>159</v>
      </c>
      <c r="C273" s="90"/>
      <c r="D273" s="233">
        <v>0.0</v>
      </c>
      <c r="E273" s="235"/>
      <c r="F273" s="233">
        <v>11.0</v>
      </c>
      <c r="G273" s="233"/>
      <c r="H273" s="233">
        <v>17.0</v>
      </c>
      <c r="I273" s="235"/>
      <c r="J273" s="233">
        <v>24.0</v>
      </c>
      <c r="K273" s="235"/>
      <c r="L273" s="233">
        <v>109.0</v>
      </c>
      <c r="M273" s="92"/>
      <c r="N273" s="92"/>
      <c r="O273" s="224">
        <f>SUM(D273:N273)</f>
        <v>161</v>
      </c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</row>
    <row r="274">
      <c r="A274" s="27"/>
      <c r="B274" s="88" t="s">
        <v>178</v>
      </c>
      <c r="C274" s="90"/>
      <c r="D274" s="233">
        <v>0.0</v>
      </c>
      <c r="E274" s="235"/>
      <c r="F274" s="233">
        <v>10.0</v>
      </c>
      <c r="G274" s="233"/>
      <c r="H274" s="233">
        <v>16.0</v>
      </c>
      <c r="I274" s="235"/>
      <c r="J274" s="233">
        <v>23.0</v>
      </c>
      <c r="K274" s="235"/>
      <c r="L274" s="233">
        <v>105.0</v>
      </c>
      <c r="M274" s="92"/>
      <c r="N274" s="92"/>
      <c r="O274" s="90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</row>
    <row r="275">
      <c r="A275" s="27"/>
      <c r="B275" s="88" t="s">
        <v>287</v>
      </c>
      <c r="C275" s="90"/>
      <c r="D275" s="233">
        <v>0.0</v>
      </c>
      <c r="E275" s="235"/>
      <c r="F275" s="233">
        <v>9.0</v>
      </c>
      <c r="G275" s="233"/>
      <c r="H275" s="233">
        <v>11.0</v>
      </c>
      <c r="I275" s="235"/>
      <c r="J275" s="233" t="s">
        <v>252</v>
      </c>
      <c r="K275" s="235"/>
      <c r="L275" s="233" t="s">
        <v>252</v>
      </c>
      <c r="M275" s="90"/>
      <c r="N275" s="92"/>
      <c r="O275" s="90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</row>
    <row r="276">
      <c r="A276" s="27"/>
      <c r="B276" s="88" t="s">
        <v>295</v>
      </c>
      <c r="C276" s="90"/>
      <c r="D276" s="233">
        <v>0.0</v>
      </c>
      <c r="E276" s="235"/>
      <c r="F276" s="233" t="s">
        <v>252</v>
      </c>
      <c r="G276" s="235"/>
      <c r="H276" s="233"/>
      <c r="I276" s="235"/>
      <c r="J276" s="233">
        <v>19.0</v>
      </c>
      <c r="K276" s="235"/>
      <c r="L276" s="233">
        <v>76.0</v>
      </c>
      <c r="M276" s="90"/>
      <c r="N276" s="92"/>
      <c r="O276" s="92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</row>
    <row r="277">
      <c r="A277" s="27"/>
      <c r="B277" s="88" t="s">
        <v>301</v>
      </c>
      <c r="C277" s="90"/>
      <c r="D277" s="233">
        <f t="shared" ref="D277:M277" si="75">sum(D275:D276)</f>
        <v>0</v>
      </c>
      <c r="E277" s="233">
        <f t="shared" si="75"/>
        <v>0</v>
      </c>
      <c r="F277" s="233">
        <f t="shared" si="75"/>
        <v>9</v>
      </c>
      <c r="G277" s="233">
        <f t="shared" si="75"/>
        <v>0</v>
      </c>
      <c r="H277" s="233">
        <f t="shared" si="75"/>
        <v>11</v>
      </c>
      <c r="I277" s="233">
        <f t="shared" si="75"/>
        <v>0</v>
      </c>
      <c r="J277" s="233">
        <f t="shared" si="75"/>
        <v>19</v>
      </c>
      <c r="K277" s="233">
        <f t="shared" si="75"/>
        <v>0</v>
      </c>
      <c r="L277" s="233">
        <f t="shared" si="75"/>
        <v>76</v>
      </c>
      <c r="M277" s="233">
        <f t="shared" si="75"/>
        <v>0</v>
      </c>
      <c r="N277" s="233"/>
      <c r="O277" s="90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</row>
    <row r="278">
      <c r="A278" s="27"/>
      <c r="B278" s="88" t="s">
        <v>214</v>
      </c>
      <c r="C278" s="90"/>
      <c r="D278" s="233">
        <v>0.0</v>
      </c>
      <c r="E278" s="235"/>
      <c r="F278" s="233"/>
      <c r="G278" s="233"/>
      <c r="H278" s="233"/>
      <c r="I278" s="233"/>
      <c r="J278" s="233">
        <v>2.0</v>
      </c>
      <c r="K278" s="233"/>
      <c r="L278" s="233">
        <v>6.0</v>
      </c>
      <c r="M278" s="233">
        <f>M273-M277-M279</f>
        <v>0</v>
      </c>
      <c r="N278" s="233"/>
      <c r="O278" s="92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</row>
    <row r="279">
      <c r="A279" s="27"/>
      <c r="B279" s="88" t="s">
        <v>221</v>
      </c>
      <c r="C279" s="90"/>
      <c r="D279" s="233">
        <v>0.0</v>
      </c>
      <c r="E279" s="235"/>
      <c r="F279" s="233">
        <v>1.0</v>
      </c>
      <c r="G279" s="233"/>
      <c r="H279" s="233"/>
      <c r="I279" s="235"/>
      <c r="J279" s="233"/>
      <c r="K279" s="235"/>
      <c r="L279" s="233">
        <v>1.0</v>
      </c>
      <c r="M279" s="90"/>
      <c r="N279" s="92"/>
      <c r="O279" s="90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</row>
    <row r="280">
      <c r="A280" s="27"/>
      <c r="B280" s="88" t="s">
        <v>233</v>
      </c>
      <c r="C280" s="90"/>
      <c r="D280" s="233">
        <f t="shared" ref="D280:E280" si="76">D273-D274</f>
        <v>0</v>
      </c>
      <c r="E280" s="233">
        <f t="shared" si="76"/>
        <v>0</v>
      </c>
      <c r="F280" s="233">
        <v>1.0</v>
      </c>
      <c r="G280" s="233"/>
      <c r="H280" s="233">
        <v>1.0</v>
      </c>
      <c r="I280" s="233"/>
      <c r="J280" s="233">
        <v>1.0</v>
      </c>
      <c r="K280" s="233"/>
      <c r="L280" s="233">
        <v>6.0</v>
      </c>
      <c r="M280" s="90"/>
      <c r="N280" s="90"/>
      <c r="O280" s="90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</row>
    <row r="281">
      <c r="A281" s="35"/>
      <c r="B281" s="88" t="s">
        <v>338</v>
      </c>
      <c r="C281" s="110" t="str">
        <f>C274/C273</f>
        <v>#DIV/0!</v>
      </c>
      <c r="D281" s="109">
        <v>0.0</v>
      </c>
      <c r="E281" s="110" t="str">
        <f t="shared" ref="E281:O281" si="77">E274/E273</f>
        <v>#DIV/0!</v>
      </c>
      <c r="F281" s="110">
        <f t="shared" si="77"/>
        <v>0.9090909091</v>
      </c>
      <c r="G281" s="110" t="str">
        <f t="shared" si="77"/>
        <v>#DIV/0!</v>
      </c>
      <c r="H281" s="110">
        <f t="shared" si="77"/>
        <v>0.9411764706</v>
      </c>
      <c r="I281" s="110" t="str">
        <f t="shared" si="77"/>
        <v>#DIV/0!</v>
      </c>
      <c r="J281" s="110">
        <f t="shared" si="77"/>
        <v>0.9583333333</v>
      </c>
      <c r="K281" s="110" t="str">
        <f t="shared" si="77"/>
        <v>#DIV/0!</v>
      </c>
      <c r="L281" s="110">
        <f t="shared" si="77"/>
        <v>0.9633027523</v>
      </c>
      <c r="M281" s="110" t="str">
        <f t="shared" si="77"/>
        <v>#DIV/0!</v>
      </c>
      <c r="N281" s="110" t="str">
        <f t="shared" si="77"/>
        <v>#DIV/0!</v>
      </c>
      <c r="O281" s="110">
        <f t="shared" si="77"/>
        <v>0</v>
      </c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</row>
    <row r="282">
      <c r="A282" s="23"/>
      <c r="B282" s="23"/>
      <c r="C282" s="249"/>
      <c r="D282" s="249"/>
      <c r="E282" s="249"/>
      <c r="F282" s="7" t="s">
        <v>2414</v>
      </c>
      <c r="G282" s="249"/>
      <c r="H282" s="7" t="s">
        <v>2416</v>
      </c>
      <c r="I282" s="249"/>
      <c r="J282" s="7" t="s">
        <v>2418</v>
      </c>
      <c r="K282" s="249"/>
      <c r="L282" s="7" t="s">
        <v>2421</v>
      </c>
      <c r="M282" s="249"/>
      <c r="N282" s="82" t="s">
        <v>7</v>
      </c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</row>
    <row r="283">
      <c r="A283" s="23"/>
      <c r="B283" s="23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</row>
    <row r="284">
      <c r="A284" s="23"/>
      <c r="B284" s="23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</row>
    <row r="285">
      <c r="A285" s="23"/>
      <c r="B285" s="23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</row>
    <row r="286">
      <c r="A286" s="23"/>
      <c r="B286" s="23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</row>
    <row r="287">
      <c r="A287" s="23"/>
      <c r="B287" s="23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</row>
    <row r="288">
      <c r="A288" s="23"/>
      <c r="B288" s="23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</row>
    <row r="289">
      <c r="A289" s="23"/>
      <c r="B289" s="23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</row>
    <row r="290">
      <c r="A290" s="23"/>
      <c r="B290" s="23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</row>
    <row r="291">
      <c r="A291" s="23"/>
      <c r="B291" s="23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</row>
    <row r="292">
      <c r="A292" s="23"/>
      <c r="B292" s="23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</row>
    <row r="293">
      <c r="A293" s="23"/>
      <c r="B293" s="23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</row>
    <row r="294">
      <c r="A294" s="23"/>
      <c r="B294" s="23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</row>
    <row r="295">
      <c r="A295" s="23"/>
      <c r="B295" s="23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</row>
    <row r="296">
      <c r="A296" s="23"/>
      <c r="B296" s="23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</row>
    <row r="297">
      <c r="A297" s="23"/>
      <c r="B297" s="23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</row>
    <row r="298">
      <c r="A298" s="23"/>
      <c r="B298" s="23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</row>
    <row r="299">
      <c r="A299" s="23"/>
      <c r="B299" s="23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</row>
    <row r="300">
      <c r="A300" s="23"/>
      <c r="B300" s="23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</row>
    <row r="301">
      <c r="A301" s="23"/>
      <c r="B301" s="23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</row>
    <row r="302">
      <c r="A302" s="23"/>
      <c r="B302" s="23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</row>
    <row r="303">
      <c r="A303" s="23"/>
      <c r="B303" s="23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</row>
    <row r="304">
      <c r="A304" s="23"/>
      <c r="B304" s="23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</row>
    <row r="305">
      <c r="A305" s="23"/>
      <c r="B305" s="23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</row>
    <row r="306">
      <c r="A306" s="23"/>
      <c r="B306" s="23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</row>
    <row r="307">
      <c r="A307" s="23"/>
      <c r="B307" s="23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</row>
    <row r="308">
      <c r="A308" s="23"/>
      <c r="B308" s="23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</row>
    <row r="309">
      <c r="A309" s="23"/>
      <c r="B309" s="23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</row>
    <row r="310">
      <c r="A310" s="23"/>
      <c r="B310" s="23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</row>
    <row r="311">
      <c r="A311" s="23"/>
      <c r="B311" s="23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</row>
    <row r="312">
      <c r="A312" s="23"/>
      <c r="B312" s="23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</row>
    <row r="313">
      <c r="A313" s="23"/>
      <c r="B313" s="23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</row>
    <row r="314">
      <c r="A314" s="23"/>
      <c r="B314" s="23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</row>
    <row r="315">
      <c r="A315" s="23"/>
      <c r="B315" s="23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</row>
    <row r="316">
      <c r="A316" s="23"/>
      <c r="B316" s="23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</row>
    <row r="317">
      <c r="A317" s="23"/>
      <c r="B317" s="23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</row>
    <row r="318">
      <c r="A318" s="23"/>
      <c r="B318" s="23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</row>
    <row r="319">
      <c r="A319" s="23"/>
      <c r="B319" s="23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</row>
    <row r="320">
      <c r="A320" s="23"/>
      <c r="B320" s="23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</row>
    <row r="321">
      <c r="A321" s="23"/>
      <c r="B321" s="23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</row>
    <row r="322">
      <c r="A322" s="23"/>
      <c r="B322" s="23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</row>
    <row r="323">
      <c r="A323" s="23"/>
      <c r="B323" s="23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</row>
    <row r="324">
      <c r="A324" s="23"/>
      <c r="B324" s="23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</row>
    <row r="325">
      <c r="A325" s="23"/>
      <c r="B325" s="23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</row>
    <row r="326">
      <c r="A326" s="23"/>
      <c r="B326" s="23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</row>
    <row r="327">
      <c r="A327" s="23"/>
      <c r="B327" s="23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</row>
    <row r="328">
      <c r="A328" s="23"/>
      <c r="B328" s="23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</row>
    <row r="329">
      <c r="A329" s="23"/>
      <c r="B329" s="23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</row>
    <row r="330">
      <c r="A330" s="23"/>
      <c r="B330" s="23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</row>
    <row r="331">
      <c r="A331" s="23"/>
      <c r="B331" s="23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</row>
    <row r="332">
      <c r="A332" s="23"/>
      <c r="B332" s="23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</row>
    <row r="333">
      <c r="A333" s="23"/>
      <c r="B333" s="23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</row>
    <row r="334">
      <c r="A334" s="23"/>
      <c r="B334" s="23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</row>
    <row r="335">
      <c r="A335" s="23"/>
      <c r="B335" s="23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</row>
    <row r="336">
      <c r="A336" s="23"/>
      <c r="B336" s="23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</row>
    <row r="337">
      <c r="A337" s="23"/>
      <c r="B337" s="23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</row>
    <row r="338">
      <c r="A338" s="23"/>
      <c r="B338" s="23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</row>
    <row r="339">
      <c r="A339" s="23"/>
      <c r="B339" s="23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</row>
    <row r="340">
      <c r="A340" s="23"/>
      <c r="B340" s="23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</row>
    <row r="341">
      <c r="A341" s="23"/>
      <c r="B341" s="23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</row>
    <row r="342">
      <c r="A342" s="23"/>
      <c r="B342" s="23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</row>
    <row r="343">
      <c r="A343" s="23"/>
      <c r="B343" s="23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</row>
    <row r="344">
      <c r="A344" s="23"/>
      <c r="B344" s="23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</row>
    <row r="345">
      <c r="A345" s="23"/>
      <c r="B345" s="23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</row>
    <row r="346">
      <c r="A346" s="23"/>
      <c r="B346" s="23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</row>
    <row r="347">
      <c r="A347" s="23"/>
      <c r="B347" s="23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</row>
    <row r="348">
      <c r="A348" s="23"/>
      <c r="B348" s="23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</row>
    <row r="349">
      <c r="A349" s="23"/>
      <c r="B349" s="23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</row>
    <row r="350">
      <c r="A350" s="23"/>
      <c r="B350" s="23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</row>
    <row r="351">
      <c r="A351" s="23"/>
      <c r="B351" s="23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</row>
    <row r="352">
      <c r="A352" s="23"/>
      <c r="B352" s="23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</row>
    <row r="353">
      <c r="A353" s="23"/>
      <c r="B353" s="23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</row>
    <row r="354">
      <c r="A354" s="23"/>
      <c r="B354" s="23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</row>
    <row r="355">
      <c r="A355" s="23"/>
      <c r="B355" s="23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</row>
    <row r="356">
      <c r="A356" s="23"/>
      <c r="B356" s="23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</row>
    <row r="357">
      <c r="A357" s="23"/>
      <c r="B357" s="23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</row>
    <row r="358">
      <c r="A358" s="23"/>
      <c r="B358" s="23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</row>
    <row r="359">
      <c r="A359" s="23"/>
      <c r="B359" s="23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</row>
    <row r="360">
      <c r="A360" s="23"/>
      <c r="B360" s="23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</row>
    <row r="361">
      <c r="A361" s="23"/>
      <c r="B361" s="23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</row>
    <row r="362">
      <c r="A362" s="23"/>
      <c r="B362" s="23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</row>
    <row r="363">
      <c r="A363" s="23"/>
      <c r="B363" s="23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</row>
    <row r="364">
      <c r="A364" s="23"/>
      <c r="B364" s="23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</row>
    <row r="365">
      <c r="A365" s="23"/>
      <c r="B365" s="23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</row>
    <row r="366">
      <c r="A366" s="23"/>
      <c r="B366" s="23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</row>
    <row r="367">
      <c r="A367" s="23"/>
      <c r="B367" s="23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</row>
    <row r="368">
      <c r="A368" s="23"/>
      <c r="B368" s="23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</row>
    <row r="369">
      <c r="A369" s="23"/>
      <c r="B369" s="23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</row>
    <row r="370">
      <c r="A370" s="23"/>
      <c r="B370" s="23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</row>
    <row r="371">
      <c r="A371" s="23"/>
      <c r="B371" s="23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</row>
    <row r="372">
      <c r="A372" s="23"/>
      <c r="B372" s="23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</row>
    <row r="373">
      <c r="A373" s="23"/>
      <c r="B373" s="23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</row>
    <row r="374">
      <c r="A374" s="23"/>
      <c r="B374" s="23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</row>
    <row r="375">
      <c r="A375" s="23"/>
      <c r="B375" s="23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</row>
    <row r="376">
      <c r="A376" s="23"/>
      <c r="B376" s="23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</row>
    <row r="377">
      <c r="A377" s="23"/>
      <c r="B377" s="23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</row>
    <row r="378">
      <c r="A378" s="23"/>
      <c r="B378" s="23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</row>
    <row r="379">
      <c r="A379" s="23"/>
      <c r="B379" s="23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</row>
    <row r="380">
      <c r="A380" s="23"/>
      <c r="B380" s="23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</row>
    <row r="381">
      <c r="A381" s="23"/>
      <c r="B381" s="23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</row>
    <row r="382">
      <c r="A382" s="23"/>
      <c r="B382" s="23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</row>
    <row r="383">
      <c r="A383" s="23"/>
      <c r="B383" s="23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</row>
    <row r="384">
      <c r="A384" s="23"/>
      <c r="B384" s="23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</row>
    <row r="385">
      <c r="A385" s="23"/>
      <c r="B385" s="23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</row>
    <row r="386">
      <c r="A386" s="23"/>
      <c r="B386" s="23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</row>
    <row r="387">
      <c r="A387" s="23"/>
      <c r="B387" s="23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</row>
    <row r="388">
      <c r="A388" s="23"/>
      <c r="B388" s="23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</row>
    <row r="389">
      <c r="A389" s="23"/>
      <c r="B389" s="23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</row>
    <row r="390">
      <c r="A390" s="23"/>
      <c r="B390" s="23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</row>
    <row r="391">
      <c r="A391" s="23"/>
      <c r="B391" s="23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</row>
    <row r="392">
      <c r="A392" s="23"/>
      <c r="B392" s="23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</row>
    <row r="393">
      <c r="A393" s="23"/>
      <c r="B393" s="23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</row>
    <row r="394">
      <c r="A394" s="23"/>
      <c r="B394" s="23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</row>
    <row r="395">
      <c r="A395" s="23"/>
      <c r="B395" s="23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</row>
    <row r="396">
      <c r="A396" s="23"/>
      <c r="B396" s="23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</row>
    <row r="397">
      <c r="A397" s="23"/>
      <c r="B397" s="23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</row>
    <row r="398">
      <c r="A398" s="23"/>
      <c r="B398" s="23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</row>
    <row r="399">
      <c r="A399" s="23"/>
      <c r="B399" s="23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</row>
    <row r="400">
      <c r="A400" s="23"/>
      <c r="B400" s="23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</row>
    <row r="401">
      <c r="A401" s="23"/>
      <c r="B401" s="23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</row>
    <row r="402">
      <c r="A402" s="23"/>
      <c r="B402" s="23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</row>
    <row r="403">
      <c r="A403" s="23"/>
      <c r="B403" s="23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</row>
    <row r="404">
      <c r="A404" s="23"/>
      <c r="B404" s="23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</row>
    <row r="405">
      <c r="A405" s="23"/>
      <c r="B405" s="23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</row>
    <row r="406">
      <c r="A406" s="23"/>
      <c r="B406" s="23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</row>
    <row r="407">
      <c r="A407" s="23"/>
      <c r="B407" s="23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</row>
    <row r="408">
      <c r="A408" s="23"/>
      <c r="B408" s="23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</row>
    <row r="409">
      <c r="A409" s="23"/>
      <c r="B409" s="23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</row>
    <row r="410">
      <c r="A410" s="23"/>
      <c r="B410" s="23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</row>
    <row r="411">
      <c r="A411" s="23"/>
      <c r="B411" s="23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</row>
    <row r="412">
      <c r="A412" s="23"/>
      <c r="B412" s="23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</row>
    <row r="413">
      <c r="A413" s="23"/>
      <c r="B413" s="23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</row>
    <row r="414">
      <c r="A414" s="23"/>
      <c r="B414" s="23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</row>
    <row r="415">
      <c r="A415" s="23"/>
      <c r="B415" s="23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</row>
    <row r="416">
      <c r="A416" s="23"/>
      <c r="B416" s="23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</row>
    <row r="417">
      <c r="A417" s="23"/>
      <c r="B417" s="23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</row>
    <row r="418">
      <c r="A418" s="23"/>
      <c r="B418" s="23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</row>
    <row r="419">
      <c r="A419" s="23"/>
      <c r="B419" s="23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</row>
    <row r="420">
      <c r="A420" s="23"/>
      <c r="B420" s="23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</row>
    <row r="421">
      <c r="A421" s="23"/>
      <c r="B421" s="23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</row>
    <row r="422">
      <c r="A422" s="23"/>
      <c r="B422" s="23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</row>
    <row r="423">
      <c r="A423" s="23"/>
      <c r="B423" s="23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</row>
    <row r="424">
      <c r="A424" s="23"/>
      <c r="B424" s="23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</row>
    <row r="425">
      <c r="A425" s="23"/>
      <c r="B425" s="23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</row>
    <row r="426">
      <c r="A426" s="23"/>
      <c r="B426" s="23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</row>
    <row r="427">
      <c r="A427" s="23"/>
      <c r="B427" s="23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</row>
    <row r="428">
      <c r="A428" s="23"/>
      <c r="B428" s="23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</row>
    <row r="429">
      <c r="A429" s="23"/>
      <c r="B429" s="23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</row>
    <row r="430">
      <c r="A430" s="23"/>
      <c r="B430" s="23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</row>
    <row r="431">
      <c r="A431" s="23"/>
      <c r="B431" s="23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</row>
    <row r="432">
      <c r="A432" s="23"/>
      <c r="B432" s="23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</row>
    <row r="433">
      <c r="A433" s="23"/>
      <c r="B433" s="23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</row>
    <row r="434">
      <c r="A434" s="23"/>
      <c r="B434" s="23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</row>
    <row r="435">
      <c r="A435" s="23"/>
      <c r="B435" s="23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</row>
    <row r="436">
      <c r="A436" s="23"/>
      <c r="B436" s="23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</row>
    <row r="437">
      <c r="A437" s="23"/>
      <c r="B437" s="23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</row>
    <row r="438">
      <c r="A438" s="23"/>
      <c r="B438" s="23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</row>
    <row r="439">
      <c r="A439" s="23"/>
      <c r="B439" s="23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</row>
    <row r="440">
      <c r="A440" s="23"/>
      <c r="B440" s="23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</row>
    <row r="441">
      <c r="A441" s="23"/>
      <c r="B441" s="23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</row>
    <row r="442">
      <c r="A442" s="23"/>
      <c r="B442" s="23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</row>
    <row r="443">
      <c r="A443" s="23"/>
      <c r="B443" s="23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</row>
    <row r="444">
      <c r="A444" s="23"/>
      <c r="B444" s="23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</row>
    <row r="445">
      <c r="A445" s="23"/>
      <c r="B445" s="23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</row>
    <row r="446">
      <c r="A446" s="23"/>
      <c r="B446" s="23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</row>
    <row r="447">
      <c r="A447" s="23"/>
      <c r="B447" s="23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</row>
    <row r="448">
      <c r="A448" s="23"/>
      <c r="B448" s="23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</row>
    <row r="449">
      <c r="A449" s="23"/>
      <c r="B449" s="23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</row>
    <row r="450">
      <c r="A450" s="23"/>
      <c r="B450" s="23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</row>
    <row r="451">
      <c r="A451" s="23"/>
      <c r="B451" s="23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</row>
    <row r="452">
      <c r="A452" s="23"/>
      <c r="B452" s="23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</row>
    <row r="453">
      <c r="A453" s="23"/>
      <c r="B453" s="23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</row>
    <row r="454">
      <c r="A454" s="23"/>
      <c r="B454" s="23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</row>
    <row r="455">
      <c r="A455" s="23"/>
      <c r="B455" s="23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</row>
    <row r="456">
      <c r="A456" s="23"/>
      <c r="B456" s="23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</row>
    <row r="457">
      <c r="A457" s="23"/>
      <c r="B457" s="23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</row>
    <row r="458">
      <c r="A458" s="23"/>
      <c r="B458" s="23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</row>
    <row r="459">
      <c r="A459" s="23"/>
      <c r="B459" s="23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</row>
    <row r="460">
      <c r="A460" s="23"/>
      <c r="B460" s="23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</row>
    <row r="461">
      <c r="A461" s="23"/>
      <c r="B461" s="23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</row>
    <row r="462">
      <c r="A462" s="23"/>
      <c r="B462" s="23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</row>
    <row r="463">
      <c r="A463" s="23"/>
      <c r="B463" s="23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</row>
    <row r="464">
      <c r="A464" s="23"/>
      <c r="B464" s="23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</row>
    <row r="465">
      <c r="A465" s="23"/>
      <c r="B465" s="23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</row>
    <row r="466">
      <c r="A466" s="23"/>
      <c r="B466" s="23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</row>
    <row r="467">
      <c r="A467" s="23"/>
      <c r="B467" s="23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</row>
    <row r="468">
      <c r="A468" s="23"/>
      <c r="B468" s="23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</row>
    <row r="469">
      <c r="A469" s="23"/>
      <c r="B469" s="23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</row>
    <row r="470">
      <c r="A470" s="23"/>
      <c r="B470" s="23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</row>
    <row r="471">
      <c r="A471" s="23"/>
      <c r="B471" s="23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</row>
    <row r="472">
      <c r="A472" s="23"/>
      <c r="B472" s="23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</row>
    <row r="473">
      <c r="A473" s="23"/>
      <c r="B473" s="23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</row>
    <row r="474">
      <c r="A474" s="23"/>
      <c r="B474" s="23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</row>
    <row r="475">
      <c r="A475" s="23"/>
      <c r="B475" s="23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</row>
    <row r="476">
      <c r="A476" s="23"/>
      <c r="B476" s="23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</row>
    <row r="477">
      <c r="A477" s="23"/>
      <c r="B477" s="23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</row>
    <row r="478">
      <c r="A478" s="23"/>
      <c r="B478" s="23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</row>
    <row r="479">
      <c r="A479" s="23"/>
      <c r="B479" s="23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</row>
    <row r="480">
      <c r="A480" s="23"/>
      <c r="B480" s="23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</row>
    <row r="481">
      <c r="A481" s="23"/>
      <c r="B481" s="23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</row>
    <row r="482">
      <c r="A482" s="23"/>
      <c r="B482" s="23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</row>
    <row r="483">
      <c r="A483" s="23"/>
      <c r="B483" s="23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</row>
    <row r="484">
      <c r="A484" s="23"/>
      <c r="B484" s="23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</row>
    <row r="485">
      <c r="A485" s="23"/>
      <c r="B485" s="23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</row>
    <row r="486">
      <c r="A486" s="23"/>
      <c r="B486" s="23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</row>
    <row r="487">
      <c r="A487" s="23"/>
      <c r="B487" s="23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</row>
    <row r="488">
      <c r="A488" s="23"/>
      <c r="B488" s="23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</row>
    <row r="489">
      <c r="A489" s="23"/>
      <c r="B489" s="23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</row>
    <row r="490">
      <c r="A490" s="23"/>
      <c r="B490" s="23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</row>
    <row r="491">
      <c r="A491" s="23"/>
      <c r="B491" s="23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</row>
    <row r="492">
      <c r="A492" s="23"/>
      <c r="B492" s="23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</row>
    <row r="493">
      <c r="A493" s="23"/>
      <c r="B493" s="23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</row>
    <row r="494">
      <c r="A494" s="23"/>
      <c r="B494" s="23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</row>
    <row r="495">
      <c r="A495" s="23"/>
      <c r="B495" s="23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</row>
    <row r="496">
      <c r="A496" s="23"/>
      <c r="B496" s="23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</row>
    <row r="497">
      <c r="A497" s="23"/>
      <c r="B497" s="23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</row>
    <row r="498">
      <c r="A498" s="23"/>
      <c r="B498" s="23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</row>
    <row r="499">
      <c r="A499" s="23"/>
      <c r="B499" s="23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</row>
    <row r="500">
      <c r="A500" s="23"/>
      <c r="B500" s="23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</row>
    <row r="501">
      <c r="A501" s="23"/>
      <c r="B501" s="23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</row>
    <row r="502">
      <c r="A502" s="23"/>
      <c r="B502" s="23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</row>
    <row r="503">
      <c r="A503" s="23"/>
      <c r="B503" s="23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</row>
    <row r="504">
      <c r="A504" s="23"/>
      <c r="B504" s="23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</row>
    <row r="505">
      <c r="A505" s="23"/>
      <c r="B505" s="23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</row>
    <row r="506">
      <c r="A506" s="23"/>
      <c r="B506" s="23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</row>
    <row r="507">
      <c r="A507" s="23"/>
      <c r="B507" s="23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</row>
    <row r="508">
      <c r="A508" s="23"/>
      <c r="B508" s="23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</row>
    <row r="509">
      <c r="A509" s="23"/>
      <c r="B509" s="23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</row>
    <row r="510">
      <c r="A510" s="23"/>
      <c r="B510" s="23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</row>
    <row r="511">
      <c r="A511" s="23"/>
      <c r="B511" s="23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</row>
    <row r="512">
      <c r="A512" s="23"/>
      <c r="B512" s="23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</row>
    <row r="513">
      <c r="A513" s="23"/>
      <c r="B513" s="23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</row>
    <row r="514">
      <c r="A514" s="23"/>
      <c r="B514" s="23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</row>
    <row r="515">
      <c r="A515" s="23"/>
      <c r="B515" s="23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</row>
    <row r="516">
      <c r="A516" s="23"/>
      <c r="B516" s="23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</row>
    <row r="517">
      <c r="A517" s="23"/>
      <c r="B517" s="23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</row>
    <row r="518">
      <c r="A518" s="23"/>
      <c r="B518" s="23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</row>
    <row r="519">
      <c r="A519" s="23"/>
      <c r="B519" s="23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</row>
    <row r="520">
      <c r="A520" s="23"/>
      <c r="B520" s="23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</row>
    <row r="521">
      <c r="A521" s="23"/>
      <c r="B521" s="23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</row>
    <row r="522">
      <c r="A522" s="23"/>
      <c r="B522" s="23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</row>
    <row r="523">
      <c r="A523" s="23"/>
      <c r="B523" s="23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</row>
    <row r="524">
      <c r="A524" s="23"/>
      <c r="B524" s="23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</row>
    <row r="525">
      <c r="A525" s="23"/>
      <c r="B525" s="23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</row>
    <row r="526">
      <c r="A526" s="23"/>
      <c r="B526" s="23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</row>
    <row r="527">
      <c r="A527" s="23"/>
      <c r="B527" s="23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</row>
    <row r="528">
      <c r="A528" s="23"/>
      <c r="B528" s="23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</row>
    <row r="529">
      <c r="A529" s="23"/>
      <c r="B529" s="23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</row>
    <row r="530">
      <c r="A530" s="23"/>
      <c r="B530" s="23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</row>
    <row r="531">
      <c r="A531" s="23"/>
      <c r="B531" s="23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</row>
    <row r="532">
      <c r="A532" s="23"/>
      <c r="B532" s="23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</row>
    <row r="533">
      <c r="A533" s="23"/>
      <c r="B533" s="23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</row>
    <row r="534">
      <c r="A534" s="23"/>
      <c r="B534" s="23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</row>
    <row r="535">
      <c r="A535" s="23"/>
      <c r="B535" s="23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</row>
    <row r="536">
      <c r="A536" s="23"/>
      <c r="B536" s="23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</row>
    <row r="537">
      <c r="A537" s="23"/>
      <c r="B537" s="23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</row>
    <row r="538">
      <c r="A538" s="23"/>
      <c r="B538" s="23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</row>
    <row r="539">
      <c r="A539" s="23"/>
      <c r="B539" s="23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</row>
    <row r="540">
      <c r="A540" s="23"/>
      <c r="B540" s="23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</row>
    <row r="541">
      <c r="A541" s="23"/>
      <c r="B541" s="23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</row>
    <row r="542">
      <c r="A542" s="23"/>
      <c r="B542" s="23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</row>
    <row r="543">
      <c r="A543" s="23"/>
      <c r="B543" s="23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</row>
    <row r="544">
      <c r="A544" s="23"/>
      <c r="B544" s="23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</row>
    <row r="545">
      <c r="A545" s="23"/>
      <c r="B545" s="23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</row>
    <row r="546">
      <c r="A546" s="23"/>
      <c r="B546" s="23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</row>
    <row r="547">
      <c r="A547" s="23"/>
      <c r="B547" s="23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</row>
    <row r="548">
      <c r="A548" s="23"/>
      <c r="B548" s="23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</row>
    <row r="549">
      <c r="A549" s="23"/>
      <c r="B549" s="23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</row>
    <row r="550">
      <c r="A550" s="23"/>
      <c r="B550" s="23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</row>
    <row r="551">
      <c r="A551" s="23"/>
      <c r="B551" s="23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</row>
    <row r="552">
      <c r="A552" s="23"/>
      <c r="B552" s="23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</row>
    <row r="553">
      <c r="A553" s="23"/>
      <c r="B553" s="23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</row>
    <row r="554">
      <c r="A554" s="23"/>
      <c r="B554" s="23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</row>
    <row r="555">
      <c r="A555" s="23"/>
      <c r="B555" s="23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</row>
    <row r="556">
      <c r="A556" s="23"/>
      <c r="B556" s="23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</row>
    <row r="557">
      <c r="A557" s="23"/>
      <c r="B557" s="23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</row>
    <row r="558">
      <c r="A558" s="23"/>
      <c r="B558" s="23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</row>
    <row r="559">
      <c r="A559" s="23"/>
      <c r="B559" s="23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</row>
    <row r="560">
      <c r="A560" s="23"/>
      <c r="B560" s="23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</row>
    <row r="561">
      <c r="A561" s="23"/>
      <c r="B561" s="23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</row>
    <row r="562">
      <c r="A562" s="23"/>
      <c r="B562" s="23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</row>
    <row r="563">
      <c r="A563" s="23"/>
      <c r="B563" s="23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</row>
    <row r="564">
      <c r="A564" s="23"/>
      <c r="B564" s="23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</row>
    <row r="565">
      <c r="A565" s="23"/>
      <c r="B565" s="23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</row>
    <row r="566">
      <c r="A566" s="23"/>
      <c r="B566" s="23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</row>
    <row r="567">
      <c r="A567" s="23"/>
      <c r="B567" s="23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</row>
    <row r="568">
      <c r="A568" s="23"/>
      <c r="B568" s="23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</row>
    <row r="569">
      <c r="A569" s="23"/>
      <c r="B569" s="23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</row>
    <row r="570">
      <c r="A570" s="23"/>
      <c r="B570" s="23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</row>
    <row r="571">
      <c r="A571" s="23"/>
      <c r="B571" s="23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</row>
    <row r="572">
      <c r="A572" s="23"/>
      <c r="B572" s="23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</row>
    <row r="573">
      <c r="A573" s="23"/>
      <c r="B573" s="23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</row>
    <row r="574">
      <c r="A574" s="23"/>
      <c r="B574" s="23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</row>
    <row r="575">
      <c r="A575" s="23"/>
      <c r="B575" s="23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</row>
    <row r="576">
      <c r="A576" s="23"/>
      <c r="B576" s="23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</row>
    <row r="577">
      <c r="A577" s="23"/>
      <c r="B577" s="23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</row>
    <row r="578">
      <c r="A578" s="23"/>
      <c r="B578" s="23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</row>
    <row r="579">
      <c r="A579" s="23"/>
      <c r="B579" s="23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</row>
    <row r="580">
      <c r="A580" s="23"/>
      <c r="B580" s="23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</row>
    <row r="581">
      <c r="A581" s="23"/>
      <c r="B581" s="23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</row>
    <row r="582">
      <c r="A582" s="23"/>
      <c r="B582" s="23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</row>
    <row r="583">
      <c r="A583" s="23"/>
      <c r="B583" s="23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</row>
    <row r="584">
      <c r="A584" s="23"/>
      <c r="B584" s="23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</row>
    <row r="585">
      <c r="A585" s="23"/>
      <c r="B585" s="23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</row>
    <row r="586">
      <c r="A586" s="23"/>
      <c r="B586" s="23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</row>
    <row r="587">
      <c r="A587" s="23"/>
      <c r="B587" s="23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</row>
    <row r="588">
      <c r="A588" s="23"/>
      <c r="B588" s="23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</row>
    <row r="589">
      <c r="A589" s="23"/>
      <c r="B589" s="23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</row>
    <row r="590">
      <c r="A590" s="23"/>
      <c r="B590" s="23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</row>
    <row r="591">
      <c r="A591" s="23"/>
      <c r="B591" s="23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</row>
    <row r="592">
      <c r="A592" s="23"/>
      <c r="B592" s="23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</row>
    <row r="593">
      <c r="A593" s="23"/>
      <c r="B593" s="23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</row>
    <row r="594">
      <c r="A594" s="23"/>
      <c r="B594" s="23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</row>
    <row r="595">
      <c r="A595" s="23"/>
      <c r="B595" s="23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</row>
    <row r="596">
      <c r="A596" s="23"/>
      <c r="B596" s="23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</row>
    <row r="597">
      <c r="A597" s="23"/>
      <c r="B597" s="23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</row>
    <row r="598">
      <c r="A598" s="23"/>
      <c r="B598" s="23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</row>
    <row r="599">
      <c r="A599" s="23"/>
      <c r="B599" s="23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</row>
    <row r="600">
      <c r="A600" s="23"/>
      <c r="B600" s="23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</row>
    <row r="601">
      <c r="A601" s="23"/>
      <c r="B601" s="23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</row>
    <row r="602">
      <c r="A602" s="23"/>
      <c r="B602" s="23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</row>
    <row r="603">
      <c r="A603" s="23"/>
      <c r="B603" s="23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</row>
    <row r="604">
      <c r="A604" s="23"/>
      <c r="B604" s="23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</row>
    <row r="605">
      <c r="A605" s="23"/>
      <c r="B605" s="23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</row>
    <row r="606">
      <c r="A606" s="23"/>
      <c r="B606" s="23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</row>
    <row r="607">
      <c r="A607" s="23"/>
      <c r="B607" s="23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</row>
    <row r="608">
      <c r="A608" s="23"/>
      <c r="B608" s="23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</row>
    <row r="609">
      <c r="A609" s="23"/>
      <c r="B609" s="23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</row>
    <row r="610">
      <c r="A610" s="23"/>
      <c r="B610" s="23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</row>
    <row r="611">
      <c r="A611" s="23"/>
      <c r="B611" s="23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</row>
    <row r="612">
      <c r="A612" s="23"/>
      <c r="B612" s="23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</row>
    <row r="613">
      <c r="A613" s="23"/>
      <c r="B613" s="23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</row>
    <row r="614">
      <c r="A614" s="23"/>
      <c r="B614" s="23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</row>
    <row r="615">
      <c r="A615" s="23"/>
      <c r="B615" s="23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</row>
    <row r="616">
      <c r="A616" s="23"/>
      <c r="B616" s="23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</row>
    <row r="617">
      <c r="A617" s="23"/>
      <c r="B617" s="23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</row>
    <row r="618">
      <c r="A618" s="23"/>
      <c r="B618" s="23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</row>
    <row r="619">
      <c r="A619" s="23"/>
      <c r="B619" s="23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</row>
    <row r="620">
      <c r="A620" s="23"/>
      <c r="B620" s="23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</row>
    <row r="621">
      <c r="A621" s="23"/>
      <c r="B621" s="23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</row>
    <row r="622">
      <c r="A622" s="23"/>
      <c r="B622" s="23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</row>
    <row r="623">
      <c r="A623" s="23"/>
      <c r="B623" s="23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</row>
    <row r="624">
      <c r="A624" s="23"/>
      <c r="B624" s="23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</row>
    <row r="625">
      <c r="A625" s="23"/>
      <c r="B625" s="23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</row>
    <row r="626">
      <c r="A626" s="23"/>
      <c r="B626" s="23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</row>
    <row r="627">
      <c r="A627" s="23"/>
      <c r="B627" s="23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</row>
    <row r="628">
      <c r="A628" s="23"/>
      <c r="B628" s="23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</row>
    <row r="629">
      <c r="A629" s="23"/>
      <c r="B629" s="23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</row>
    <row r="630">
      <c r="A630" s="23"/>
      <c r="B630" s="23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</row>
    <row r="631">
      <c r="A631" s="23"/>
      <c r="B631" s="23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</row>
    <row r="632">
      <c r="A632" s="23"/>
      <c r="B632" s="23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</row>
    <row r="633">
      <c r="A633" s="23"/>
      <c r="B633" s="23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</row>
    <row r="634">
      <c r="A634" s="23"/>
      <c r="B634" s="23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</row>
    <row r="635">
      <c r="A635" s="23"/>
      <c r="B635" s="23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</row>
    <row r="636">
      <c r="A636" s="23"/>
      <c r="B636" s="23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</row>
    <row r="637">
      <c r="A637" s="23"/>
      <c r="B637" s="23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</row>
    <row r="638">
      <c r="A638" s="23"/>
      <c r="B638" s="23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</row>
    <row r="639">
      <c r="A639" s="23"/>
      <c r="B639" s="23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</row>
    <row r="640">
      <c r="A640" s="23"/>
      <c r="B640" s="23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</row>
    <row r="641">
      <c r="A641" s="23"/>
      <c r="B641" s="23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</row>
    <row r="642">
      <c r="A642" s="23"/>
      <c r="B642" s="23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</row>
    <row r="643">
      <c r="A643" s="23"/>
      <c r="B643" s="23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</row>
    <row r="644">
      <c r="A644" s="23"/>
      <c r="B644" s="23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</row>
    <row r="645">
      <c r="A645" s="23"/>
      <c r="B645" s="23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</row>
    <row r="646">
      <c r="A646" s="23"/>
      <c r="B646" s="23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</row>
    <row r="647">
      <c r="A647" s="23"/>
      <c r="B647" s="23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</row>
    <row r="648">
      <c r="A648" s="23"/>
      <c r="B648" s="23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</row>
    <row r="649">
      <c r="A649" s="23"/>
      <c r="B649" s="23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</row>
    <row r="650">
      <c r="A650" s="23"/>
      <c r="B650" s="23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</row>
    <row r="651">
      <c r="A651" s="23"/>
      <c r="B651" s="23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</row>
    <row r="652">
      <c r="A652" s="23"/>
      <c r="B652" s="23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</row>
    <row r="653">
      <c r="A653" s="23"/>
      <c r="B653" s="23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</row>
    <row r="654">
      <c r="A654" s="23"/>
      <c r="B654" s="23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</row>
    <row r="655">
      <c r="A655" s="23"/>
      <c r="B655" s="23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</row>
    <row r="656">
      <c r="A656" s="23"/>
      <c r="B656" s="23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</row>
    <row r="657">
      <c r="A657" s="23"/>
      <c r="B657" s="23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</row>
    <row r="658">
      <c r="A658" s="23"/>
      <c r="B658" s="23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</row>
    <row r="659">
      <c r="A659" s="23"/>
      <c r="B659" s="23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</row>
    <row r="660">
      <c r="A660" s="23"/>
      <c r="B660" s="23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</row>
    <row r="661">
      <c r="A661" s="23"/>
      <c r="B661" s="23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</row>
    <row r="662">
      <c r="A662" s="23"/>
      <c r="B662" s="23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</row>
    <row r="663">
      <c r="A663" s="23"/>
      <c r="B663" s="23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</row>
    <row r="664">
      <c r="A664" s="23"/>
      <c r="B664" s="23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</row>
    <row r="665">
      <c r="A665" s="23"/>
      <c r="B665" s="23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</row>
    <row r="666">
      <c r="A666" s="23"/>
      <c r="B666" s="23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</row>
    <row r="667">
      <c r="A667" s="23"/>
      <c r="B667" s="23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</row>
    <row r="668">
      <c r="A668" s="23"/>
      <c r="B668" s="23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</row>
    <row r="669">
      <c r="A669" s="23"/>
      <c r="B669" s="23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</row>
    <row r="670">
      <c r="A670" s="23"/>
      <c r="B670" s="23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</row>
    <row r="671">
      <c r="A671" s="23"/>
      <c r="B671" s="23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</row>
    <row r="672">
      <c r="A672" s="23"/>
      <c r="B672" s="23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</row>
    <row r="673">
      <c r="A673" s="23"/>
      <c r="B673" s="23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</row>
    <row r="674">
      <c r="A674" s="23"/>
      <c r="B674" s="23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</row>
    <row r="675">
      <c r="A675" s="23"/>
      <c r="B675" s="23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</row>
    <row r="676">
      <c r="A676" s="23"/>
      <c r="B676" s="23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</row>
    <row r="677">
      <c r="A677" s="23"/>
      <c r="B677" s="23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</row>
    <row r="678">
      <c r="A678" s="23"/>
      <c r="B678" s="23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</row>
    <row r="679">
      <c r="A679" s="23"/>
      <c r="B679" s="23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</row>
    <row r="680">
      <c r="A680" s="23"/>
      <c r="B680" s="23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</row>
    <row r="681">
      <c r="A681" s="23"/>
      <c r="B681" s="23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</row>
    <row r="682">
      <c r="A682" s="23"/>
      <c r="B682" s="23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</row>
    <row r="683">
      <c r="A683" s="23"/>
      <c r="B683" s="23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</row>
    <row r="684">
      <c r="A684" s="23"/>
      <c r="B684" s="23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</row>
    <row r="685">
      <c r="A685" s="23"/>
      <c r="B685" s="23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</row>
    <row r="686">
      <c r="A686" s="23"/>
      <c r="B686" s="23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</row>
    <row r="687">
      <c r="A687" s="23"/>
      <c r="B687" s="23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</row>
    <row r="688">
      <c r="A688" s="23"/>
      <c r="B688" s="23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</row>
    <row r="689">
      <c r="A689" s="23"/>
      <c r="B689" s="23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</row>
    <row r="690">
      <c r="A690" s="23"/>
      <c r="B690" s="23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</row>
    <row r="691">
      <c r="A691" s="23"/>
      <c r="B691" s="23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</row>
    <row r="692">
      <c r="A692" s="23"/>
      <c r="B692" s="23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</row>
    <row r="693">
      <c r="A693" s="23"/>
      <c r="B693" s="23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</row>
    <row r="694">
      <c r="A694" s="23"/>
      <c r="B694" s="23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</row>
    <row r="695">
      <c r="A695" s="23"/>
      <c r="B695" s="23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</row>
    <row r="696">
      <c r="A696" s="23"/>
      <c r="B696" s="23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</row>
    <row r="697">
      <c r="A697" s="23"/>
      <c r="B697" s="23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</row>
    <row r="698">
      <c r="A698" s="23"/>
      <c r="B698" s="23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</row>
    <row r="699">
      <c r="A699" s="23"/>
      <c r="B699" s="23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</row>
    <row r="700">
      <c r="A700" s="23"/>
      <c r="B700" s="23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</row>
    <row r="701">
      <c r="A701" s="23"/>
      <c r="B701" s="23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</row>
    <row r="702">
      <c r="A702" s="23"/>
      <c r="B702" s="23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</row>
    <row r="703">
      <c r="A703" s="23"/>
      <c r="B703" s="23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</row>
    <row r="704">
      <c r="A704" s="23"/>
      <c r="B704" s="23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</row>
    <row r="705">
      <c r="A705" s="23"/>
      <c r="B705" s="23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</row>
    <row r="706">
      <c r="A706" s="23"/>
      <c r="B706" s="23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</row>
    <row r="707">
      <c r="A707" s="23"/>
      <c r="B707" s="23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</row>
    <row r="708">
      <c r="A708" s="23"/>
      <c r="B708" s="23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</row>
    <row r="709">
      <c r="A709" s="23"/>
      <c r="B709" s="23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</row>
    <row r="710">
      <c r="A710" s="23"/>
      <c r="B710" s="23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</row>
    <row r="711">
      <c r="A711" s="23"/>
      <c r="B711" s="23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</row>
    <row r="712">
      <c r="A712" s="23"/>
      <c r="B712" s="23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</row>
    <row r="713">
      <c r="A713" s="23"/>
      <c r="B713" s="23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</row>
    <row r="714">
      <c r="A714" s="23"/>
      <c r="B714" s="23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</row>
    <row r="715">
      <c r="A715" s="23"/>
      <c r="B715" s="23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</row>
    <row r="716">
      <c r="A716" s="23"/>
      <c r="B716" s="23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</row>
    <row r="717">
      <c r="A717" s="23"/>
      <c r="B717" s="23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</row>
    <row r="718">
      <c r="A718" s="23"/>
      <c r="B718" s="23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</row>
    <row r="719">
      <c r="A719" s="23"/>
      <c r="B719" s="23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</row>
    <row r="720">
      <c r="A720" s="23"/>
      <c r="B720" s="23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</row>
    <row r="721">
      <c r="A721" s="23"/>
      <c r="B721" s="23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</row>
    <row r="722">
      <c r="A722" s="23"/>
      <c r="B722" s="23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</row>
    <row r="723">
      <c r="A723" s="23"/>
      <c r="B723" s="23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</row>
    <row r="724">
      <c r="A724" s="23"/>
      <c r="B724" s="23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</row>
    <row r="725">
      <c r="A725" s="23"/>
      <c r="B725" s="23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</row>
    <row r="726">
      <c r="A726" s="23"/>
      <c r="B726" s="23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</row>
    <row r="727">
      <c r="A727" s="23"/>
      <c r="B727" s="23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</row>
    <row r="728">
      <c r="A728" s="23"/>
      <c r="B728" s="23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</row>
    <row r="729">
      <c r="A729" s="23"/>
      <c r="B729" s="23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</row>
    <row r="730">
      <c r="A730" s="23"/>
      <c r="B730" s="23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</row>
    <row r="731">
      <c r="A731" s="23"/>
      <c r="B731" s="23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</row>
    <row r="732">
      <c r="A732" s="23"/>
      <c r="B732" s="23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</row>
    <row r="733">
      <c r="A733" s="23"/>
      <c r="B733" s="23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</row>
    <row r="734">
      <c r="A734" s="23"/>
      <c r="B734" s="23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</row>
    <row r="735">
      <c r="A735" s="23"/>
      <c r="B735" s="23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</row>
    <row r="736">
      <c r="A736" s="23"/>
      <c r="B736" s="23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</row>
    <row r="737">
      <c r="A737" s="23"/>
      <c r="B737" s="23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</row>
    <row r="738">
      <c r="A738" s="23"/>
      <c r="B738" s="23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</row>
    <row r="739">
      <c r="A739" s="23"/>
      <c r="B739" s="23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</row>
    <row r="740">
      <c r="A740" s="23"/>
      <c r="B740" s="23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</row>
    <row r="741">
      <c r="A741" s="23"/>
      <c r="B741" s="23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</row>
    <row r="742">
      <c r="A742" s="23"/>
      <c r="B742" s="23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</row>
    <row r="743">
      <c r="A743" s="23"/>
      <c r="B743" s="23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</row>
    <row r="744">
      <c r="A744" s="23"/>
      <c r="B744" s="23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</row>
    <row r="745">
      <c r="A745" s="23"/>
      <c r="B745" s="23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</row>
    <row r="746">
      <c r="A746" s="23"/>
      <c r="B746" s="23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</row>
    <row r="747">
      <c r="A747" s="23"/>
      <c r="B747" s="23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</row>
    <row r="748">
      <c r="A748" s="23"/>
      <c r="B748" s="23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</row>
    <row r="749">
      <c r="A749" s="23"/>
      <c r="B749" s="23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</row>
    <row r="750">
      <c r="A750" s="23"/>
      <c r="B750" s="23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</row>
    <row r="751">
      <c r="A751" s="23"/>
      <c r="B751" s="23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</row>
    <row r="752">
      <c r="A752" s="23"/>
      <c r="B752" s="23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</row>
    <row r="753">
      <c r="A753" s="23"/>
      <c r="B753" s="23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</row>
    <row r="754">
      <c r="A754" s="23"/>
      <c r="B754" s="23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</row>
    <row r="755">
      <c r="A755" s="23"/>
      <c r="B755" s="23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</row>
    <row r="756">
      <c r="A756" s="23"/>
      <c r="B756" s="23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</row>
    <row r="757">
      <c r="A757" s="23"/>
      <c r="B757" s="23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</row>
    <row r="758">
      <c r="A758" s="23"/>
      <c r="B758" s="23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</row>
    <row r="759">
      <c r="A759" s="23"/>
      <c r="B759" s="23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</row>
    <row r="760">
      <c r="A760" s="23"/>
      <c r="B760" s="23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</row>
    <row r="761">
      <c r="A761" s="23"/>
      <c r="B761" s="23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</row>
    <row r="762">
      <c r="A762" s="23"/>
      <c r="B762" s="23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</row>
    <row r="763">
      <c r="A763" s="23"/>
      <c r="B763" s="23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</row>
    <row r="764">
      <c r="A764" s="23"/>
      <c r="B764" s="23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</row>
    <row r="765">
      <c r="A765" s="23"/>
      <c r="B765" s="23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</row>
    <row r="766">
      <c r="A766" s="23"/>
      <c r="B766" s="23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</row>
    <row r="767">
      <c r="A767" s="23"/>
      <c r="B767" s="23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</row>
    <row r="768">
      <c r="A768" s="23"/>
      <c r="B768" s="23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</row>
    <row r="769">
      <c r="A769" s="23"/>
      <c r="B769" s="23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</row>
    <row r="770">
      <c r="A770" s="23"/>
      <c r="B770" s="23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</row>
    <row r="771">
      <c r="A771" s="23"/>
      <c r="B771" s="23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</row>
    <row r="772">
      <c r="A772" s="23"/>
      <c r="B772" s="23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</row>
    <row r="773">
      <c r="A773" s="23"/>
      <c r="B773" s="23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</row>
    <row r="774">
      <c r="A774" s="23"/>
      <c r="B774" s="23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</row>
    <row r="775">
      <c r="A775" s="23"/>
      <c r="B775" s="23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</row>
    <row r="776">
      <c r="A776" s="23"/>
      <c r="B776" s="23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</row>
    <row r="777">
      <c r="A777" s="23"/>
      <c r="B777" s="23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</row>
    <row r="778">
      <c r="A778" s="23"/>
      <c r="B778" s="23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</row>
    <row r="779">
      <c r="A779" s="23"/>
      <c r="B779" s="23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</row>
    <row r="780">
      <c r="A780" s="23"/>
      <c r="B780" s="23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</row>
    <row r="781">
      <c r="A781" s="23"/>
      <c r="B781" s="23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</row>
    <row r="782">
      <c r="A782" s="23"/>
      <c r="B782" s="23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</row>
    <row r="783">
      <c r="A783" s="23"/>
      <c r="B783" s="23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</row>
    <row r="784">
      <c r="A784" s="23"/>
      <c r="B784" s="23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</row>
    <row r="785">
      <c r="A785" s="23"/>
      <c r="B785" s="23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</row>
    <row r="786">
      <c r="A786" s="23"/>
      <c r="B786" s="23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</row>
    <row r="787">
      <c r="A787" s="23"/>
      <c r="B787" s="23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</row>
    <row r="788">
      <c r="A788" s="23"/>
      <c r="B788" s="23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</row>
    <row r="789">
      <c r="A789" s="23"/>
      <c r="B789" s="23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</row>
    <row r="790">
      <c r="A790" s="23"/>
      <c r="B790" s="23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</row>
    <row r="791">
      <c r="A791" s="23"/>
      <c r="B791" s="23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</row>
    <row r="792">
      <c r="A792" s="23"/>
      <c r="B792" s="23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</row>
    <row r="793">
      <c r="A793" s="23"/>
      <c r="B793" s="23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</row>
    <row r="794">
      <c r="A794" s="23"/>
      <c r="B794" s="23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</row>
    <row r="795">
      <c r="A795" s="23"/>
      <c r="B795" s="23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</row>
    <row r="796">
      <c r="A796" s="23"/>
      <c r="B796" s="23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</row>
    <row r="797">
      <c r="A797" s="23"/>
      <c r="B797" s="23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</row>
    <row r="798">
      <c r="A798" s="23"/>
      <c r="B798" s="23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</row>
    <row r="799">
      <c r="A799" s="23"/>
      <c r="B799" s="23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</row>
    <row r="800">
      <c r="A800" s="23"/>
      <c r="B800" s="23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</row>
    <row r="801">
      <c r="A801" s="23"/>
      <c r="B801" s="23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</row>
    <row r="802">
      <c r="A802" s="23"/>
      <c r="B802" s="23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</row>
    <row r="803">
      <c r="A803" s="23"/>
      <c r="B803" s="23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</row>
    <row r="804">
      <c r="A804" s="23"/>
      <c r="B804" s="23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</row>
    <row r="805">
      <c r="A805" s="23"/>
      <c r="B805" s="23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</row>
    <row r="806">
      <c r="A806" s="23"/>
      <c r="B806" s="23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</row>
    <row r="807">
      <c r="A807" s="23"/>
      <c r="B807" s="23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</row>
    <row r="808">
      <c r="A808" s="23"/>
      <c r="B808" s="23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</row>
    <row r="809">
      <c r="A809" s="23"/>
      <c r="B809" s="23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</row>
    <row r="810">
      <c r="A810" s="23"/>
      <c r="B810" s="23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</row>
    <row r="811">
      <c r="A811" s="23"/>
      <c r="B811" s="23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</row>
    <row r="812">
      <c r="A812" s="23"/>
      <c r="B812" s="23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</row>
    <row r="813">
      <c r="A813" s="23"/>
      <c r="B813" s="23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</row>
    <row r="814">
      <c r="A814" s="23"/>
      <c r="B814" s="23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</row>
    <row r="815">
      <c r="A815" s="23"/>
      <c r="B815" s="23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</row>
    <row r="816">
      <c r="A816" s="23"/>
      <c r="B816" s="23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</row>
    <row r="817">
      <c r="A817" s="23"/>
      <c r="B817" s="23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</row>
    <row r="818">
      <c r="A818" s="23"/>
      <c r="B818" s="23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</row>
    <row r="819">
      <c r="A819" s="23"/>
      <c r="B819" s="23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</row>
    <row r="820">
      <c r="A820" s="23"/>
      <c r="B820" s="23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</row>
    <row r="821">
      <c r="A821" s="23"/>
      <c r="B821" s="23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</row>
    <row r="822">
      <c r="A822" s="23"/>
      <c r="B822" s="23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</row>
    <row r="823">
      <c r="A823" s="23"/>
      <c r="B823" s="23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</row>
    <row r="824">
      <c r="A824" s="23"/>
      <c r="B824" s="23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</row>
    <row r="825">
      <c r="A825" s="23"/>
      <c r="B825" s="23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</row>
    <row r="826">
      <c r="A826" s="23"/>
      <c r="B826" s="23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</row>
    <row r="827">
      <c r="A827" s="23"/>
      <c r="B827" s="23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</row>
    <row r="828">
      <c r="A828" s="23"/>
      <c r="B828" s="23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</row>
    <row r="829">
      <c r="A829" s="23"/>
      <c r="B829" s="23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</row>
    <row r="830">
      <c r="A830" s="23"/>
      <c r="B830" s="23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</row>
    <row r="831">
      <c r="A831" s="23"/>
      <c r="B831" s="23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</row>
    <row r="832">
      <c r="A832" s="23"/>
      <c r="B832" s="23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</row>
    <row r="833">
      <c r="A833" s="23"/>
      <c r="B833" s="23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</row>
    <row r="834">
      <c r="A834" s="23"/>
      <c r="B834" s="23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</row>
    <row r="835">
      <c r="A835" s="23"/>
      <c r="B835" s="23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</row>
    <row r="836">
      <c r="A836" s="23"/>
      <c r="B836" s="23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</row>
    <row r="837">
      <c r="A837" s="23"/>
      <c r="B837" s="23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</row>
    <row r="838">
      <c r="A838" s="23"/>
      <c r="B838" s="23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</row>
    <row r="839">
      <c r="A839" s="23"/>
      <c r="B839" s="23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</row>
    <row r="840">
      <c r="A840" s="23"/>
      <c r="B840" s="23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</row>
    <row r="841">
      <c r="A841" s="23"/>
      <c r="B841" s="23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</row>
    <row r="842">
      <c r="A842" s="23"/>
      <c r="B842" s="23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</row>
    <row r="843">
      <c r="A843" s="23"/>
      <c r="B843" s="23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</row>
    <row r="844">
      <c r="A844" s="23"/>
      <c r="B844" s="23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</row>
    <row r="845">
      <c r="A845" s="23"/>
      <c r="B845" s="23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</row>
    <row r="846">
      <c r="A846" s="23"/>
      <c r="B846" s="23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</row>
    <row r="847">
      <c r="A847" s="23"/>
      <c r="B847" s="23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</row>
    <row r="848">
      <c r="A848" s="23"/>
      <c r="B848" s="23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</row>
    <row r="849">
      <c r="A849" s="23"/>
      <c r="B849" s="23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</row>
    <row r="850">
      <c r="A850" s="23"/>
      <c r="B850" s="23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</row>
    <row r="851">
      <c r="A851" s="23"/>
      <c r="B851" s="23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</row>
    <row r="852">
      <c r="A852" s="23"/>
      <c r="B852" s="23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</row>
    <row r="853">
      <c r="A853" s="23"/>
      <c r="B853" s="23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</row>
    <row r="854">
      <c r="A854" s="23"/>
      <c r="B854" s="23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</row>
    <row r="855">
      <c r="A855" s="23"/>
      <c r="B855" s="23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</row>
    <row r="856">
      <c r="A856" s="23"/>
      <c r="B856" s="23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</row>
    <row r="857">
      <c r="A857" s="23"/>
      <c r="B857" s="23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</row>
    <row r="858">
      <c r="A858" s="23"/>
      <c r="B858" s="23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</row>
    <row r="859">
      <c r="A859" s="23"/>
      <c r="B859" s="23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</row>
    <row r="860">
      <c r="A860" s="23"/>
      <c r="B860" s="23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</row>
    <row r="861">
      <c r="A861" s="23"/>
      <c r="B861" s="23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</row>
    <row r="862">
      <c r="A862" s="23"/>
      <c r="B862" s="23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</row>
    <row r="863">
      <c r="A863" s="23"/>
      <c r="B863" s="23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</row>
    <row r="864">
      <c r="A864" s="23"/>
      <c r="B864" s="23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</row>
    <row r="865">
      <c r="A865" s="23"/>
      <c r="B865" s="23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</row>
    <row r="866">
      <c r="A866" s="23"/>
      <c r="B866" s="23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</row>
    <row r="867">
      <c r="A867" s="23"/>
      <c r="B867" s="23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</row>
    <row r="868">
      <c r="A868" s="23"/>
      <c r="B868" s="23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</row>
    <row r="869">
      <c r="A869" s="23"/>
      <c r="B869" s="23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</row>
    <row r="870">
      <c r="A870" s="23"/>
      <c r="B870" s="23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</row>
    <row r="871">
      <c r="A871" s="23"/>
      <c r="B871" s="23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</row>
    <row r="872">
      <c r="A872" s="23"/>
      <c r="B872" s="23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</row>
    <row r="873">
      <c r="A873" s="23"/>
      <c r="B873" s="23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</row>
    <row r="874">
      <c r="A874" s="23"/>
      <c r="B874" s="23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</row>
    <row r="875">
      <c r="A875" s="23"/>
      <c r="B875" s="23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</row>
    <row r="876">
      <c r="A876" s="23"/>
      <c r="B876" s="23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</row>
    <row r="877">
      <c r="A877" s="23"/>
      <c r="B877" s="23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</row>
    <row r="878">
      <c r="A878" s="23"/>
      <c r="B878" s="23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</row>
    <row r="879">
      <c r="A879" s="23"/>
      <c r="B879" s="23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</row>
    <row r="880">
      <c r="A880" s="23"/>
      <c r="B880" s="23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</row>
    <row r="881">
      <c r="A881" s="23"/>
      <c r="B881" s="23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</row>
    <row r="882">
      <c r="A882" s="23"/>
      <c r="B882" s="23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</row>
    <row r="883">
      <c r="A883" s="23"/>
      <c r="B883" s="23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</row>
    <row r="884">
      <c r="A884" s="23"/>
      <c r="B884" s="23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</row>
    <row r="885">
      <c r="A885" s="23"/>
      <c r="B885" s="23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</row>
    <row r="886">
      <c r="A886" s="23"/>
      <c r="B886" s="23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</row>
    <row r="887">
      <c r="A887" s="23"/>
      <c r="B887" s="23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</row>
    <row r="888">
      <c r="A888" s="23"/>
      <c r="B888" s="23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</row>
    <row r="889">
      <c r="A889" s="23"/>
      <c r="B889" s="23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</row>
    <row r="890">
      <c r="A890" s="23"/>
      <c r="B890" s="23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</row>
    <row r="891">
      <c r="A891" s="23"/>
      <c r="B891" s="23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</row>
    <row r="892">
      <c r="A892" s="23"/>
      <c r="B892" s="23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</row>
    <row r="893">
      <c r="A893" s="23"/>
      <c r="B893" s="23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</row>
    <row r="894">
      <c r="A894" s="23"/>
      <c r="B894" s="23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</row>
    <row r="895">
      <c r="A895" s="23"/>
      <c r="B895" s="23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</row>
    <row r="896">
      <c r="A896" s="23"/>
      <c r="B896" s="23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</row>
    <row r="897">
      <c r="A897" s="23"/>
      <c r="B897" s="23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</row>
    <row r="898">
      <c r="A898" s="23"/>
      <c r="B898" s="23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</row>
    <row r="899">
      <c r="A899" s="23"/>
      <c r="B899" s="23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</row>
    <row r="900">
      <c r="A900" s="23"/>
      <c r="B900" s="23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</row>
    <row r="901">
      <c r="A901" s="23"/>
      <c r="B901" s="23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</row>
    <row r="902">
      <c r="A902" s="23"/>
      <c r="B902" s="23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</row>
    <row r="903">
      <c r="A903" s="23"/>
      <c r="B903" s="23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</row>
    <row r="904">
      <c r="A904" s="23"/>
      <c r="B904" s="23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</row>
    <row r="905">
      <c r="A905" s="23"/>
      <c r="B905" s="23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</row>
    <row r="906">
      <c r="A906" s="23"/>
      <c r="B906" s="23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</row>
    <row r="907">
      <c r="A907" s="23"/>
      <c r="B907" s="23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</row>
    <row r="908">
      <c r="A908" s="23"/>
      <c r="B908" s="23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</row>
    <row r="909">
      <c r="A909" s="23"/>
      <c r="B909" s="23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</row>
    <row r="910">
      <c r="A910" s="23"/>
      <c r="B910" s="23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</row>
    <row r="911">
      <c r="A911" s="23"/>
      <c r="B911" s="23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</row>
    <row r="912">
      <c r="A912" s="23"/>
      <c r="B912" s="23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</row>
    <row r="913">
      <c r="A913" s="23"/>
      <c r="B913" s="23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</row>
    <row r="914">
      <c r="A914" s="23"/>
      <c r="B914" s="23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</row>
    <row r="915">
      <c r="A915" s="23"/>
      <c r="B915" s="23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</row>
    <row r="916">
      <c r="A916" s="23"/>
      <c r="B916" s="23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</row>
    <row r="917">
      <c r="A917" s="23"/>
      <c r="B917" s="23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</row>
    <row r="918">
      <c r="A918" s="23"/>
      <c r="B918" s="23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</row>
    <row r="919">
      <c r="A919" s="23"/>
      <c r="B919" s="23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</row>
    <row r="920">
      <c r="A920" s="23"/>
      <c r="B920" s="23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</row>
    <row r="921">
      <c r="A921" s="23"/>
      <c r="B921" s="23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</row>
    <row r="922">
      <c r="A922" s="23"/>
      <c r="B922" s="23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</row>
    <row r="923">
      <c r="A923" s="23"/>
      <c r="B923" s="23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</row>
    <row r="924">
      <c r="A924" s="23"/>
      <c r="B924" s="23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</row>
    <row r="925">
      <c r="A925" s="23"/>
      <c r="B925" s="23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</row>
    <row r="926">
      <c r="A926" s="23"/>
      <c r="B926" s="23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</row>
    <row r="927">
      <c r="A927" s="23"/>
      <c r="B927" s="23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</row>
    <row r="928">
      <c r="A928" s="23"/>
      <c r="B928" s="23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</row>
    <row r="929">
      <c r="A929" s="23"/>
      <c r="B929" s="23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</row>
    <row r="930">
      <c r="A930" s="23"/>
      <c r="B930" s="23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</row>
    <row r="931">
      <c r="A931" s="23"/>
      <c r="B931" s="23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</row>
    <row r="932">
      <c r="A932" s="23"/>
      <c r="B932" s="23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</row>
    <row r="933">
      <c r="A933" s="23"/>
      <c r="B933" s="23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</row>
    <row r="934">
      <c r="A934" s="23"/>
      <c r="B934" s="23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</row>
    <row r="935">
      <c r="A935" s="23"/>
      <c r="B935" s="23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</row>
    <row r="936">
      <c r="A936" s="23"/>
      <c r="B936" s="23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</row>
    <row r="937">
      <c r="A937" s="23"/>
      <c r="B937" s="23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</row>
    <row r="938">
      <c r="A938" s="23"/>
      <c r="B938" s="23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</row>
    <row r="939">
      <c r="A939" s="23"/>
      <c r="B939" s="23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</row>
    <row r="940">
      <c r="A940" s="23"/>
      <c r="B940" s="23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</row>
    <row r="941">
      <c r="A941" s="23"/>
      <c r="B941" s="23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</row>
    <row r="942">
      <c r="A942" s="23"/>
      <c r="B942" s="23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</row>
    <row r="943">
      <c r="A943" s="23"/>
      <c r="B943" s="23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</row>
    <row r="944">
      <c r="A944" s="23"/>
      <c r="B944" s="23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</row>
    <row r="945">
      <c r="A945" s="23"/>
      <c r="B945" s="23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</row>
    <row r="946">
      <c r="A946" s="23"/>
      <c r="B946" s="23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</row>
    <row r="947">
      <c r="A947" s="23"/>
      <c r="B947" s="23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</row>
    <row r="948">
      <c r="A948" s="23"/>
      <c r="B948" s="23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</row>
    <row r="949">
      <c r="A949" s="23"/>
      <c r="B949" s="23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</row>
    <row r="950">
      <c r="A950" s="23"/>
      <c r="B950" s="23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</row>
    <row r="951">
      <c r="A951" s="23"/>
      <c r="B951" s="23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</row>
    <row r="952">
      <c r="A952" s="23"/>
      <c r="B952" s="23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</row>
    <row r="953">
      <c r="A953" s="23"/>
      <c r="B953" s="23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</row>
    <row r="954">
      <c r="A954" s="23"/>
      <c r="B954" s="23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</row>
    <row r="955">
      <c r="A955" s="23"/>
      <c r="B955" s="23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</row>
    <row r="956">
      <c r="A956" s="23"/>
      <c r="B956" s="23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</row>
    <row r="957">
      <c r="A957" s="23"/>
      <c r="B957" s="23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</row>
    <row r="958">
      <c r="A958" s="23"/>
      <c r="B958" s="23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</row>
    <row r="959">
      <c r="A959" s="23"/>
      <c r="B959" s="23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</row>
    <row r="960">
      <c r="A960" s="23"/>
      <c r="B960" s="23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</row>
    <row r="961">
      <c r="A961" s="23"/>
      <c r="B961" s="23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</row>
    <row r="962">
      <c r="A962" s="23"/>
      <c r="B962" s="23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</row>
    <row r="963">
      <c r="A963" s="23"/>
      <c r="B963" s="23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</row>
    <row r="964">
      <c r="A964" s="23"/>
      <c r="B964" s="23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</row>
    <row r="965">
      <c r="A965" s="23"/>
      <c r="B965" s="23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</row>
    <row r="966">
      <c r="A966" s="23"/>
      <c r="B966" s="23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</row>
    <row r="967">
      <c r="A967" s="23"/>
      <c r="B967" s="23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</row>
    <row r="968">
      <c r="A968" s="23"/>
      <c r="B968" s="23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</row>
    <row r="969">
      <c r="A969" s="23"/>
      <c r="B969" s="23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</row>
    <row r="970">
      <c r="A970" s="23"/>
      <c r="B970" s="23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</row>
    <row r="971">
      <c r="A971" s="23"/>
      <c r="B971" s="23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</row>
    <row r="972">
      <c r="A972" s="23"/>
      <c r="B972" s="23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</row>
    <row r="973">
      <c r="A973" s="23"/>
      <c r="B973" s="23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</row>
    <row r="974">
      <c r="A974" s="23"/>
      <c r="B974" s="23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</row>
    <row r="975">
      <c r="A975" s="23"/>
      <c r="B975" s="23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</row>
    <row r="976">
      <c r="A976" s="23"/>
      <c r="B976" s="23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</row>
    <row r="977">
      <c r="A977" s="23"/>
      <c r="B977" s="23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</row>
    <row r="978">
      <c r="A978" s="23"/>
      <c r="B978" s="23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</row>
    <row r="979">
      <c r="A979" s="23"/>
      <c r="B979" s="23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</row>
    <row r="980">
      <c r="A980" s="23"/>
      <c r="B980" s="23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</row>
    <row r="981">
      <c r="A981" s="23"/>
      <c r="B981" s="23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</row>
    <row r="982">
      <c r="A982" s="23"/>
      <c r="B982" s="23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</row>
    <row r="983">
      <c r="A983" s="23"/>
      <c r="B983" s="23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</row>
    <row r="984">
      <c r="A984" s="23"/>
      <c r="B984" s="23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</row>
    <row r="985">
      <c r="A985" s="23"/>
      <c r="B985" s="23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</row>
    <row r="986">
      <c r="A986" s="23"/>
      <c r="B986" s="23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</row>
    <row r="987">
      <c r="A987" s="23"/>
      <c r="B987" s="23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</row>
    <row r="988">
      <c r="A988" s="23"/>
      <c r="B988" s="23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</row>
    <row r="989">
      <c r="A989" s="23"/>
      <c r="B989" s="23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</row>
    <row r="990">
      <c r="A990" s="23"/>
      <c r="B990" s="23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</row>
    <row r="991">
      <c r="A991" s="23"/>
      <c r="B991" s="23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</row>
    <row r="992">
      <c r="A992" s="23"/>
      <c r="B992" s="23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</row>
    <row r="993">
      <c r="A993" s="23"/>
      <c r="B993" s="23"/>
      <c r="C993" s="249"/>
      <c r="D993" s="249"/>
      <c r="E993" s="249"/>
      <c r="F993" s="249"/>
      <c r="G993" s="249"/>
      <c r="H993" s="249"/>
      <c r="I993" s="249"/>
      <c r="J993" s="249"/>
      <c r="K993" s="249"/>
      <c r="L993" s="249"/>
      <c r="M993" s="249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</row>
  </sheetData>
  <mergeCells count="28">
    <mergeCell ref="A1:A2"/>
    <mergeCell ref="B1:B2"/>
    <mergeCell ref="A4:A11"/>
    <mergeCell ref="A12:A22"/>
    <mergeCell ref="A23:A33"/>
    <mergeCell ref="A34:A43"/>
    <mergeCell ref="A45:A54"/>
    <mergeCell ref="A56:A65"/>
    <mergeCell ref="A67:A76"/>
    <mergeCell ref="A77:A86"/>
    <mergeCell ref="A88:A97"/>
    <mergeCell ref="A99:A108"/>
    <mergeCell ref="A109:A118"/>
    <mergeCell ref="A120:A129"/>
    <mergeCell ref="A206:A215"/>
    <mergeCell ref="A217:A226"/>
    <mergeCell ref="A228:A237"/>
    <mergeCell ref="A239:A248"/>
    <mergeCell ref="A250:A259"/>
    <mergeCell ref="A261:A270"/>
    <mergeCell ref="A272:A281"/>
    <mergeCell ref="A131:A140"/>
    <mergeCell ref="A142:A151"/>
    <mergeCell ref="A153:A162"/>
    <mergeCell ref="A164:A172"/>
    <mergeCell ref="A174:A183"/>
    <mergeCell ref="A185:A194"/>
    <mergeCell ref="A195:A204"/>
  </mergeCells>
  <hyperlinks>
    <hyperlink r:id="rId2" ref="F55"/>
    <hyperlink r:id="rId3" ref="H173"/>
    <hyperlink r:id="rId4" ref="J173"/>
    <hyperlink r:id="rId5" ref="L173"/>
    <hyperlink r:id="rId6" ref="F184"/>
    <hyperlink r:id="rId7" ref="H184"/>
    <hyperlink r:id="rId8" ref="F216"/>
    <hyperlink r:id="rId9" ref="H216"/>
    <hyperlink r:id="rId10" ref="J216"/>
    <hyperlink r:id="rId11" ref="L216"/>
    <hyperlink r:id="rId12" ref="F227"/>
    <hyperlink r:id="rId13" ref="H227"/>
    <hyperlink r:id="rId14" ref="J227"/>
    <hyperlink r:id="rId15" ref="L227"/>
    <hyperlink r:id="rId16" ref="F238"/>
    <hyperlink r:id="rId17" ref="H238"/>
    <hyperlink r:id="rId18" ref="J238"/>
    <hyperlink r:id="rId19" ref="L238"/>
    <hyperlink r:id="rId20" ref="F249"/>
    <hyperlink r:id="rId21" ref="H249"/>
    <hyperlink r:id="rId22" ref="J249"/>
    <hyperlink r:id="rId23" ref="L249"/>
    <hyperlink r:id="rId24" ref="H260"/>
    <hyperlink r:id="rId25" ref="J260"/>
    <hyperlink r:id="rId26" ref="L260"/>
    <hyperlink r:id="rId27" ref="F271"/>
    <hyperlink r:id="rId28" ref="H271"/>
    <hyperlink r:id="rId29" ref="J271"/>
    <hyperlink r:id="rId30" ref="L271"/>
    <hyperlink r:id="rId31" ref="F282"/>
    <hyperlink r:id="rId32" ref="H282"/>
    <hyperlink r:id="rId33" ref="J282"/>
    <hyperlink r:id="rId34" ref="L282"/>
  </hyperlinks>
  <drawing r:id="rId35"/>
  <legacyDrawing r:id="rId3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8.71"/>
    <col customWidth="1" hidden="1" min="3" max="3" width="15.29"/>
    <col customWidth="1" min="4" max="4" width="6.86"/>
    <col customWidth="1" hidden="1" min="5" max="5" width="7.86"/>
    <col customWidth="1" min="6" max="6" width="10.14"/>
    <col customWidth="1" hidden="1" min="7" max="7" width="7.57"/>
    <col customWidth="1" min="8" max="8" width="6.86"/>
    <col customWidth="1" hidden="1" min="9" max="9" width="9.14"/>
    <col customWidth="1" min="10" max="10" width="9.0"/>
    <col customWidth="1" hidden="1" min="11" max="11" width="9.14"/>
    <col customWidth="1" min="12" max="12" width="10.29"/>
    <col customWidth="1" hidden="1" min="13" max="13" width="11.57"/>
    <col customWidth="1" min="14" max="14" width="7.86"/>
    <col customWidth="1" min="15" max="15" width="8.71"/>
    <col customWidth="1" min="17" max="17" width="56.71"/>
  </cols>
  <sheetData>
    <row r="1">
      <c r="A1" s="274" t="s">
        <v>2507</v>
      </c>
      <c r="B1" s="275" t="s">
        <v>2508</v>
      </c>
      <c r="C1" s="276" t="s">
        <v>2216</v>
      </c>
      <c r="D1" s="277" t="s">
        <v>10</v>
      </c>
      <c r="E1" s="276" t="s">
        <v>54</v>
      </c>
      <c r="F1" s="277" t="s">
        <v>10</v>
      </c>
      <c r="G1" s="276" t="s">
        <v>54</v>
      </c>
      <c r="H1" s="277" t="s">
        <v>10</v>
      </c>
      <c r="I1" s="276" t="s">
        <v>54</v>
      </c>
      <c r="J1" s="277" t="s">
        <v>10</v>
      </c>
      <c r="K1" s="276" t="s">
        <v>54</v>
      </c>
      <c r="L1" s="277" t="s">
        <v>10</v>
      </c>
      <c r="M1" s="276" t="s">
        <v>14</v>
      </c>
      <c r="N1" s="249"/>
      <c r="O1" s="249"/>
      <c r="P1" s="249"/>
      <c r="Q1" s="249"/>
      <c r="R1" s="249"/>
      <c r="S1" s="249"/>
      <c r="T1" s="249"/>
      <c r="U1" s="249"/>
      <c r="V1" s="249"/>
      <c r="W1" s="249"/>
      <c r="X1" s="249"/>
      <c r="Y1" s="249"/>
      <c r="Z1" s="249"/>
      <c r="AA1" s="249"/>
      <c r="AB1" s="249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</row>
    <row r="2" ht="35.25" customHeight="1">
      <c r="A2" s="35"/>
      <c r="B2" s="35"/>
      <c r="C2" s="240" t="s">
        <v>2042</v>
      </c>
      <c r="D2" s="239" t="s">
        <v>83</v>
      </c>
      <c r="E2" s="278" t="s">
        <v>38</v>
      </c>
      <c r="F2" s="280" t="s">
        <v>99</v>
      </c>
      <c r="G2" s="278" t="s">
        <v>103</v>
      </c>
      <c r="H2" s="239" t="s">
        <v>43</v>
      </c>
      <c r="I2" s="281" t="s">
        <v>137</v>
      </c>
      <c r="J2" s="239" t="s">
        <v>1232</v>
      </c>
      <c r="K2" s="281" t="s">
        <v>138</v>
      </c>
      <c r="L2" s="239" t="s">
        <v>1247</v>
      </c>
      <c r="M2" s="282" t="s">
        <v>51</v>
      </c>
      <c r="N2" s="219" t="s">
        <v>114</v>
      </c>
      <c r="O2" s="249"/>
      <c r="P2" s="249"/>
      <c r="Q2" s="249"/>
      <c r="R2" s="249"/>
      <c r="S2" s="249"/>
      <c r="T2" s="249"/>
      <c r="U2" s="249"/>
      <c r="V2" s="249"/>
      <c r="W2" s="249"/>
      <c r="X2" s="249"/>
      <c r="Y2" s="249"/>
      <c r="Z2" s="249"/>
      <c r="AA2" s="249"/>
      <c r="AB2" s="249"/>
      <c r="AC2" s="249"/>
      <c r="AD2" s="249"/>
      <c r="AE2" s="249"/>
      <c r="AF2" s="249"/>
      <c r="AG2" s="249"/>
      <c r="AH2" s="249"/>
      <c r="AI2" s="249"/>
      <c r="AJ2" s="249"/>
      <c r="AK2" s="249"/>
      <c r="AL2" s="249"/>
      <c r="AM2" s="249"/>
      <c r="AN2" s="249"/>
      <c r="AO2" s="249"/>
      <c r="AP2" s="249"/>
      <c r="AQ2" s="249"/>
      <c r="AR2" s="249"/>
      <c r="AS2" s="249"/>
      <c r="AT2" s="249"/>
      <c r="AU2" s="249"/>
    </row>
    <row r="3">
      <c r="A3" s="73"/>
      <c r="B3" s="75" t="s">
        <v>134</v>
      </c>
      <c r="C3" s="76"/>
      <c r="D3" s="78" t="s">
        <v>252</v>
      </c>
      <c r="E3" s="76"/>
      <c r="F3" s="247">
        <v>0.45902777777777776</v>
      </c>
      <c r="G3" s="76"/>
      <c r="H3" s="247">
        <v>0.5145833333333333</v>
      </c>
      <c r="I3" s="76"/>
      <c r="J3" s="247">
        <v>0.5590277777777778</v>
      </c>
      <c r="K3" s="76"/>
      <c r="L3" s="247">
        <v>0.6347222222222222</v>
      </c>
      <c r="M3" s="76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</row>
    <row r="4">
      <c r="A4" s="85">
        <v>43726.0</v>
      </c>
      <c r="B4" s="88" t="s">
        <v>159</v>
      </c>
      <c r="C4" s="90"/>
      <c r="D4" s="78">
        <v>0.0</v>
      </c>
      <c r="E4" s="90"/>
      <c r="F4" s="92">
        <v>18.0</v>
      </c>
      <c r="G4" s="90"/>
      <c r="H4" s="92">
        <v>21.0</v>
      </c>
      <c r="I4" s="90"/>
      <c r="J4" s="92">
        <v>19.0</v>
      </c>
      <c r="K4" s="90"/>
      <c r="L4" s="90">
        <f>23+17+39</f>
        <v>79</v>
      </c>
      <c r="M4" s="90"/>
      <c r="N4" s="90"/>
      <c r="O4" s="224">
        <f>SUM(D4:N4)</f>
        <v>137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</row>
    <row r="5">
      <c r="A5" s="27"/>
      <c r="B5" s="88" t="s">
        <v>178</v>
      </c>
      <c r="C5" s="90"/>
      <c r="D5" s="78">
        <v>0.0</v>
      </c>
      <c r="E5" s="90"/>
      <c r="F5" s="92">
        <v>18.0</v>
      </c>
      <c r="G5" s="90"/>
      <c r="H5" s="92">
        <v>21.0</v>
      </c>
      <c r="I5" s="90"/>
      <c r="J5" s="92">
        <v>19.0</v>
      </c>
      <c r="K5" s="90"/>
      <c r="L5" s="92">
        <v>30.0</v>
      </c>
      <c r="M5" s="90"/>
      <c r="N5" s="90"/>
      <c r="O5" s="90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</row>
    <row r="6">
      <c r="A6" s="27"/>
      <c r="B6" s="88" t="s">
        <v>190</v>
      </c>
      <c r="C6" s="90"/>
      <c r="D6" s="78">
        <v>0.0</v>
      </c>
      <c r="E6" s="90"/>
      <c r="F6" s="92">
        <v>3.0</v>
      </c>
      <c r="G6" s="90"/>
      <c r="H6" s="92">
        <v>3.0</v>
      </c>
      <c r="I6" s="90"/>
      <c r="J6" s="92">
        <v>0.0</v>
      </c>
      <c r="K6" s="90"/>
      <c r="L6" s="92">
        <v>0.0</v>
      </c>
      <c r="M6" s="90"/>
      <c r="N6" s="90"/>
      <c r="O6" s="90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</row>
    <row r="7">
      <c r="A7" s="27"/>
      <c r="B7" s="88" t="s">
        <v>207</v>
      </c>
      <c r="C7" s="90"/>
      <c r="D7" s="78">
        <v>0.0</v>
      </c>
      <c r="E7" s="90"/>
      <c r="F7" s="92">
        <v>4.0</v>
      </c>
      <c r="G7" s="90"/>
      <c r="H7" s="92">
        <v>11.0</v>
      </c>
      <c r="I7" s="90"/>
      <c r="J7" s="92">
        <v>18.0</v>
      </c>
      <c r="K7" s="90"/>
      <c r="L7" s="92">
        <v>30.0</v>
      </c>
      <c r="M7" s="90"/>
      <c r="N7" s="90"/>
      <c r="O7" s="90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</row>
    <row r="8">
      <c r="A8" s="27"/>
      <c r="B8" s="88" t="s">
        <v>214</v>
      </c>
      <c r="C8" s="90"/>
      <c r="D8" s="78">
        <v>0.0</v>
      </c>
      <c r="E8" s="90"/>
      <c r="F8" s="92">
        <v>11.0</v>
      </c>
      <c r="G8" s="90"/>
      <c r="H8" s="92">
        <v>7.0</v>
      </c>
      <c r="I8" s="90"/>
      <c r="J8" s="92">
        <v>1.0</v>
      </c>
      <c r="K8" s="90"/>
      <c r="L8" s="92">
        <v>0.0</v>
      </c>
      <c r="M8" s="90"/>
      <c r="N8" s="90"/>
      <c r="O8" s="90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</row>
    <row r="9">
      <c r="A9" s="27"/>
      <c r="B9" s="88" t="s">
        <v>221</v>
      </c>
      <c r="C9" s="90"/>
      <c r="D9" s="78">
        <v>0.0</v>
      </c>
      <c r="E9" s="90"/>
      <c r="F9" s="92">
        <v>0.0</v>
      </c>
      <c r="G9" s="90"/>
      <c r="H9" s="92">
        <v>0.0</v>
      </c>
      <c r="I9" s="90"/>
      <c r="J9" s="92">
        <v>0.0</v>
      </c>
      <c r="K9" s="90"/>
      <c r="L9" s="92">
        <v>0.0</v>
      </c>
      <c r="M9" s="90"/>
      <c r="N9" s="90"/>
      <c r="O9" s="90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</row>
    <row r="10">
      <c r="A10" s="27"/>
      <c r="B10" s="88" t="s">
        <v>233</v>
      </c>
      <c r="C10" s="90"/>
      <c r="D10" s="78">
        <v>0.0</v>
      </c>
      <c r="E10" s="90"/>
      <c r="F10" s="92">
        <v>0.0</v>
      </c>
      <c r="G10" s="90"/>
      <c r="H10" s="92">
        <v>0.0</v>
      </c>
      <c r="I10" s="90"/>
      <c r="J10" s="92">
        <v>0.0</v>
      </c>
      <c r="K10" s="90"/>
      <c r="L10" s="92">
        <v>49.0</v>
      </c>
      <c r="M10" s="90"/>
      <c r="N10" s="90"/>
      <c r="O10" s="90"/>
    </row>
    <row r="11">
      <c r="A11" s="35"/>
      <c r="B11" s="109" t="s">
        <v>239</v>
      </c>
      <c r="C11" s="110" t="str">
        <f>C5/C4</f>
        <v>#DIV/0!</v>
      </c>
      <c r="D11" s="109">
        <v>0.0</v>
      </c>
      <c r="E11" s="110" t="str">
        <f t="shared" ref="E11:O11" si="1">E5/E4</f>
        <v>#DIV/0!</v>
      </c>
      <c r="F11" s="110">
        <f t="shared" si="1"/>
        <v>1</v>
      </c>
      <c r="G11" s="110" t="str">
        <f t="shared" si="1"/>
        <v>#DIV/0!</v>
      </c>
      <c r="H11" s="110">
        <f t="shared" si="1"/>
        <v>1</v>
      </c>
      <c r="I11" s="110" t="str">
        <f t="shared" si="1"/>
        <v>#DIV/0!</v>
      </c>
      <c r="J11" s="110">
        <f t="shared" si="1"/>
        <v>1</v>
      </c>
      <c r="K11" s="110" t="str">
        <f t="shared" si="1"/>
        <v>#DIV/0!</v>
      </c>
      <c r="L11" s="110">
        <f t="shared" si="1"/>
        <v>0.3797468354</v>
      </c>
      <c r="M11" s="110" t="str">
        <f t="shared" si="1"/>
        <v>#DIV/0!</v>
      </c>
      <c r="N11" s="110" t="str">
        <f t="shared" si="1"/>
        <v>#DIV/0!</v>
      </c>
      <c r="O11" s="110">
        <f t="shared" si="1"/>
        <v>0</v>
      </c>
    </row>
    <row r="12">
      <c r="A12" s="85">
        <v>43727.0</v>
      </c>
      <c r="B12" s="112" t="s">
        <v>134</v>
      </c>
      <c r="C12" s="113"/>
      <c r="D12" s="188" t="s">
        <v>252</v>
      </c>
      <c r="E12" s="113"/>
      <c r="F12" s="197">
        <v>0.4576388888888889</v>
      </c>
      <c r="G12" s="115"/>
      <c r="H12" s="197">
        <v>0.5215277777777778</v>
      </c>
      <c r="I12" s="113"/>
      <c r="J12" s="197">
        <v>0.5951388888888889</v>
      </c>
      <c r="K12" s="113"/>
      <c r="L12" s="197">
        <v>0.6395833333333333</v>
      </c>
      <c r="M12" s="113"/>
      <c r="N12" s="115"/>
      <c r="O12" s="11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</row>
    <row r="13">
      <c r="A13" s="27"/>
      <c r="B13" s="88" t="s">
        <v>159</v>
      </c>
      <c r="C13" s="90"/>
      <c r="D13" s="233">
        <v>0.0</v>
      </c>
      <c r="E13" s="90"/>
      <c r="F13" s="233">
        <v>14.0</v>
      </c>
      <c r="G13" s="233"/>
      <c r="H13" s="233">
        <v>23.0</v>
      </c>
      <c r="I13" s="235"/>
      <c r="J13" s="233">
        <v>36.0</v>
      </c>
      <c r="K13" s="235"/>
      <c r="L13" s="233">
        <v>59.0</v>
      </c>
      <c r="M13" s="90"/>
      <c r="N13" s="92"/>
      <c r="O13" s="224">
        <f>SUM(D13:N13)</f>
        <v>132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</row>
    <row r="14">
      <c r="A14" s="27"/>
      <c r="B14" s="88" t="s">
        <v>178</v>
      </c>
      <c r="C14" s="90"/>
      <c r="D14" s="233">
        <v>0.0</v>
      </c>
      <c r="E14" s="90"/>
      <c r="F14" s="233">
        <v>14.0</v>
      </c>
      <c r="G14" s="233"/>
      <c r="H14" s="233">
        <v>23.0</v>
      </c>
      <c r="I14" s="235"/>
      <c r="J14" s="233">
        <v>30.0</v>
      </c>
      <c r="K14" s="235"/>
      <c r="L14" s="233">
        <v>59.0</v>
      </c>
      <c r="M14" s="90"/>
      <c r="N14" s="92"/>
      <c r="O14" s="92">
        <v>42.0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</row>
    <row r="15">
      <c r="A15" s="27"/>
      <c r="B15" s="88" t="s">
        <v>287</v>
      </c>
      <c r="C15" s="90"/>
      <c r="D15" s="233">
        <v>0.0</v>
      </c>
      <c r="E15" s="90"/>
      <c r="F15" s="233">
        <v>12.0</v>
      </c>
      <c r="G15" s="233"/>
      <c r="H15" s="233">
        <v>3.0</v>
      </c>
      <c r="I15" s="235"/>
      <c r="J15" s="233" t="s">
        <v>252</v>
      </c>
      <c r="K15" s="235"/>
      <c r="L15" s="233" t="s">
        <v>252</v>
      </c>
      <c r="M15" s="90"/>
      <c r="N15" s="92"/>
      <c r="O15" s="248">
        <f>(O13-O14)/O13</f>
        <v>0.6818181818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</row>
    <row r="16">
      <c r="A16" s="27"/>
      <c r="B16" s="88" t="s">
        <v>295</v>
      </c>
      <c r="C16" s="90"/>
      <c r="D16" s="233">
        <v>0.0</v>
      </c>
      <c r="E16" s="90"/>
      <c r="F16" s="233" t="s">
        <v>252</v>
      </c>
      <c r="G16" s="235"/>
      <c r="H16" s="233" t="s">
        <v>252</v>
      </c>
      <c r="I16" s="235"/>
      <c r="J16" s="233">
        <v>24.0</v>
      </c>
      <c r="K16" s="235"/>
      <c r="L16" s="233">
        <v>38.0</v>
      </c>
      <c r="M16" s="90"/>
      <c r="N16" s="90"/>
      <c r="O16" s="90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</row>
    <row r="17">
      <c r="A17" s="27"/>
      <c r="B17" s="88" t="s">
        <v>301</v>
      </c>
      <c r="C17" s="90"/>
      <c r="D17" s="233"/>
      <c r="E17" s="90"/>
      <c r="F17" s="233"/>
      <c r="G17" s="235"/>
      <c r="H17" s="233"/>
      <c r="I17" s="235"/>
      <c r="J17" s="233"/>
      <c r="K17" s="235"/>
      <c r="L17" s="233"/>
      <c r="M17" s="90"/>
      <c r="N17" s="90"/>
      <c r="O17" s="90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</row>
    <row r="18">
      <c r="A18" s="27"/>
      <c r="B18" s="88" t="s">
        <v>207</v>
      </c>
      <c r="C18" s="90"/>
      <c r="D18" s="233">
        <v>0.0</v>
      </c>
      <c r="E18" s="90"/>
      <c r="F18" s="233">
        <v>14.0</v>
      </c>
      <c r="G18" s="235"/>
      <c r="H18" s="233">
        <v>23.0</v>
      </c>
      <c r="I18" s="235"/>
      <c r="J18" s="233">
        <v>36.0</v>
      </c>
      <c r="K18" s="235"/>
      <c r="L18" s="233">
        <v>59.0</v>
      </c>
      <c r="M18" s="90"/>
      <c r="N18" s="90"/>
      <c r="O18" s="90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</row>
    <row r="19">
      <c r="A19" s="27"/>
      <c r="B19" s="88" t="s">
        <v>214</v>
      </c>
      <c r="C19" s="90"/>
      <c r="D19" s="233">
        <v>0.0</v>
      </c>
      <c r="E19" s="90"/>
      <c r="F19" s="233">
        <v>4.0</v>
      </c>
      <c r="G19" s="233"/>
      <c r="H19" s="233">
        <v>9.0</v>
      </c>
      <c r="I19" s="235"/>
      <c r="J19" s="233">
        <v>12.0</v>
      </c>
      <c r="K19" s="235"/>
      <c r="L19" s="233">
        <v>19.0</v>
      </c>
      <c r="M19" s="90"/>
      <c r="N19" s="92"/>
      <c r="O19" s="90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</row>
    <row r="20">
      <c r="A20" s="27"/>
      <c r="B20" s="88" t="s">
        <v>221</v>
      </c>
      <c r="C20" s="90"/>
      <c r="D20" s="233">
        <v>0.0</v>
      </c>
      <c r="E20" s="90"/>
      <c r="F20" s="233">
        <v>0.0</v>
      </c>
      <c r="G20" s="233"/>
      <c r="H20" s="233">
        <v>0.0</v>
      </c>
      <c r="I20" s="235"/>
      <c r="J20" s="233">
        <v>0.0</v>
      </c>
      <c r="K20" s="235"/>
      <c r="L20" s="233">
        <v>2.0</v>
      </c>
      <c r="M20" s="90"/>
      <c r="N20" s="92"/>
      <c r="O20" s="90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</row>
    <row r="21">
      <c r="A21" s="27"/>
      <c r="B21" s="88" t="s">
        <v>233</v>
      </c>
      <c r="C21" s="90"/>
      <c r="D21" s="233">
        <v>0.0</v>
      </c>
      <c r="E21" s="90"/>
      <c r="F21" s="233">
        <v>0.0</v>
      </c>
      <c r="G21" s="235"/>
      <c r="H21" s="233">
        <v>0.0</v>
      </c>
      <c r="I21" s="235"/>
      <c r="J21" s="233">
        <v>6.0</v>
      </c>
      <c r="K21" s="235"/>
      <c r="L21" s="233">
        <v>0.0</v>
      </c>
      <c r="M21" s="90"/>
      <c r="N21" s="90"/>
      <c r="O21" s="90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</row>
    <row r="22">
      <c r="A22" s="35"/>
      <c r="B22" s="88" t="s">
        <v>338</v>
      </c>
      <c r="C22" s="110" t="str">
        <f>C14/C13</f>
        <v>#DIV/0!</v>
      </c>
      <c r="D22" s="109">
        <v>0.0</v>
      </c>
      <c r="E22" s="110" t="str">
        <f t="shared" ref="E22:O22" si="2">E14/E13</f>
        <v>#DIV/0!</v>
      </c>
      <c r="F22" s="110">
        <f t="shared" si="2"/>
        <v>1</v>
      </c>
      <c r="G22" s="110" t="str">
        <f t="shared" si="2"/>
        <v>#DIV/0!</v>
      </c>
      <c r="H22" s="110">
        <f t="shared" si="2"/>
        <v>1</v>
      </c>
      <c r="I22" s="110" t="str">
        <f t="shared" si="2"/>
        <v>#DIV/0!</v>
      </c>
      <c r="J22" s="110">
        <f t="shared" si="2"/>
        <v>0.8333333333</v>
      </c>
      <c r="K22" s="110" t="str">
        <f t="shared" si="2"/>
        <v>#DIV/0!</v>
      </c>
      <c r="L22" s="110">
        <f t="shared" si="2"/>
        <v>1</v>
      </c>
      <c r="M22" s="110" t="str">
        <f t="shared" si="2"/>
        <v>#DIV/0!</v>
      </c>
      <c r="N22" s="110" t="str">
        <f t="shared" si="2"/>
        <v>#DIV/0!</v>
      </c>
      <c r="O22" s="110">
        <f t="shared" si="2"/>
        <v>0.3181818182</v>
      </c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</row>
    <row r="23">
      <c r="A23" s="85">
        <v>43728.0</v>
      </c>
      <c r="B23" s="112" t="s">
        <v>134</v>
      </c>
      <c r="C23" s="113"/>
      <c r="D23" s="188" t="s">
        <v>252</v>
      </c>
      <c r="E23" s="189"/>
      <c r="F23" s="201">
        <v>0.4479166666666667</v>
      </c>
      <c r="G23" s="188"/>
      <c r="H23" s="201">
        <v>0.5131944444444444</v>
      </c>
      <c r="I23" s="189"/>
      <c r="J23" s="201">
        <v>0.5715277777777777</v>
      </c>
      <c r="K23" s="189"/>
      <c r="L23" s="201">
        <v>0.6208333333333333</v>
      </c>
      <c r="M23" s="189"/>
      <c r="N23" s="188"/>
      <c r="O23" s="189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</row>
    <row r="24">
      <c r="A24" s="27"/>
      <c r="B24" s="88" t="s">
        <v>159</v>
      </c>
      <c r="C24" s="90"/>
      <c r="D24" s="233">
        <v>0.0</v>
      </c>
      <c r="E24" s="235"/>
      <c r="F24" s="233">
        <v>30.0</v>
      </c>
      <c r="G24" s="233"/>
      <c r="H24" s="233">
        <v>15.0</v>
      </c>
      <c r="I24" s="235"/>
      <c r="J24" s="233">
        <v>25.0</v>
      </c>
      <c r="K24" s="235"/>
      <c r="L24" s="233">
        <v>52.0</v>
      </c>
      <c r="M24" s="235"/>
      <c r="N24" s="233"/>
      <c r="O24" s="285">
        <f>SUM(D24:N24)</f>
        <v>122</v>
      </c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</row>
    <row r="25">
      <c r="A25" s="27"/>
      <c r="B25" s="88" t="s">
        <v>178</v>
      </c>
      <c r="C25" s="90"/>
      <c r="D25" s="233">
        <v>0.0</v>
      </c>
      <c r="E25" s="235"/>
      <c r="F25" s="233">
        <v>30.0</v>
      </c>
      <c r="G25" s="233"/>
      <c r="H25" s="233">
        <v>15.0</v>
      </c>
      <c r="I25" s="235"/>
      <c r="J25" s="233">
        <v>25.0</v>
      </c>
      <c r="K25" s="235"/>
      <c r="L25" s="233">
        <v>52.0</v>
      </c>
      <c r="M25" s="235"/>
      <c r="N25" s="233"/>
      <c r="O25" s="23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</row>
    <row r="26">
      <c r="A26" s="27"/>
      <c r="B26" s="88" t="s">
        <v>287</v>
      </c>
      <c r="C26" s="90"/>
      <c r="D26" s="233">
        <v>0.0</v>
      </c>
      <c r="E26" s="235"/>
      <c r="F26" s="233">
        <v>22.0</v>
      </c>
      <c r="G26" s="233"/>
      <c r="H26" s="233">
        <v>4.0</v>
      </c>
      <c r="I26" s="235"/>
      <c r="J26" s="233" t="s">
        <v>252</v>
      </c>
      <c r="K26" s="235"/>
      <c r="L26" s="233" t="s">
        <v>252</v>
      </c>
      <c r="M26" s="235"/>
      <c r="N26" s="233"/>
      <c r="O26" s="286">
        <f>(O24-O25)/O24</f>
        <v>1</v>
      </c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</row>
    <row r="27">
      <c r="A27" s="27"/>
      <c r="B27" s="88" t="s">
        <v>295</v>
      </c>
      <c r="C27" s="90"/>
      <c r="D27" s="233">
        <v>0.0</v>
      </c>
      <c r="E27" s="235"/>
      <c r="F27" s="233" t="s">
        <v>252</v>
      </c>
      <c r="G27" s="235"/>
      <c r="H27" s="233">
        <v>6.0</v>
      </c>
      <c r="I27" s="235"/>
      <c r="J27" s="233">
        <v>10.0</v>
      </c>
      <c r="K27" s="235"/>
      <c r="L27" s="233">
        <v>13.0</v>
      </c>
      <c r="M27" s="235"/>
      <c r="N27" s="235"/>
      <c r="O27" s="235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</row>
    <row r="28">
      <c r="A28" s="27"/>
      <c r="B28" s="88" t="s">
        <v>301</v>
      </c>
      <c r="C28" s="90"/>
      <c r="D28" s="233">
        <f t="shared" ref="D28:L28" si="3">sum(D26:D27)</f>
        <v>0</v>
      </c>
      <c r="E28" s="233">
        <f t="shared" si="3"/>
        <v>0</v>
      </c>
      <c r="F28" s="233">
        <f t="shared" si="3"/>
        <v>22</v>
      </c>
      <c r="G28" s="233">
        <f t="shared" si="3"/>
        <v>0</v>
      </c>
      <c r="H28" s="233">
        <f t="shared" si="3"/>
        <v>10</v>
      </c>
      <c r="I28" s="233">
        <f t="shared" si="3"/>
        <v>0</v>
      </c>
      <c r="J28" s="233">
        <f t="shared" si="3"/>
        <v>10</v>
      </c>
      <c r="K28" s="233">
        <f t="shared" si="3"/>
        <v>0</v>
      </c>
      <c r="L28" s="233">
        <f t="shared" si="3"/>
        <v>13</v>
      </c>
      <c r="M28" s="235"/>
      <c r="N28" s="235"/>
      <c r="O28" s="235">
        <f>sum(D28:L28)</f>
        <v>55</v>
      </c>
      <c r="P28" s="23"/>
      <c r="Q28" s="82">
        <v>12.0</v>
      </c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</row>
    <row r="29">
      <c r="A29" s="27"/>
      <c r="B29" s="88" t="s">
        <v>207</v>
      </c>
      <c r="C29" s="90"/>
      <c r="D29" s="233">
        <v>0.0</v>
      </c>
      <c r="E29" s="235"/>
      <c r="F29" s="233">
        <v>0.0</v>
      </c>
      <c r="G29" s="235"/>
      <c r="H29" s="233">
        <v>0.0</v>
      </c>
      <c r="I29" s="235"/>
      <c r="J29" s="233">
        <v>0.0</v>
      </c>
      <c r="K29" s="235"/>
      <c r="L29" s="233">
        <v>0.0</v>
      </c>
      <c r="M29" s="235"/>
      <c r="N29" s="235"/>
      <c r="O29" s="235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</row>
    <row r="30">
      <c r="A30" s="27"/>
      <c r="B30" s="88" t="s">
        <v>214</v>
      </c>
      <c r="C30" s="90"/>
      <c r="D30" s="233">
        <v>0.0</v>
      </c>
      <c r="E30" s="235"/>
      <c r="F30" s="233">
        <v>8.0</v>
      </c>
      <c r="G30" s="233"/>
      <c r="H30" s="233">
        <v>11.0</v>
      </c>
      <c r="I30" s="235"/>
      <c r="J30" s="233">
        <v>15.0</v>
      </c>
      <c r="K30" s="235"/>
      <c r="L30" s="233">
        <v>38.0</v>
      </c>
      <c r="M30" s="235"/>
      <c r="N30" s="233"/>
      <c r="O30" s="235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</row>
    <row r="31">
      <c r="A31" s="27"/>
      <c r="B31" s="88" t="s">
        <v>221</v>
      </c>
      <c r="C31" s="90"/>
      <c r="D31" s="233">
        <v>0.0</v>
      </c>
      <c r="E31" s="235"/>
      <c r="F31" s="233">
        <v>0.0</v>
      </c>
      <c r="G31" s="233"/>
      <c r="H31" s="233">
        <v>0.0</v>
      </c>
      <c r="I31" s="235"/>
      <c r="J31" s="233">
        <v>0.0</v>
      </c>
      <c r="K31" s="235"/>
      <c r="L31" s="233">
        <v>1.0</v>
      </c>
      <c r="M31" s="235"/>
      <c r="N31" s="233"/>
      <c r="O31" s="235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</row>
    <row r="32">
      <c r="A32" s="27"/>
      <c r="B32" s="88" t="s">
        <v>2233</v>
      </c>
      <c r="C32" s="90"/>
      <c r="D32" s="233">
        <f t="shared" ref="D32:L32" si="4">D24-D25</f>
        <v>0</v>
      </c>
      <c r="E32" s="233">
        <f t="shared" si="4"/>
        <v>0</v>
      </c>
      <c r="F32" s="233">
        <f t="shared" si="4"/>
        <v>0</v>
      </c>
      <c r="G32" s="233">
        <f t="shared" si="4"/>
        <v>0</v>
      </c>
      <c r="H32" s="233">
        <f t="shared" si="4"/>
        <v>0</v>
      </c>
      <c r="I32" s="233">
        <f t="shared" si="4"/>
        <v>0</v>
      </c>
      <c r="J32" s="233">
        <f t="shared" si="4"/>
        <v>0</v>
      </c>
      <c r="K32" s="233">
        <f t="shared" si="4"/>
        <v>0</v>
      </c>
      <c r="L32" s="233">
        <f t="shared" si="4"/>
        <v>0</v>
      </c>
      <c r="M32" s="235"/>
      <c r="N32" s="235"/>
      <c r="O32" s="235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</row>
    <row r="33">
      <c r="A33" s="35"/>
      <c r="B33" s="88" t="s">
        <v>338</v>
      </c>
      <c r="C33" s="110" t="str">
        <f>C25/C24</f>
        <v>#DIV/0!</v>
      </c>
      <c r="D33" s="110">
        <f t="shared" ref="D33:L33" si="5">iferror(D25/D24,0)</f>
        <v>0</v>
      </c>
      <c r="E33" s="110">
        <f t="shared" si="5"/>
        <v>0</v>
      </c>
      <c r="F33" s="110">
        <f t="shared" si="5"/>
        <v>1</v>
      </c>
      <c r="G33" s="110">
        <f t="shared" si="5"/>
        <v>0</v>
      </c>
      <c r="H33" s="110">
        <f t="shared" si="5"/>
        <v>1</v>
      </c>
      <c r="I33" s="110">
        <f t="shared" si="5"/>
        <v>0</v>
      </c>
      <c r="J33" s="110">
        <f t="shared" si="5"/>
        <v>1</v>
      </c>
      <c r="K33" s="110">
        <f t="shared" si="5"/>
        <v>0</v>
      </c>
      <c r="L33" s="110">
        <f t="shared" si="5"/>
        <v>1</v>
      </c>
      <c r="M33" s="110" t="str">
        <f t="shared" ref="M33:O33" si="6">M25/M24</f>
        <v>#DIV/0!</v>
      </c>
      <c r="N33" s="110" t="str">
        <f t="shared" si="6"/>
        <v>#DIV/0!</v>
      </c>
      <c r="O33" s="110">
        <f t="shared" si="6"/>
        <v>0</v>
      </c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</row>
    <row r="34">
      <c r="A34" s="85">
        <v>43729.0</v>
      </c>
      <c r="B34" s="112" t="s">
        <v>134</v>
      </c>
      <c r="C34" s="113"/>
      <c r="D34" s="188" t="s">
        <v>252</v>
      </c>
      <c r="E34" s="189"/>
      <c r="F34" s="201">
        <v>0.4513888888888889</v>
      </c>
      <c r="G34" s="188"/>
      <c r="H34" s="201">
        <v>0.51875</v>
      </c>
      <c r="I34" s="189"/>
      <c r="J34" s="201">
        <v>0.5625</v>
      </c>
      <c r="K34" s="189"/>
      <c r="L34" s="201">
        <v>0.6027777777777777</v>
      </c>
      <c r="M34" s="115"/>
      <c r="N34" s="115"/>
      <c r="O34" s="11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</row>
    <row r="35">
      <c r="A35" s="27"/>
      <c r="B35" s="88" t="s">
        <v>159</v>
      </c>
      <c r="C35" s="90"/>
      <c r="D35" s="233">
        <v>0.0</v>
      </c>
      <c r="E35" s="235"/>
      <c r="F35" s="233">
        <v>8.0</v>
      </c>
      <c r="G35" s="233"/>
      <c r="H35" s="233">
        <v>20.0</v>
      </c>
      <c r="I35" s="235"/>
      <c r="J35" s="233">
        <v>22.0</v>
      </c>
      <c r="K35" s="235"/>
      <c r="L35" s="233">
        <v>50.0</v>
      </c>
      <c r="M35" s="92"/>
      <c r="N35" s="92"/>
      <c r="O35" s="224">
        <f>SUM(D35:N35)</f>
        <v>100</v>
      </c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</row>
    <row r="36">
      <c r="A36" s="27"/>
      <c r="B36" s="88" t="s">
        <v>178</v>
      </c>
      <c r="C36" s="90"/>
      <c r="D36" s="233">
        <v>0.0</v>
      </c>
      <c r="E36" s="235"/>
      <c r="F36" s="233">
        <v>8.0</v>
      </c>
      <c r="G36" s="233"/>
      <c r="H36" s="233">
        <v>20.0</v>
      </c>
      <c r="I36" s="235"/>
      <c r="J36" s="233">
        <v>22.0</v>
      </c>
      <c r="K36" s="235"/>
      <c r="L36" s="233">
        <v>50.0</v>
      </c>
      <c r="M36" s="92"/>
      <c r="N36" s="92"/>
      <c r="O36" s="90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</row>
    <row r="37">
      <c r="A37" s="27"/>
      <c r="B37" s="88" t="s">
        <v>287</v>
      </c>
      <c r="C37" s="90"/>
      <c r="D37" s="233">
        <v>0.0</v>
      </c>
      <c r="E37" s="235"/>
      <c r="F37" s="233">
        <v>3.0</v>
      </c>
      <c r="G37" s="233"/>
      <c r="H37" s="233">
        <v>4.0</v>
      </c>
      <c r="I37" s="235"/>
      <c r="J37" s="233" t="s">
        <v>252</v>
      </c>
      <c r="K37" s="235"/>
      <c r="L37" s="233" t="s">
        <v>252</v>
      </c>
      <c r="M37" s="90"/>
      <c r="N37" s="92"/>
      <c r="O37" s="90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</row>
    <row r="38">
      <c r="A38" s="27"/>
      <c r="B38" s="88" t="s">
        <v>295</v>
      </c>
      <c r="C38" s="90"/>
      <c r="D38" s="233">
        <v>0.0</v>
      </c>
      <c r="E38" s="235"/>
      <c r="F38" s="233">
        <v>1.0</v>
      </c>
      <c r="G38" s="235"/>
      <c r="H38" s="233">
        <v>8.0</v>
      </c>
      <c r="I38" s="235"/>
      <c r="J38" s="233">
        <v>12.0</v>
      </c>
      <c r="K38" s="235"/>
      <c r="L38" s="233">
        <v>20.0</v>
      </c>
      <c r="M38" s="90"/>
      <c r="N38" s="90"/>
      <c r="O38" s="90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</row>
    <row r="39">
      <c r="A39" s="27"/>
      <c r="B39" s="88" t="s">
        <v>301</v>
      </c>
      <c r="C39" s="90"/>
      <c r="D39" s="233">
        <f t="shared" ref="D39:L39" si="7">sum(D37:D38)</f>
        <v>0</v>
      </c>
      <c r="E39" s="233">
        <f t="shared" si="7"/>
        <v>0</v>
      </c>
      <c r="F39" s="233">
        <f t="shared" si="7"/>
        <v>4</v>
      </c>
      <c r="G39" s="233">
        <f t="shared" si="7"/>
        <v>0</v>
      </c>
      <c r="H39" s="233">
        <f t="shared" si="7"/>
        <v>12</v>
      </c>
      <c r="I39" s="233">
        <f t="shared" si="7"/>
        <v>0</v>
      </c>
      <c r="J39" s="233">
        <f t="shared" si="7"/>
        <v>12</v>
      </c>
      <c r="K39" s="233">
        <f t="shared" si="7"/>
        <v>0</v>
      </c>
      <c r="L39" s="233">
        <f t="shared" si="7"/>
        <v>20</v>
      </c>
      <c r="M39" s="90"/>
      <c r="N39" s="90"/>
      <c r="O39" s="90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</row>
    <row r="40">
      <c r="A40" s="27"/>
      <c r="B40" s="88" t="s">
        <v>214</v>
      </c>
      <c r="C40" s="90"/>
      <c r="D40" s="233">
        <v>0.0</v>
      </c>
      <c r="E40" s="235"/>
      <c r="F40" s="233">
        <v>2.0</v>
      </c>
      <c r="G40" s="233"/>
      <c r="H40" s="233">
        <v>8.0</v>
      </c>
      <c r="I40" s="235"/>
      <c r="J40" s="233">
        <v>9.0</v>
      </c>
      <c r="K40" s="235"/>
      <c r="L40" s="233">
        <v>28.0</v>
      </c>
      <c r="M40" s="90"/>
      <c r="N40" s="92"/>
      <c r="O40" s="90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</row>
    <row r="41">
      <c r="A41" s="27"/>
      <c r="B41" s="88" t="s">
        <v>221</v>
      </c>
      <c r="C41" s="90"/>
      <c r="D41" s="233">
        <v>0.0</v>
      </c>
      <c r="E41" s="235"/>
      <c r="F41" s="233">
        <v>2.0</v>
      </c>
      <c r="G41" s="233"/>
      <c r="H41" s="233">
        <v>0.0</v>
      </c>
      <c r="I41" s="235"/>
      <c r="J41" s="233">
        <v>1.0</v>
      </c>
      <c r="K41" s="235"/>
      <c r="L41" s="233">
        <v>2.0</v>
      </c>
      <c r="M41" s="90"/>
      <c r="N41" s="92"/>
      <c r="O41" s="90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</row>
    <row r="42">
      <c r="A42" s="27"/>
      <c r="B42" s="88" t="s">
        <v>233</v>
      </c>
      <c r="C42" s="90"/>
      <c r="D42" s="233">
        <f t="shared" ref="D42:L42" si="8">D35-D36</f>
        <v>0</v>
      </c>
      <c r="E42" s="233">
        <f t="shared" si="8"/>
        <v>0</v>
      </c>
      <c r="F42" s="233">
        <f t="shared" si="8"/>
        <v>0</v>
      </c>
      <c r="G42" s="233">
        <f t="shared" si="8"/>
        <v>0</v>
      </c>
      <c r="H42" s="233">
        <f t="shared" si="8"/>
        <v>0</v>
      </c>
      <c r="I42" s="233">
        <f t="shared" si="8"/>
        <v>0</v>
      </c>
      <c r="J42" s="233">
        <f t="shared" si="8"/>
        <v>0</v>
      </c>
      <c r="K42" s="233">
        <f t="shared" si="8"/>
        <v>0</v>
      </c>
      <c r="L42" s="233">
        <f t="shared" si="8"/>
        <v>0</v>
      </c>
      <c r="M42" s="90"/>
      <c r="N42" s="90"/>
      <c r="O42" s="90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</row>
    <row r="43">
      <c r="A43" s="35"/>
      <c r="B43" s="88" t="s">
        <v>338</v>
      </c>
      <c r="C43" s="110" t="str">
        <f>C36/C35</f>
        <v>#DIV/0!</v>
      </c>
      <c r="D43" s="110">
        <f>D36/J41</f>
        <v>0</v>
      </c>
      <c r="E43" s="110" t="str">
        <f t="shared" ref="E43:O43" si="9">E36/E35</f>
        <v>#DIV/0!</v>
      </c>
      <c r="F43" s="110">
        <f t="shared" si="9"/>
        <v>1</v>
      </c>
      <c r="G43" s="110" t="str">
        <f t="shared" si="9"/>
        <v>#DIV/0!</v>
      </c>
      <c r="H43" s="110">
        <f t="shared" si="9"/>
        <v>1</v>
      </c>
      <c r="I43" s="110" t="str">
        <f t="shared" si="9"/>
        <v>#DIV/0!</v>
      </c>
      <c r="J43" s="110">
        <f t="shared" si="9"/>
        <v>1</v>
      </c>
      <c r="K43" s="110" t="str">
        <f t="shared" si="9"/>
        <v>#DIV/0!</v>
      </c>
      <c r="L43" s="110">
        <f t="shared" si="9"/>
        <v>1</v>
      </c>
      <c r="M43" s="110" t="str">
        <f t="shared" si="9"/>
        <v>#DIV/0!</v>
      </c>
      <c r="N43" s="110" t="str">
        <f t="shared" si="9"/>
        <v>#DIV/0!</v>
      </c>
      <c r="O43" s="110">
        <f t="shared" si="9"/>
        <v>0</v>
      </c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</row>
    <row r="44">
      <c r="A44" s="287">
        <v>43730.0</v>
      </c>
      <c r="B44" s="288" t="s">
        <v>134</v>
      </c>
      <c r="C44" s="289"/>
      <c r="D44" s="290"/>
      <c r="E44" s="291"/>
      <c r="F44" s="292"/>
      <c r="G44" s="290"/>
      <c r="H44" s="290"/>
      <c r="I44" s="291"/>
      <c r="J44" s="292"/>
      <c r="K44" s="291"/>
      <c r="L44" s="292"/>
      <c r="M44" s="293"/>
      <c r="N44" s="293"/>
      <c r="O44" s="289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</row>
    <row r="45">
      <c r="A45" s="27"/>
      <c r="B45" s="288" t="s">
        <v>159</v>
      </c>
      <c r="C45" s="289"/>
      <c r="D45" s="290"/>
      <c r="E45" s="291"/>
      <c r="F45" s="290"/>
      <c r="G45" s="290"/>
      <c r="H45" s="290"/>
      <c r="I45" s="291"/>
      <c r="J45" s="290"/>
      <c r="K45" s="291"/>
      <c r="L45" s="290"/>
      <c r="M45" s="293"/>
      <c r="N45" s="293"/>
      <c r="O45" s="289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</row>
    <row r="46">
      <c r="A46" s="27"/>
      <c r="B46" s="288" t="s">
        <v>178</v>
      </c>
      <c r="C46" s="289"/>
      <c r="D46" s="290"/>
      <c r="E46" s="291"/>
      <c r="F46" s="290"/>
      <c r="G46" s="290"/>
      <c r="H46" s="290"/>
      <c r="I46" s="291"/>
      <c r="J46" s="290"/>
      <c r="K46" s="291"/>
      <c r="L46" s="290"/>
      <c r="M46" s="293"/>
      <c r="N46" s="293"/>
      <c r="O46" s="289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</row>
    <row r="47">
      <c r="A47" s="27"/>
      <c r="B47" s="288" t="s">
        <v>287</v>
      </c>
      <c r="C47" s="289"/>
      <c r="D47" s="290"/>
      <c r="E47" s="291"/>
      <c r="F47" s="290"/>
      <c r="G47" s="290"/>
      <c r="H47" s="290"/>
      <c r="I47" s="291"/>
      <c r="J47" s="290"/>
      <c r="K47" s="291"/>
      <c r="L47" s="290"/>
      <c r="M47" s="289"/>
      <c r="N47" s="293"/>
      <c r="O47" s="289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</row>
    <row r="48">
      <c r="A48" s="27"/>
      <c r="B48" s="288" t="s">
        <v>295</v>
      </c>
      <c r="C48" s="289"/>
      <c r="D48" s="290"/>
      <c r="E48" s="291"/>
      <c r="F48" s="290"/>
      <c r="G48" s="291"/>
      <c r="H48" s="290"/>
      <c r="I48" s="291"/>
      <c r="J48" s="290"/>
      <c r="K48" s="291"/>
      <c r="L48" s="290"/>
      <c r="M48" s="289"/>
      <c r="N48" s="289"/>
      <c r="O48" s="289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</row>
    <row r="49">
      <c r="A49" s="27"/>
      <c r="B49" s="288" t="s">
        <v>301</v>
      </c>
      <c r="C49" s="289"/>
      <c r="D49" s="290"/>
      <c r="E49" s="290"/>
      <c r="F49" s="290"/>
      <c r="G49" s="290"/>
      <c r="H49" s="290"/>
      <c r="I49" s="290"/>
      <c r="J49" s="290"/>
      <c r="K49" s="290"/>
      <c r="L49" s="290"/>
      <c r="M49" s="289"/>
      <c r="N49" s="289"/>
      <c r="O49" s="289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</row>
    <row r="50">
      <c r="A50" s="27"/>
      <c r="B50" s="288" t="s">
        <v>214</v>
      </c>
      <c r="C50" s="289"/>
      <c r="D50" s="290"/>
      <c r="E50" s="291"/>
      <c r="F50" s="290"/>
      <c r="G50" s="290"/>
      <c r="H50" s="290"/>
      <c r="I50" s="291"/>
      <c r="J50" s="290"/>
      <c r="K50" s="291"/>
      <c r="L50" s="290"/>
      <c r="M50" s="289"/>
      <c r="N50" s="293"/>
      <c r="O50" s="289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</row>
    <row r="51">
      <c r="A51" s="27"/>
      <c r="B51" s="288" t="s">
        <v>221</v>
      </c>
      <c r="C51" s="289"/>
      <c r="D51" s="290"/>
      <c r="E51" s="291"/>
      <c r="F51" s="290"/>
      <c r="G51" s="290"/>
      <c r="H51" s="290"/>
      <c r="I51" s="291"/>
      <c r="J51" s="290"/>
      <c r="K51" s="291"/>
      <c r="L51" s="290"/>
      <c r="M51" s="289"/>
      <c r="N51" s="293"/>
      <c r="O51" s="289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</row>
    <row r="52">
      <c r="A52" s="27"/>
      <c r="B52" s="288" t="s">
        <v>233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89"/>
      <c r="N52" s="289"/>
      <c r="O52" s="289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</row>
    <row r="53">
      <c r="A53" s="35"/>
      <c r="B53" s="288" t="s">
        <v>338</v>
      </c>
      <c r="C53" s="294" t="str">
        <f>C46/C45</f>
        <v>#DIV/0!</v>
      </c>
      <c r="D53" s="295">
        <v>0.0</v>
      </c>
      <c r="E53" s="294" t="str">
        <f t="shared" ref="E53:O53" si="10">E46/E45</f>
        <v>#DIV/0!</v>
      </c>
      <c r="F53" s="294" t="str">
        <f t="shared" si="10"/>
        <v>#DIV/0!</v>
      </c>
      <c r="G53" s="294" t="str">
        <f t="shared" si="10"/>
        <v>#DIV/0!</v>
      </c>
      <c r="H53" s="294" t="str">
        <f t="shared" si="10"/>
        <v>#DIV/0!</v>
      </c>
      <c r="I53" s="294" t="str">
        <f t="shared" si="10"/>
        <v>#DIV/0!</v>
      </c>
      <c r="J53" s="294" t="str">
        <f t="shared" si="10"/>
        <v>#DIV/0!</v>
      </c>
      <c r="K53" s="294" t="str">
        <f t="shared" si="10"/>
        <v>#DIV/0!</v>
      </c>
      <c r="L53" s="294" t="str">
        <f t="shared" si="10"/>
        <v>#DIV/0!</v>
      </c>
      <c r="M53" s="294" t="str">
        <f t="shared" si="10"/>
        <v>#DIV/0!</v>
      </c>
      <c r="N53" s="294" t="str">
        <f t="shared" si="10"/>
        <v>#DIV/0!</v>
      </c>
      <c r="O53" s="294" t="str">
        <f t="shared" si="10"/>
        <v>#DIV/0!</v>
      </c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</row>
    <row r="54">
      <c r="A54" s="85">
        <v>43731.0</v>
      </c>
      <c r="B54" s="112" t="s">
        <v>134</v>
      </c>
      <c r="C54" s="113"/>
      <c r="D54" s="188" t="s">
        <v>252</v>
      </c>
      <c r="E54" s="189"/>
      <c r="F54" s="201">
        <v>0.48125</v>
      </c>
      <c r="G54" s="188"/>
      <c r="H54" s="188" t="s">
        <v>252</v>
      </c>
      <c r="I54" s="189"/>
      <c r="J54" s="201">
        <v>0.5805555555555556</v>
      </c>
      <c r="K54" s="189"/>
      <c r="L54" s="201">
        <v>0.6319444444444444</v>
      </c>
      <c r="M54" s="115"/>
      <c r="N54" s="115"/>
      <c r="O54" s="11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</row>
    <row r="55">
      <c r="A55" s="27"/>
      <c r="B55" s="88" t="s">
        <v>159</v>
      </c>
      <c r="C55" s="90"/>
      <c r="D55" s="233">
        <v>0.0</v>
      </c>
      <c r="E55" s="235"/>
      <c r="F55" s="233">
        <v>40.0</v>
      </c>
      <c r="G55" s="233"/>
      <c r="H55" s="233">
        <v>0.0</v>
      </c>
      <c r="I55" s="235"/>
      <c r="J55" s="233">
        <v>32.0</v>
      </c>
      <c r="K55" s="235"/>
      <c r="L55" s="233">
        <v>78.0</v>
      </c>
      <c r="M55" s="92"/>
      <c r="N55" s="92"/>
      <c r="O55" s="224">
        <f>SUM(D55:N55)</f>
        <v>150</v>
      </c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</row>
    <row r="56">
      <c r="A56" s="27"/>
      <c r="B56" s="88" t="s">
        <v>178</v>
      </c>
      <c r="C56" s="90"/>
      <c r="D56" s="233">
        <v>0.0</v>
      </c>
      <c r="E56" s="235"/>
      <c r="F56" s="233">
        <v>40.0</v>
      </c>
      <c r="G56" s="233"/>
      <c r="H56" s="233">
        <v>0.0</v>
      </c>
      <c r="I56" s="235"/>
      <c r="J56" s="233">
        <v>14.0</v>
      </c>
      <c r="K56" s="235"/>
      <c r="L56" s="233">
        <v>78.0</v>
      </c>
      <c r="M56" s="92"/>
      <c r="N56" s="92"/>
      <c r="O56" s="90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</row>
    <row r="57">
      <c r="A57" s="27"/>
      <c r="B57" s="88" t="s">
        <v>287</v>
      </c>
      <c r="C57" s="90"/>
      <c r="D57" s="233">
        <v>0.0</v>
      </c>
      <c r="E57" s="235"/>
      <c r="F57" s="233">
        <v>23.0</v>
      </c>
      <c r="G57" s="233"/>
      <c r="H57" s="233">
        <v>0.0</v>
      </c>
      <c r="I57" s="235"/>
      <c r="J57" s="233" t="s">
        <v>252</v>
      </c>
      <c r="K57" s="235"/>
      <c r="L57" s="233" t="s">
        <v>252</v>
      </c>
      <c r="M57" s="90"/>
      <c r="N57" s="92"/>
      <c r="O57" s="90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</row>
    <row r="58">
      <c r="A58" s="27"/>
      <c r="B58" s="88" t="s">
        <v>295</v>
      </c>
      <c r="C58" s="90"/>
      <c r="D58" s="233">
        <v>0.0</v>
      </c>
      <c r="E58" s="235"/>
      <c r="F58" s="233">
        <v>4.0</v>
      </c>
      <c r="G58" s="235"/>
      <c r="H58" s="233">
        <v>0.0</v>
      </c>
      <c r="I58" s="235"/>
      <c r="J58" s="233">
        <v>24.0</v>
      </c>
      <c r="K58" s="235"/>
      <c r="L58" s="233">
        <v>41.0</v>
      </c>
      <c r="M58" s="90"/>
      <c r="N58" s="90"/>
      <c r="O58" s="90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</row>
    <row r="59">
      <c r="A59" s="27"/>
      <c r="B59" s="88" t="s">
        <v>301</v>
      </c>
      <c r="C59" s="90"/>
      <c r="D59" s="233">
        <f t="shared" ref="D59:L59" si="11">sum(D57:D58)</f>
        <v>0</v>
      </c>
      <c r="E59" s="233">
        <f t="shared" si="11"/>
        <v>0</v>
      </c>
      <c r="F59" s="233">
        <f t="shared" si="11"/>
        <v>27</v>
      </c>
      <c r="G59" s="233">
        <f t="shared" si="11"/>
        <v>0</v>
      </c>
      <c r="H59" s="233">
        <f t="shared" si="11"/>
        <v>0</v>
      </c>
      <c r="I59" s="233">
        <f t="shared" si="11"/>
        <v>0</v>
      </c>
      <c r="J59" s="233">
        <f t="shared" si="11"/>
        <v>24</v>
      </c>
      <c r="K59" s="233">
        <f t="shared" si="11"/>
        <v>0</v>
      </c>
      <c r="L59" s="233">
        <f t="shared" si="11"/>
        <v>41</v>
      </c>
      <c r="M59" s="90"/>
      <c r="N59" s="90"/>
      <c r="O59" s="90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</row>
    <row r="60">
      <c r="A60" s="27"/>
      <c r="B60" s="88" t="s">
        <v>214</v>
      </c>
      <c r="C60" s="90"/>
      <c r="D60" s="233">
        <v>0.0</v>
      </c>
      <c r="E60" s="235"/>
      <c r="F60" s="233">
        <v>13.0</v>
      </c>
      <c r="G60" s="233"/>
      <c r="H60" s="233">
        <v>0.0</v>
      </c>
      <c r="I60" s="235"/>
      <c r="J60" s="233">
        <v>8.0</v>
      </c>
      <c r="K60" s="235"/>
      <c r="L60" s="233">
        <v>36.0</v>
      </c>
      <c r="M60" s="90"/>
      <c r="N60" s="92"/>
      <c r="O60" s="90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</row>
    <row r="61">
      <c r="A61" s="27"/>
      <c r="B61" s="88" t="s">
        <v>221</v>
      </c>
      <c r="C61" s="90"/>
      <c r="D61" s="233">
        <v>0.0</v>
      </c>
      <c r="E61" s="235"/>
      <c r="F61" s="233">
        <v>0.0</v>
      </c>
      <c r="G61" s="233"/>
      <c r="H61" s="233">
        <v>0.0</v>
      </c>
      <c r="I61" s="235"/>
      <c r="J61" s="233">
        <v>0.0</v>
      </c>
      <c r="K61" s="235"/>
      <c r="L61" s="233">
        <v>1.0</v>
      </c>
      <c r="M61" s="90"/>
      <c r="N61" s="92"/>
      <c r="O61" s="90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</row>
    <row r="62">
      <c r="A62" s="27"/>
      <c r="B62" s="88" t="s">
        <v>233</v>
      </c>
      <c r="C62" s="90"/>
      <c r="D62" s="233">
        <f t="shared" ref="D62:L62" si="12">D55-D56</f>
        <v>0</v>
      </c>
      <c r="E62" s="233">
        <f t="shared" si="12"/>
        <v>0</v>
      </c>
      <c r="F62" s="233">
        <f t="shared" si="12"/>
        <v>0</v>
      </c>
      <c r="G62" s="233">
        <f t="shared" si="12"/>
        <v>0</v>
      </c>
      <c r="H62" s="233">
        <f t="shared" si="12"/>
        <v>0</v>
      </c>
      <c r="I62" s="233">
        <f t="shared" si="12"/>
        <v>0</v>
      </c>
      <c r="J62" s="233">
        <f t="shared" si="12"/>
        <v>18</v>
      </c>
      <c r="K62" s="233">
        <f t="shared" si="12"/>
        <v>0</v>
      </c>
      <c r="L62" s="233">
        <f t="shared" si="12"/>
        <v>0</v>
      </c>
      <c r="M62" s="90"/>
      <c r="N62" s="90"/>
      <c r="O62" s="90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</row>
    <row r="63">
      <c r="A63" s="35"/>
      <c r="B63" s="88" t="s">
        <v>338</v>
      </c>
      <c r="C63" s="110" t="str">
        <f>C56/C55</f>
        <v>#DIV/0!</v>
      </c>
      <c r="D63" s="109">
        <v>0.0</v>
      </c>
      <c r="E63" s="110" t="str">
        <f t="shared" ref="E63:G63" si="13">E56/E55</f>
        <v>#DIV/0!</v>
      </c>
      <c r="F63" s="110">
        <f t="shared" si="13"/>
        <v>1</v>
      </c>
      <c r="G63" s="110" t="str">
        <f t="shared" si="13"/>
        <v>#DIV/0!</v>
      </c>
      <c r="H63" s="109">
        <v>0.0</v>
      </c>
      <c r="I63" s="110" t="str">
        <f t="shared" ref="I63:O63" si="14">I56/I55</f>
        <v>#DIV/0!</v>
      </c>
      <c r="J63" s="110">
        <f t="shared" si="14"/>
        <v>0.4375</v>
      </c>
      <c r="K63" s="110" t="str">
        <f t="shared" si="14"/>
        <v>#DIV/0!</v>
      </c>
      <c r="L63" s="110">
        <f t="shared" si="14"/>
        <v>1</v>
      </c>
      <c r="M63" s="110" t="str">
        <f t="shared" si="14"/>
        <v>#DIV/0!</v>
      </c>
      <c r="N63" s="110" t="str">
        <f t="shared" si="14"/>
        <v>#DIV/0!</v>
      </c>
      <c r="O63" s="110">
        <f t="shared" si="14"/>
        <v>0</v>
      </c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</row>
    <row r="64">
      <c r="A64" s="85">
        <v>43732.0</v>
      </c>
      <c r="B64" s="112" t="s">
        <v>134</v>
      </c>
      <c r="C64" s="113"/>
      <c r="D64" s="188" t="s">
        <v>252</v>
      </c>
      <c r="E64" s="189"/>
      <c r="F64" s="201">
        <v>0.4638888888888889</v>
      </c>
      <c r="G64" s="188"/>
      <c r="H64" s="201">
        <v>0.5340277777777778</v>
      </c>
      <c r="I64" s="189"/>
      <c r="J64" s="201">
        <v>0.5798611111111112</v>
      </c>
      <c r="K64" s="189"/>
      <c r="L64" s="201">
        <v>0.6284722222222222</v>
      </c>
      <c r="M64" s="115"/>
      <c r="N64" s="115"/>
      <c r="O64" s="11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</row>
    <row r="65">
      <c r="A65" s="27"/>
      <c r="B65" s="88" t="s">
        <v>159</v>
      </c>
      <c r="C65" s="90"/>
      <c r="D65" s="233">
        <v>0.0</v>
      </c>
      <c r="E65" s="235"/>
      <c r="F65" s="233">
        <v>42.0</v>
      </c>
      <c r="G65" s="233"/>
      <c r="H65" s="233">
        <v>18.0</v>
      </c>
      <c r="I65" s="235"/>
      <c r="J65" s="233">
        <v>32.0</v>
      </c>
      <c r="K65" s="235"/>
      <c r="L65" s="233">
        <v>58.0</v>
      </c>
      <c r="M65" s="92"/>
      <c r="N65" s="92"/>
      <c r="O65" s="224">
        <f>SUM(D65:N65)</f>
        <v>150</v>
      </c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</row>
    <row r="66">
      <c r="A66" s="27"/>
      <c r="B66" s="88" t="s">
        <v>178</v>
      </c>
      <c r="C66" s="90"/>
      <c r="D66" s="233">
        <v>0.0</v>
      </c>
      <c r="E66" s="235"/>
      <c r="F66" s="233">
        <v>22.0</v>
      </c>
      <c r="G66" s="233"/>
      <c r="H66" s="233">
        <v>18.0</v>
      </c>
      <c r="I66" s="235"/>
      <c r="J66" s="233">
        <v>32.0</v>
      </c>
      <c r="K66" s="235"/>
      <c r="L66" s="233">
        <v>37.0</v>
      </c>
      <c r="M66" s="92"/>
      <c r="N66" s="92"/>
      <c r="O66" s="90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</row>
    <row r="67">
      <c r="A67" s="27"/>
      <c r="B67" s="88" t="s">
        <v>287</v>
      </c>
      <c r="C67" s="90"/>
      <c r="D67" s="233">
        <v>0.0</v>
      </c>
      <c r="E67" s="235"/>
      <c r="F67" s="233">
        <v>24.0</v>
      </c>
      <c r="G67" s="233"/>
      <c r="H67" s="233">
        <v>10.0</v>
      </c>
      <c r="I67" s="235"/>
      <c r="J67" s="233" t="s">
        <v>252</v>
      </c>
      <c r="K67" s="235"/>
      <c r="L67" s="233" t="s">
        <v>252</v>
      </c>
      <c r="M67" s="90"/>
      <c r="N67" s="92"/>
      <c r="O67" s="90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</row>
    <row r="68">
      <c r="A68" s="27"/>
      <c r="B68" s="88" t="s">
        <v>295</v>
      </c>
      <c r="C68" s="90"/>
      <c r="D68" s="233">
        <v>0.0</v>
      </c>
      <c r="E68" s="235"/>
      <c r="F68" s="233">
        <v>9.0</v>
      </c>
      <c r="G68" s="235"/>
      <c r="H68" s="233">
        <v>2.0</v>
      </c>
      <c r="I68" s="235"/>
      <c r="J68" s="233">
        <v>5.0</v>
      </c>
      <c r="K68" s="235"/>
      <c r="L68" s="233">
        <v>34.0</v>
      </c>
      <c r="M68" s="90"/>
      <c r="N68" s="90"/>
      <c r="O68" s="90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</row>
    <row r="69">
      <c r="A69" s="27"/>
      <c r="B69" s="88" t="s">
        <v>301</v>
      </c>
      <c r="C69" s="90"/>
      <c r="D69" s="233">
        <f t="shared" ref="D69:L69" si="15">sum(D67:D68)</f>
        <v>0</v>
      </c>
      <c r="E69" s="233">
        <f t="shared" si="15"/>
        <v>0</v>
      </c>
      <c r="F69" s="233">
        <f t="shared" si="15"/>
        <v>33</v>
      </c>
      <c r="G69" s="233">
        <f t="shared" si="15"/>
        <v>0</v>
      </c>
      <c r="H69" s="233">
        <f t="shared" si="15"/>
        <v>12</v>
      </c>
      <c r="I69" s="233">
        <f t="shared" si="15"/>
        <v>0</v>
      </c>
      <c r="J69" s="233">
        <f t="shared" si="15"/>
        <v>5</v>
      </c>
      <c r="K69" s="233">
        <f t="shared" si="15"/>
        <v>0</v>
      </c>
      <c r="L69" s="233">
        <f t="shared" si="15"/>
        <v>34</v>
      </c>
      <c r="M69" s="90"/>
      <c r="N69" s="90"/>
      <c r="O69" s="90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</row>
    <row r="70">
      <c r="A70" s="27"/>
      <c r="B70" s="88" t="s">
        <v>214</v>
      </c>
      <c r="C70" s="90"/>
      <c r="D70" s="233">
        <v>0.0</v>
      </c>
      <c r="E70" s="235"/>
      <c r="F70" s="233">
        <v>8.0</v>
      </c>
      <c r="G70" s="233"/>
      <c r="H70" s="233">
        <v>6.0</v>
      </c>
      <c r="I70" s="235"/>
      <c r="J70" s="233">
        <v>26.0</v>
      </c>
      <c r="K70" s="235"/>
      <c r="L70" s="233">
        <v>15.0</v>
      </c>
      <c r="M70" s="90"/>
      <c r="N70" s="92"/>
      <c r="O70" s="90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</row>
    <row r="71">
      <c r="A71" s="27"/>
      <c r="B71" s="88" t="s">
        <v>221</v>
      </c>
      <c r="C71" s="90"/>
      <c r="D71" s="233">
        <v>0.0</v>
      </c>
      <c r="E71" s="235"/>
      <c r="F71" s="233">
        <v>1.0</v>
      </c>
      <c r="G71" s="233"/>
      <c r="H71" s="233">
        <v>0.0</v>
      </c>
      <c r="I71" s="235"/>
      <c r="J71" s="233">
        <v>0.0</v>
      </c>
      <c r="K71" s="235"/>
      <c r="L71" s="233">
        <v>1.0</v>
      </c>
      <c r="M71" s="90"/>
      <c r="N71" s="92"/>
      <c r="O71" s="90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</row>
    <row r="72">
      <c r="A72" s="27"/>
      <c r="B72" s="88" t="s">
        <v>233</v>
      </c>
      <c r="C72" s="90"/>
      <c r="D72" s="233">
        <f t="shared" ref="D72:E72" si="16">D65-D66</f>
        <v>0</v>
      </c>
      <c r="E72" s="233">
        <f t="shared" si="16"/>
        <v>0</v>
      </c>
      <c r="F72" s="233">
        <v>0.0</v>
      </c>
      <c r="G72" s="233">
        <f t="shared" ref="G72:K72" si="17">G65-G66</f>
        <v>0</v>
      </c>
      <c r="H72" s="233">
        <f t="shared" si="17"/>
        <v>0</v>
      </c>
      <c r="I72" s="233">
        <f t="shared" si="17"/>
        <v>0</v>
      </c>
      <c r="J72" s="233">
        <f t="shared" si="17"/>
        <v>0</v>
      </c>
      <c r="K72" s="233">
        <f t="shared" si="17"/>
        <v>0</v>
      </c>
      <c r="L72" s="233">
        <v>1.0</v>
      </c>
      <c r="M72" s="90"/>
      <c r="N72" s="90"/>
      <c r="O72" s="90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</row>
    <row r="73">
      <c r="A73" s="35"/>
      <c r="B73" s="88" t="s">
        <v>338</v>
      </c>
      <c r="C73" s="110" t="str">
        <f>C66/C65</f>
        <v>#DIV/0!</v>
      </c>
      <c r="D73" s="109">
        <v>0.0</v>
      </c>
      <c r="E73" s="110" t="str">
        <f t="shared" ref="E73:O73" si="18">E66/E65</f>
        <v>#DIV/0!</v>
      </c>
      <c r="F73" s="110">
        <f t="shared" si="18"/>
        <v>0.5238095238</v>
      </c>
      <c r="G73" s="110" t="str">
        <f t="shared" si="18"/>
        <v>#DIV/0!</v>
      </c>
      <c r="H73" s="110">
        <f t="shared" si="18"/>
        <v>1</v>
      </c>
      <c r="I73" s="110" t="str">
        <f t="shared" si="18"/>
        <v>#DIV/0!</v>
      </c>
      <c r="J73" s="110">
        <f t="shared" si="18"/>
        <v>1</v>
      </c>
      <c r="K73" s="110" t="str">
        <f t="shared" si="18"/>
        <v>#DIV/0!</v>
      </c>
      <c r="L73" s="110">
        <f t="shared" si="18"/>
        <v>0.6379310345</v>
      </c>
      <c r="M73" s="110" t="str">
        <f t="shared" si="18"/>
        <v>#DIV/0!</v>
      </c>
      <c r="N73" s="110" t="str">
        <f t="shared" si="18"/>
        <v>#DIV/0!</v>
      </c>
      <c r="O73" s="110">
        <f t="shared" si="18"/>
        <v>0</v>
      </c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82" t="s">
        <v>2288</v>
      </c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</row>
    <row r="75">
      <c r="A75" s="85">
        <v>43733.0</v>
      </c>
      <c r="B75" s="112" t="s">
        <v>134</v>
      </c>
      <c r="C75" s="113"/>
      <c r="D75" s="188" t="s">
        <v>252</v>
      </c>
      <c r="E75" s="189"/>
      <c r="F75" s="201">
        <v>0.4479166666666667</v>
      </c>
      <c r="G75" s="188"/>
      <c r="H75" s="201">
        <v>0.5159722222222223</v>
      </c>
      <c r="I75" s="189"/>
      <c r="J75" s="201">
        <v>0.5722222222222222</v>
      </c>
      <c r="K75" s="189"/>
      <c r="L75" s="201">
        <v>0.61875</v>
      </c>
      <c r="M75" s="115"/>
      <c r="N75" s="115"/>
      <c r="O75" s="11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</row>
    <row r="76">
      <c r="A76" s="27"/>
      <c r="B76" s="88" t="s">
        <v>159</v>
      </c>
      <c r="C76" s="90"/>
      <c r="D76" s="233">
        <v>0.0</v>
      </c>
      <c r="E76" s="235"/>
      <c r="F76" s="233">
        <v>12.0</v>
      </c>
      <c r="G76" s="233"/>
      <c r="H76" s="233">
        <v>25.0</v>
      </c>
      <c r="I76" s="235"/>
      <c r="J76" s="233">
        <v>13.0</v>
      </c>
      <c r="K76" s="235"/>
      <c r="L76" s="233">
        <v>42.0</v>
      </c>
      <c r="M76" s="92"/>
      <c r="N76" s="92"/>
      <c r="O76" s="224">
        <f>SUM(D76:N76)</f>
        <v>92</v>
      </c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</row>
    <row r="77">
      <c r="A77" s="27"/>
      <c r="B77" s="88" t="s">
        <v>178</v>
      </c>
      <c r="C77" s="90"/>
      <c r="D77" s="233">
        <v>0.0</v>
      </c>
      <c r="E77" s="235"/>
      <c r="F77" s="233">
        <v>8.0</v>
      </c>
      <c r="G77" s="233"/>
      <c r="H77" s="233">
        <v>25.0</v>
      </c>
      <c r="I77" s="235"/>
      <c r="J77" s="233">
        <v>13.0</v>
      </c>
      <c r="K77" s="235"/>
      <c r="L77" s="233">
        <v>42.0</v>
      </c>
      <c r="M77" s="92"/>
      <c r="N77" s="92"/>
      <c r="O77" s="90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</row>
    <row r="78">
      <c r="A78" s="27"/>
      <c r="B78" s="88" t="s">
        <v>287</v>
      </c>
      <c r="C78" s="90"/>
      <c r="D78" s="233">
        <v>0.0</v>
      </c>
      <c r="E78" s="235"/>
      <c r="F78" s="233">
        <v>4.0</v>
      </c>
      <c r="G78" s="233"/>
      <c r="H78" s="233">
        <v>7.0</v>
      </c>
      <c r="I78" s="235"/>
      <c r="J78" s="233" t="s">
        <v>252</v>
      </c>
      <c r="K78" s="235"/>
      <c r="L78" s="233" t="s">
        <v>252</v>
      </c>
      <c r="M78" s="90"/>
      <c r="N78" s="92"/>
      <c r="O78" s="90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</row>
    <row r="79">
      <c r="A79" s="27"/>
      <c r="B79" s="88" t="s">
        <v>295</v>
      </c>
      <c r="C79" s="90"/>
      <c r="D79" s="233">
        <v>0.0</v>
      </c>
      <c r="E79" s="235"/>
      <c r="F79" s="233">
        <v>5.0</v>
      </c>
      <c r="G79" s="235"/>
      <c r="H79" s="233">
        <v>14.0</v>
      </c>
      <c r="I79" s="235"/>
      <c r="J79" s="233">
        <v>10.0</v>
      </c>
      <c r="K79" s="235"/>
      <c r="L79" s="233">
        <v>28.0</v>
      </c>
      <c r="M79" s="90"/>
      <c r="N79" s="90"/>
      <c r="O79" s="90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</row>
    <row r="80">
      <c r="A80" s="27"/>
      <c r="B80" s="88" t="s">
        <v>301</v>
      </c>
      <c r="C80" s="90"/>
      <c r="D80" s="233">
        <f t="shared" ref="D80:E80" si="19">sum(D78:D79)</f>
        <v>0</v>
      </c>
      <c r="E80" s="233">
        <f t="shared" si="19"/>
        <v>0</v>
      </c>
      <c r="F80" s="233">
        <v>0.0</v>
      </c>
      <c r="G80" s="233">
        <f t="shared" ref="G80:L80" si="20">sum(G78:G79)</f>
        <v>0</v>
      </c>
      <c r="H80" s="233">
        <f t="shared" si="20"/>
        <v>21</v>
      </c>
      <c r="I80" s="233">
        <f t="shared" si="20"/>
        <v>0</v>
      </c>
      <c r="J80" s="233">
        <f t="shared" si="20"/>
        <v>10</v>
      </c>
      <c r="K80" s="233">
        <f t="shared" si="20"/>
        <v>0</v>
      </c>
      <c r="L80" s="233">
        <f t="shared" si="20"/>
        <v>28</v>
      </c>
      <c r="M80" s="90"/>
      <c r="N80" s="90"/>
      <c r="O80" s="90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</row>
    <row r="81">
      <c r="A81" s="27"/>
      <c r="B81" s="88" t="s">
        <v>214</v>
      </c>
      <c r="C81" s="90"/>
      <c r="D81" s="233">
        <v>0.0</v>
      </c>
      <c r="E81" s="235"/>
      <c r="F81" s="233">
        <v>3.0</v>
      </c>
      <c r="G81" s="233"/>
      <c r="H81" s="233">
        <v>4.0</v>
      </c>
      <c r="I81" s="235"/>
      <c r="J81" s="233">
        <v>3.0</v>
      </c>
      <c r="K81" s="235"/>
      <c r="L81" s="233">
        <v>12.0</v>
      </c>
      <c r="M81" s="90"/>
      <c r="N81" s="92"/>
      <c r="O81" s="90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</row>
    <row r="82">
      <c r="A82" s="27"/>
      <c r="B82" s="88" t="s">
        <v>221</v>
      </c>
      <c r="C82" s="90"/>
      <c r="D82" s="233">
        <v>0.0</v>
      </c>
      <c r="E82" s="235"/>
      <c r="F82" s="233">
        <v>0.0</v>
      </c>
      <c r="G82" s="233"/>
      <c r="H82" s="233">
        <v>0.0</v>
      </c>
      <c r="I82" s="235"/>
      <c r="J82" s="233">
        <v>0.0</v>
      </c>
      <c r="K82" s="235"/>
      <c r="L82" s="233">
        <v>2.0</v>
      </c>
      <c r="M82" s="90"/>
      <c r="N82" s="92"/>
      <c r="O82" s="90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</row>
    <row r="83">
      <c r="A83" s="27"/>
      <c r="B83" s="88" t="s">
        <v>233</v>
      </c>
      <c r="C83" s="90"/>
      <c r="D83" s="233">
        <f t="shared" ref="D83:E83" si="21">D76-D77</f>
        <v>0</v>
      </c>
      <c r="E83" s="233">
        <f t="shared" si="21"/>
        <v>0</v>
      </c>
      <c r="F83" s="233">
        <v>4.0</v>
      </c>
      <c r="G83" s="233">
        <f>G76-G77</f>
        <v>0</v>
      </c>
      <c r="H83" s="233">
        <v>0.0</v>
      </c>
      <c r="I83" s="233">
        <f t="shared" ref="I83:K83" si="22">I76-I77</f>
        <v>0</v>
      </c>
      <c r="J83" s="233">
        <f t="shared" si="22"/>
        <v>0</v>
      </c>
      <c r="K83" s="233">
        <f t="shared" si="22"/>
        <v>0</v>
      </c>
      <c r="L83" s="233">
        <v>0.0</v>
      </c>
      <c r="M83" s="90"/>
      <c r="N83" s="90"/>
      <c r="O83" s="90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</row>
    <row r="84">
      <c r="A84" s="35"/>
      <c r="B84" s="88" t="s">
        <v>338</v>
      </c>
      <c r="C84" s="110" t="str">
        <f>C77/C76</f>
        <v>#DIV/0!</v>
      </c>
      <c r="D84" s="109">
        <v>0.0</v>
      </c>
      <c r="E84" s="110" t="str">
        <f t="shared" ref="E84:O84" si="23">E77/E76</f>
        <v>#DIV/0!</v>
      </c>
      <c r="F84" s="110">
        <f t="shared" si="23"/>
        <v>0.6666666667</v>
      </c>
      <c r="G84" s="110" t="str">
        <f t="shared" si="23"/>
        <v>#DIV/0!</v>
      </c>
      <c r="H84" s="110">
        <f t="shared" si="23"/>
        <v>1</v>
      </c>
      <c r="I84" s="110" t="str">
        <f t="shared" si="23"/>
        <v>#DIV/0!</v>
      </c>
      <c r="J84" s="110">
        <f t="shared" si="23"/>
        <v>1</v>
      </c>
      <c r="K84" s="110" t="str">
        <f t="shared" si="23"/>
        <v>#DIV/0!</v>
      </c>
      <c r="L84" s="110">
        <f t="shared" si="23"/>
        <v>1</v>
      </c>
      <c r="M84" s="110" t="str">
        <f t="shared" si="23"/>
        <v>#DIV/0!</v>
      </c>
      <c r="N84" s="110" t="str">
        <f t="shared" si="23"/>
        <v>#DIV/0!</v>
      </c>
      <c r="O84" s="110">
        <f t="shared" si="23"/>
        <v>0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</row>
    <row r="85">
      <c r="A85" s="23"/>
      <c r="B85" s="23"/>
      <c r="C85" s="23"/>
      <c r="D85" s="23"/>
      <c r="E85" s="23"/>
      <c r="F85" s="82" t="s">
        <v>2288</v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</row>
    <row r="86">
      <c r="A86" s="85">
        <v>43734.0</v>
      </c>
      <c r="B86" s="112" t="s">
        <v>134</v>
      </c>
      <c r="C86" s="113"/>
      <c r="D86" s="188" t="s">
        <v>252</v>
      </c>
      <c r="E86" s="189"/>
      <c r="F86" s="201">
        <v>0.4583333333333333</v>
      </c>
      <c r="G86" s="188"/>
      <c r="H86" s="201">
        <v>0.5048611111111111</v>
      </c>
      <c r="I86" s="189"/>
      <c r="J86" s="201">
        <v>0.5833333333333334</v>
      </c>
      <c r="K86" s="189"/>
      <c r="L86" s="201">
        <v>0.6569444444444444</v>
      </c>
      <c r="M86" s="115"/>
      <c r="N86" s="115"/>
      <c r="O86" s="11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</row>
    <row r="87">
      <c r="A87" s="27"/>
      <c r="B87" s="88" t="s">
        <v>159</v>
      </c>
      <c r="C87" s="90"/>
      <c r="D87" s="233">
        <v>0.0</v>
      </c>
      <c r="E87" s="235"/>
      <c r="F87" s="233">
        <v>4.0</v>
      </c>
      <c r="G87" s="233"/>
      <c r="H87" s="233">
        <v>20.0</v>
      </c>
      <c r="I87" s="235"/>
      <c r="J87" s="233">
        <v>63.0</v>
      </c>
      <c r="K87" s="235"/>
      <c r="L87" s="233">
        <v>30.0</v>
      </c>
      <c r="M87" s="92"/>
      <c r="N87" s="92"/>
      <c r="O87" s="224">
        <f>SUM(D87:N87)</f>
        <v>117</v>
      </c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</row>
    <row r="88">
      <c r="A88" s="27"/>
      <c r="B88" s="88" t="s">
        <v>178</v>
      </c>
      <c r="C88" s="90"/>
      <c r="D88" s="233">
        <v>0.0</v>
      </c>
      <c r="E88" s="235"/>
      <c r="F88" s="233">
        <v>4.0</v>
      </c>
      <c r="G88" s="233"/>
      <c r="H88" s="233">
        <v>20.0</v>
      </c>
      <c r="I88" s="235"/>
      <c r="J88" s="233">
        <v>48.0</v>
      </c>
      <c r="K88" s="235"/>
      <c r="L88" s="233">
        <v>30.0</v>
      </c>
      <c r="M88" s="92"/>
      <c r="N88" s="92"/>
      <c r="O88" s="90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</row>
    <row r="89">
      <c r="A89" s="27"/>
      <c r="B89" s="88" t="s">
        <v>287</v>
      </c>
      <c r="C89" s="90"/>
      <c r="D89" s="233">
        <v>0.0</v>
      </c>
      <c r="E89" s="235"/>
      <c r="F89" s="233">
        <v>2.0</v>
      </c>
      <c r="G89" s="233"/>
      <c r="H89" s="233">
        <v>12.0</v>
      </c>
      <c r="I89" s="235"/>
      <c r="J89" s="233" t="s">
        <v>252</v>
      </c>
      <c r="K89" s="235"/>
      <c r="L89" s="233" t="s">
        <v>252</v>
      </c>
      <c r="M89" s="90"/>
      <c r="N89" s="92"/>
      <c r="O89" s="90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</row>
    <row r="90">
      <c r="A90" s="27"/>
      <c r="B90" s="88" t="s">
        <v>295</v>
      </c>
      <c r="C90" s="90"/>
      <c r="D90" s="233">
        <v>0.0</v>
      </c>
      <c r="E90" s="235"/>
      <c r="F90" s="233">
        <v>1.0</v>
      </c>
      <c r="G90" s="235"/>
      <c r="H90" s="233">
        <v>5.0</v>
      </c>
      <c r="I90" s="235"/>
      <c r="J90" s="233">
        <v>40.0</v>
      </c>
      <c r="K90" s="235"/>
      <c r="L90" s="233">
        <v>19.0</v>
      </c>
      <c r="M90" s="90"/>
      <c r="N90" s="90"/>
      <c r="O90" s="90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</row>
    <row r="91">
      <c r="A91" s="27"/>
      <c r="B91" s="88" t="s">
        <v>301</v>
      </c>
      <c r="C91" s="90"/>
      <c r="D91" s="233">
        <f t="shared" ref="D91:L91" si="24">sum(D89:D90)</f>
        <v>0</v>
      </c>
      <c r="E91" s="233">
        <f t="shared" si="24"/>
        <v>0</v>
      </c>
      <c r="F91" s="233">
        <f t="shared" si="24"/>
        <v>3</v>
      </c>
      <c r="G91" s="233">
        <f t="shared" si="24"/>
        <v>0</v>
      </c>
      <c r="H91" s="233">
        <f t="shared" si="24"/>
        <v>17</v>
      </c>
      <c r="I91" s="233">
        <f t="shared" si="24"/>
        <v>0</v>
      </c>
      <c r="J91" s="233">
        <f t="shared" si="24"/>
        <v>40</v>
      </c>
      <c r="K91" s="233">
        <f t="shared" si="24"/>
        <v>0</v>
      </c>
      <c r="L91" s="233">
        <f t="shared" si="24"/>
        <v>19</v>
      </c>
      <c r="M91" s="90"/>
      <c r="N91" s="90"/>
      <c r="O91" s="90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</row>
    <row r="92">
      <c r="A92" s="27"/>
      <c r="B92" s="88" t="s">
        <v>214</v>
      </c>
      <c r="C92" s="90"/>
      <c r="D92" s="233">
        <v>0.0</v>
      </c>
      <c r="E92" s="235"/>
      <c r="F92" s="233">
        <v>1.0</v>
      </c>
      <c r="G92" s="233"/>
      <c r="H92" s="233">
        <v>3.0</v>
      </c>
      <c r="I92" s="235"/>
      <c r="J92" s="233">
        <v>7.0</v>
      </c>
      <c r="K92" s="235"/>
      <c r="L92" s="233">
        <v>11.0</v>
      </c>
      <c r="M92" s="90"/>
      <c r="N92" s="92"/>
      <c r="O92" s="90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</row>
    <row r="93">
      <c r="A93" s="27"/>
      <c r="B93" s="88" t="s">
        <v>221</v>
      </c>
      <c r="C93" s="90"/>
      <c r="D93" s="233">
        <v>0.0</v>
      </c>
      <c r="E93" s="235"/>
      <c r="F93" s="233">
        <v>0.0</v>
      </c>
      <c r="G93" s="233"/>
      <c r="H93" s="233">
        <v>0.0</v>
      </c>
      <c r="I93" s="235"/>
      <c r="J93" s="233">
        <v>1.0</v>
      </c>
      <c r="K93" s="235"/>
      <c r="L93" s="233">
        <v>0.0</v>
      </c>
      <c r="M93" s="90"/>
      <c r="N93" s="92"/>
      <c r="O93" s="90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</row>
    <row r="94">
      <c r="A94" s="27"/>
      <c r="B94" s="88" t="s">
        <v>233</v>
      </c>
      <c r="C94" s="90"/>
      <c r="D94" s="233">
        <f t="shared" ref="D94:L94" si="25">D87-D88</f>
        <v>0</v>
      </c>
      <c r="E94" s="233">
        <f t="shared" si="25"/>
        <v>0</v>
      </c>
      <c r="F94" s="233">
        <f t="shared" si="25"/>
        <v>0</v>
      </c>
      <c r="G94" s="233">
        <f t="shared" si="25"/>
        <v>0</v>
      </c>
      <c r="H94" s="233">
        <f t="shared" si="25"/>
        <v>0</v>
      </c>
      <c r="I94" s="233">
        <f t="shared" si="25"/>
        <v>0</v>
      </c>
      <c r="J94" s="233">
        <f t="shared" si="25"/>
        <v>15</v>
      </c>
      <c r="K94" s="233">
        <f t="shared" si="25"/>
        <v>0</v>
      </c>
      <c r="L94" s="233">
        <f t="shared" si="25"/>
        <v>0</v>
      </c>
      <c r="M94" s="90"/>
      <c r="N94" s="90"/>
      <c r="O94" s="90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</row>
    <row r="95">
      <c r="A95" s="35"/>
      <c r="B95" s="88" t="s">
        <v>338</v>
      </c>
      <c r="C95" s="110" t="str">
        <f>C88/C87</f>
        <v>#DIV/0!</v>
      </c>
      <c r="D95" s="110">
        <f>D88/J93</f>
        <v>0</v>
      </c>
      <c r="E95" s="110" t="str">
        <f t="shared" ref="E95:O95" si="26">E88/E87</f>
        <v>#DIV/0!</v>
      </c>
      <c r="F95" s="110">
        <f t="shared" si="26"/>
        <v>1</v>
      </c>
      <c r="G95" s="110" t="str">
        <f t="shared" si="26"/>
        <v>#DIV/0!</v>
      </c>
      <c r="H95" s="110">
        <f t="shared" si="26"/>
        <v>1</v>
      </c>
      <c r="I95" s="110" t="str">
        <f t="shared" si="26"/>
        <v>#DIV/0!</v>
      </c>
      <c r="J95" s="110">
        <f t="shared" si="26"/>
        <v>0.7619047619</v>
      </c>
      <c r="K95" s="110" t="str">
        <f t="shared" si="26"/>
        <v>#DIV/0!</v>
      </c>
      <c r="L95" s="110">
        <f t="shared" si="26"/>
        <v>1</v>
      </c>
      <c r="M95" s="110" t="str">
        <f t="shared" si="26"/>
        <v>#DIV/0!</v>
      </c>
      <c r="N95" s="110" t="str">
        <f t="shared" si="26"/>
        <v>#DIV/0!</v>
      </c>
      <c r="O95" s="110">
        <f t="shared" si="26"/>
        <v>0</v>
      </c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</row>
    <row r="96" ht="16.5" customHeight="1">
      <c r="A96" s="85">
        <v>43735.0</v>
      </c>
      <c r="B96" s="112" t="s">
        <v>134</v>
      </c>
      <c r="C96" s="113"/>
      <c r="D96" s="188" t="s">
        <v>252</v>
      </c>
      <c r="E96" s="189"/>
      <c r="F96" s="188" t="s">
        <v>1629</v>
      </c>
      <c r="G96" s="188"/>
      <c r="H96" s="201">
        <v>0.5270833333333333</v>
      </c>
      <c r="I96" s="189"/>
      <c r="J96" s="201">
        <v>0.5854166666666667</v>
      </c>
      <c r="K96" s="189"/>
      <c r="L96" s="201">
        <v>0.6243055555555556</v>
      </c>
      <c r="M96" s="115"/>
      <c r="N96" s="115"/>
      <c r="O96" s="11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</row>
    <row r="97">
      <c r="A97" s="27"/>
      <c r="B97" s="88" t="s">
        <v>159</v>
      </c>
      <c r="C97" s="90"/>
      <c r="D97" s="233">
        <v>0.0</v>
      </c>
      <c r="E97" s="235"/>
      <c r="F97" s="233">
        <v>20.0</v>
      </c>
      <c r="G97" s="233"/>
      <c r="H97" s="233">
        <v>42.0</v>
      </c>
      <c r="I97" s="235"/>
      <c r="J97" s="233">
        <v>23.0</v>
      </c>
      <c r="K97" s="235"/>
      <c r="L97" s="233">
        <v>64.0</v>
      </c>
      <c r="M97" s="92"/>
      <c r="N97" s="92"/>
      <c r="O97" s="224">
        <f>SUM(D97:N97)</f>
        <v>149</v>
      </c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</row>
    <row r="98">
      <c r="A98" s="27"/>
      <c r="B98" s="88" t="s">
        <v>178</v>
      </c>
      <c r="C98" s="90"/>
      <c r="D98" s="233">
        <v>0.0</v>
      </c>
      <c r="E98" s="235"/>
      <c r="F98" s="233">
        <v>20.0</v>
      </c>
      <c r="G98" s="233"/>
      <c r="H98" s="233">
        <v>39.0</v>
      </c>
      <c r="I98" s="235"/>
      <c r="J98" s="233">
        <v>23.0</v>
      </c>
      <c r="K98" s="235"/>
      <c r="L98" s="233">
        <v>55.0</v>
      </c>
      <c r="M98" s="92"/>
      <c r="N98" s="92"/>
      <c r="O98" s="90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</row>
    <row r="99">
      <c r="A99" s="27"/>
      <c r="B99" s="88" t="s">
        <v>287</v>
      </c>
      <c r="C99" s="90"/>
      <c r="D99" s="233">
        <v>0.0</v>
      </c>
      <c r="E99" s="235"/>
      <c r="F99" s="233">
        <v>14.0</v>
      </c>
      <c r="G99" s="233"/>
      <c r="H99" s="233">
        <v>16.0</v>
      </c>
      <c r="I99" s="235"/>
      <c r="J99" s="233" t="s">
        <v>252</v>
      </c>
      <c r="K99" s="235"/>
      <c r="L99" s="233" t="s">
        <v>252</v>
      </c>
      <c r="M99" s="90"/>
      <c r="N99" s="92"/>
      <c r="O99" s="90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</row>
    <row r="100">
      <c r="A100" s="27"/>
      <c r="B100" s="88" t="s">
        <v>295</v>
      </c>
      <c r="C100" s="90"/>
      <c r="D100" s="233">
        <v>0.0</v>
      </c>
      <c r="E100" s="235"/>
      <c r="F100" s="233">
        <v>0.0</v>
      </c>
      <c r="G100" s="235"/>
      <c r="H100" s="233">
        <v>14.0</v>
      </c>
      <c r="I100" s="235"/>
      <c r="J100" s="233">
        <v>7.0</v>
      </c>
      <c r="K100" s="235"/>
      <c r="L100" s="233">
        <v>47.0</v>
      </c>
      <c r="M100" s="90"/>
      <c r="N100" s="90"/>
      <c r="O100" s="90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</row>
    <row r="101">
      <c r="A101" s="27"/>
      <c r="B101" s="88" t="s">
        <v>301</v>
      </c>
      <c r="C101" s="90"/>
      <c r="D101" s="233">
        <f t="shared" ref="D101:L101" si="27">sum(D99:D100)</f>
        <v>0</v>
      </c>
      <c r="E101" s="233">
        <f t="shared" si="27"/>
        <v>0</v>
      </c>
      <c r="F101" s="233">
        <f t="shared" si="27"/>
        <v>14</v>
      </c>
      <c r="G101" s="233">
        <f t="shared" si="27"/>
        <v>0</v>
      </c>
      <c r="H101" s="233">
        <f t="shared" si="27"/>
        <v>30</v>
      </c>
      <c r="I101" s="233">
        <f t="shared" si="27"/>
        <v>0</v>
      </c>
      <c r="J101" s="233">
        <f t="shared" si="27"/>
        <v>7</v>
      </c>
      <c r="K101" s="233">
        <f t="shared" si="27"/>
        <v>0</v>
      </c>
      <c r="L101" s="233">
        <f t="shared" si="27"/>
        <v>47</v>
      </c>
      <c r="M101" s="90"/>
      <c r="N101" s="90"/>
      <c r="O101" s="90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</row>
    <row r="102">
      <c r="A102" s="27"/>
      <c r="B102" s="88" t="s">
        <v>214</v>
      </c>
      <c r="C102" s="90"/>
      <c r="D102" s="233">
        <v>0.0</v>
      </c>
      <c r="E102" s="235"/>
      <c r="F102" s="233">
        <f t="shared" ref="F102:L102" si="28">F97-F101-F103</f>
        <v>6</v>
      </c>
      <c r="G102" s="233">
        <f t="shared" si="28"/>
        <v>0</v>
      </c>
      <c r="H102" s="233">
        <f t="shared" si="28"/>
        <v>12</v>
      </c>
      <c r="I102" s="233">
        <f t="shared" si="28"/>
        <v>0</v>
      </c>
      <c r="J102" s="233">
        <f t="shared" si="28"/>
        <v>15</v>
      </c>
      <c r="K102" s="233">
        <f t="shared" si="28"/>
        <v>0</v>
      </c>
      <c r="L102" s="233">
        <f t="shared" si="28"/>
        <v>17</v>
      </c>
      <c r="M102" s="90"/>
      <c r="N102" s="92"/>
      <c r="O102" s="90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</row>
    <row r="103">
      <c r="A103" s="27"/>
      <c r="B103" s="88" t="s">
        <v>221</v>
      </c>
      <c r="C103" s="90"/>
      <c r="D103" s="233">
        <v>0.0</v>
      </c>
      <c r="E103" s="235"/>
      <c r="F103" s="233">
        <v>0.0</v>
      </c>
      <c r="G103" s="233"/>
      <c r="H103" s="233">
        <v>0.0</v>
      </c>
      <c r="I103" s="235"/>
      <c r="J103" s="233">
        <v>1.0</v>
      </c>
      <c r="K103" s="235"/>
      <c r="L103" s="233">
        <v>0.0</v>
      </c>
      <c r="M103" s="90"/>
      <c r="N103" s="92"/>
      <c r="O103" s="90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</row>
    <row r="104">
      <c r="A104" s="27"/>
      <c r="B104" s="88" t="s">
        <v>233</v>
      </c>
      <c r="C104" s="90"/>
      <c r="D104" s="233">
        <f t="shared" ref="D104:L104" si="29">D97-D98</f>
        <v>0</v>
      </c>
      <c r="E104" s="233">
        <f t="shared" si="29"/>
        <v>0</v>
      </c>
      <c r="F104" s="233">
        <f t="shared" si="29"/>
        <v>0</v>
      </c>
      <c r="G104" s="233">
        <f t="shared" si="29"/>
        <v>0</v>
      </c>
      <c r="H104" s="233">
        <f t="shared" si="29"/>
        <v>3</v>
      </c>
      <c r="I104" s="233">
        <f t="shared" si="29"/>
        <v>0</v>
      </c>
      <c r="J104" s="233">
        <f t="shared" si="29"/>
        <v>0</v>
      </c>
      <c r="K104" s="233">
        <f t="shared" si="29"/>
        <v>0</v>
      </c>
      <c r="L104" s="233">
        <f t="shared" si="29"/>
        <v>9</v>
      </c>
      <c r="M104" s="90"/>
      <c r="N104" s="90"/>
      <c r="O104" s="90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</row>
    <row r="105" customHeight="1">
      <c r="A105" s="35"/>
      <c r="B105" s="88" t="s">
        <v>338</v>
      </c>
      <c r="C105" s="110" t="str">
        <f>C98/C97</f>
        <v>#DIV/0!</v>
      </c>
      <c r="D105" s="109">
        <v>0.0</v>
      </c>
      <c r="E105" s="110" t="str">
        <f t="shared" ref="E105:O105" si="30">E98/E97</f>
        <v>#DIV/0!</v>
      </c>
      <c r="F105" s="110">
        <f t="shared" si="30"/>
        <v>1</v>
      </c>
      <c r="G105" s="110" t="str">
        <f t="shared" si="30"/>
        <v>#DIV/0!</v>
      </c>
      <c r="H105" s="110">
        <f t="shared" si="30"/>
        <v>0.9285714286</v>
      </c>
      <c r="I105" s="110" t="str">
        <f t="shared" si="30"/>
        <v>#DIV/0!</v>
      </c>
      <c r="J105" s="110">
        <f t="shared" si="30"/>
        <v>1</v>
      </c>
      <c r="K105" s="110" t="str">
        <f t="shared" si="30"/>
        <v>#DIV/0!</v>
      </c>
      <c r="L105" s="110">
        <f t="shared" si="30"/>
        <v>0.859375</v>
      </c>
      <c r="M105" s="110" t="str">
        <f t="shared" si="30"/>
        <v>#DIV/0!</v>
      </c>
      <c r="N105" s="110" t="str">
        <f t="shared" si="30"/>
        <v>#DIV/0!</v>
      </c>
      <c r="O105" s="110">
        <f t="shared" si="30"/>
        <v>0</v>
      </c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</row>
    <row r="106">
      <c r="A106" s="85">
        <v>43736.0</v>
      </c>
      <c r="B106" s="112" t="s">
        <v>134</v>
      </c>
      <c r="C106" s="113"/>
      <c r="D106" s="188" t="s">
        <v>252</v>
      </c>
      <c r="E106" s="189"/>
      <c r="F106" s="201">
        <v>0.45625</v>
      </c>
      <c r="G106" s="188"/>
      <c r="H106" s="201">
        <v>0.5277777777777778</v>
      </c>
      <c r="I106" s="189"/>
      <c r="J106" s="201">
        <v>0.5756944444444444</v>
      </c>
      <c r="K106" s="189"/>
      <c r="L106" s="201">
        <v>0.6111111111111112</v>
      </c>
      <c r="M106" s="115"/>
      <c r="N106" s="115"/>
      <c r="O106" s="11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</row>
    <row r="107">
      <c r="A107" s="27"/>
      <c r="B107" s="88" t="s">
        <v>159</v>
      </c>
      <c r="C107" s="90"/>
      <c r="D107" s="233">
        <v>0.0</v>
      </c>
      <c r="E107" s="235"/>
      <c r="F107" s="233">
        <v>17.0</v>
      </c>
      <c r="G107" s="233"/>
      <c r="H107" s="233">
        <v>15.0</v>
      </c>
      <c r="I107" s="235"/>
      <c r="J107" s="233">
        <v>17.0</v>
      </c>
      <c r="K107" s="235"/>
      <c r="L107" s="233">
        <v>50.0</v>
      </c>
      <c r="M107" s="92"/>
      <c r="N107" s="92"/>
      <c r="O107" s="224">
        <f>SUM(D107:N107)</f>
        <v>99</v>
      </c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</row>
    <row r="108">
      <c r="A108" s="27"/>
      <c r="B108" s="88" t="s">
        <v>178</v>
      </c>
      <c r="C108" s="90"/>
      <c r="D108" s="233">
        <v>0.0</v>
      </c>
      <c r="E108" s="235"/>
      <c r="F108" s="233">
        <v>17.0</v>
      </c>
      <c r="G108" s="233"/>
      <c r="H108" s="233">
        <v>15.0</v>
      </c>
      <c r="I108" s="235"/>
      <c r="J108" s="233">
        <v>17.0</v>
      </c>
      <c r="K108" s="235"/>
      <c r="L108" s="233">
        <v>50.0</v>
      </c>
      <c r="M108" s="92"/>
      <c r="N108" s="92"/>
      <c r="O108" s="90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</row>
    <row r="109">
      <c r="A109" s="27"/>
      <c r="B109" s="88" t="s">
        <v>287</v>
      </c>
      <c r="C109" s="90"/>
      <c r="D109" s="233">
        <v>0.0</v>
      </c>
      <c r="E109" s="235"/>
      <c r="F109" s="233">
        <v>10.0</v>
      </c>
      <c r="G109" s="233"/>
      <c r="H109" s="233">
        <v>8.0</v>
      </c>
      <c r="I109" s="235"/>
      <c r="J109" s="233"/>
      <c r="K109" s="235"/>
      <c r="L109" s="233"/>
      <c r="M109" s="90"/>
      <c r="N109" s="92"/>
      <c r="O109" s="90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</row>
    <row r="110">
      <c r="A110" s="27"/>
      <c r="B110" s="88" t="s">
        <v>295</v>
      </c>
      <c r="C110" s="90"/>
      <c r="D110" s="233">
        <v>0.0</v>
      </c>
      <c r="E110" s="235"/>
      <c r="F110" s="233">
        <v>1.0</v>
      </c>
      <c r="G110" s="235"/>
      <c r="H110" s="233">
        <v>3.0</v>
      </c>
      <c r="I110" s="235"/>
      <c r="J110" s="233">
        <v>14.0</v>
      </c>
      <c r="K110" s="235"/>
      <c r="L110" s="233">
        <v>27.0</v>
      </c>
      <c r="M110" s="90"/>
      <c r="N110" s="90"/>
      <c r="O110" s="90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</row>
    <row r="111">
      <c r="A111" s="27"/>
      <c r="B111" s="88" t="s">
        <v>301</v>
      </c>
      <c r="C111" s="90"/>
      <c r="D111" s="233">
        <f t="shared" ref="D111:L111" si="31">sum(D109:D110)</f>
        <v>0</v>
      </c>
      <c r="E111" s="233">
        <f t="shared" si="31"/>
        <v>0</v>
      </c>
      <c r="F111" s="233">
        <f t="shared" si="31"/>
        <v>11</v>
      </c>
      <c r="G111" s="233">
        <f t="shared" si="31"/>
        <v>0</v>
      </c>
      <c r="H111" s="233">
        <f t="shared" si="31"/>
        <v>11</v>
      </c>
      <c r="I111" s="233">
        <f t="shared" si="31"/>
        <v>0</v>
      </c>
      <c r="J111" s="233">
        <f t="shared" si="31"/>
        <v>14</v>
      </c>
      <c r="K111" s="233">
        <f t="shared" si="31"/>
        <v>0</v>
      </c>
      <c r="L111" s="233">
        <f t="shared" si="31"/>
        <v>27</v>
      </c>
      <c r="M111" s="90"/>
      <c r="N111" s="90"/>
      <c r="O111" s="90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</row>
    <row r="112">
      <c r="A112" s="27"/>
      <c r="B112" s="88" t="s">
        <v>214</v>
      </c>
      <c r="C112" s="90"/>
      <c r="D112" s="233">
        <v>0.0</v>
      </c>
      <c r="E112" s="235"/>
      <c r="F112" s="233">
        <f t="shared" ref="F112:M112" si="32">F107-F111-F113</f>
        <v>6</v>
      </c>
      <c r="G112" s="233">
        <f t="shared" si="32"/>
        <v>0</v>
      </c>
      <c r="H112" s="233">
        <f t="shared" si="32"/>
        <v>4</v>
      </c>
      <c r="I112" s="233">
        <f t="shared" si="32"/>
        <v>0</v>
      </c>
      <c r="J112" s="233">
        <f t="shared" si="32"/>
        <v>3</v>
      </c>
      <c r="K112" s="233">
        <f t="shared" si="32"/>
        <v>0</v>
      </c>
      <c r="L112" s="233">
        <f t="shared" si="32"/>
        <v>23</v>
      </c>
      <c r="M112" s="233">
        <f t="shared" si="32"/>
        <v>0</v>
      </c>
      <c r="N112" s="233"/>
      <c r="O112" s="90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</row>
    <row r="113">
      <c r="A113" s="27"/>
      <c r="B113" s="88" t="s">
        <v>221</v>
      </c>
      <c r="C113" s="90"/>
      <c r="D113" s="233">
        <v>0.0</v>
      </c>
      <c r="E113" s="235"/>
      <c r="F113" s="233">
        <v>0.0</v>
      </c>
      <c r="G113" s="233"/>
      <c r="H113" s="233">
        <v>0.0</v>
      </c>
      <c r="I113" s="235"/>
      <c r="J113" s="233">
        <v>0.0</v>
      </c>
      <c r="K113" s="235"/>
      <c r="L113" s="233">
        <v>0.0</v>
      </c>
      <c r="M113" s="90"/>
      <c r="N113" s="92"/>
      <c r="O113" s="90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</row>
    <row r="114">
      <c r="A114" s="27"/>
      <c r="B114" s="88" t="s">
        <v>233</v>
      </c>
      <c r="C114" s="90"/>
      <c r="D114" s="233">
        <f t="shared" ref="D114:L114" si="33">D107-D108</f>
        <v>0</v>
      </c>
      <c r="E114" s="233">
        <f t="shared" si="33"/>
        <v>0</v>
      </c>
      <c r="F114" s="233">
        <f t="shared" si="33"/>
        <v>0</v>
      </c>
      <c r="G114" s="233">
        <f t="shared" si="33"/>
        <v>0</v>
      </c>
      <c r="H114" s="233">
        <f t="shared" si="33"/>
        <v>0</v>
      </c>
      <c r="I114" s="233">
        <f t="shared" si="33"/>
        <v>0</v>
      </c>
      <c r="J114" s="233">
        <f t="shared" si="33"/>
        <v>0</v>
      </c>
      <c r="K114" s="233">
        <f t="shared" si="33"/>
        <v>0</v>
      </c>
      <c r="L114" s="233">
        <f t="shared" si="33"/>
        <v>0</v>
      </c>
      <c r="M114" s="90"/>
      <c r="N114" s="90"/>
      <c r="O114" s="90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</row>
    <row r="115">
      <c r="A115" s="35"/>
      <c r="B115" s="88" t="s">
        <v>338</v>
      </c>
      <c r="C115" s="110" t="str">
        <f>C108/C107</f>
        <v>#DIV/0!</v>
      </c>
      <c r="D115" s="109">
        <v>0.0</v>
      </c>
      <c r="E115" s="110" t="str">
        <f t="shared" ref="E115:O115" si="34">E108/E107</f>
        <v>#DIV/0!</v>
      </c>
      <c r="F115" s="110">
        <f t="shared" si="34"/>
        <v>1</v>
      </c>
      <c r="G115" s="110" t="str">
        <f t="shared" si="34"/>
        <v>#DIV/0!</v>
      </c>
      <c r="H115" s="110">
        <f t="shared" si="34"/>
        <v>1</v>
      </c>
      <c r="I115" s="110" t="str">
        <f t="shared" si="34"/>
        <v>#DIV/0!</v>
      </c>
      <c r="J115" s="110">
        <f t="shared" si="34"/>
        <v>1</v>
      </c>
      <c r="K115" s="110" t="str">
        <f t="shared" si="34"/>
        <v>#DIV/0!</v>
      </c>
      <c r="L115" s="110">
        <f t="shared" si="34"/>
        <v>1</v>
      </c>
      <c r="M115" s="110" t="str">
        <f t="shared" si="34"/>
        <v>#DIV/0!</v>
      </c>
      <c r="N115" s="110" t="str">
        <f t="shared" si="34"/>
        <v>#DIV/0!</v>
      </c>
      <c r="O115" s="110">
        <f t="shared" si="34"/>
        <v>0</v>
      </c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</row>
    <row r="116">
      <c r="A116" s="85">
        <v>43738.0</v>
      </c>
      <c r="B116" s="112" t="s">
        <v>134</v>
      </c>
      <c r="C116" s="113"/>
      <c r="D116" s="188" t="s">
        <v>252</v>
      </c>
      <c r="E116" s="189"/>
      <c r="F116" s="201">
        <v>0.4583333333333333</v>
      </c>
      <c r="G116" s="188"/>
      <c r="H116" s="201">
        <v>0.51875</v>
      </c>
      <c r="I116" s="189"/>
      <c r="J116" s="201">
        <v>0.5888888888888889</v>
      </c>
      <c r="K116" s="189"/>
      <c r="L116" s="201">
        <v>0.6305555555555555</v>
      </c>
      <c r="M116" s="115"/>
      <c r="N116" s="115"/>
      <c r="O116" s="11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</row>
    <row r="117">
      <c r="A117" s="27"/>
      <c r="B117" s="88" t="s">
        <v>159</v>
      </c>
      <c r="C117" s="90"/>
      <c r="D117" s="233">
        <v>0.0</v>
      </c>
      <c r="E117" s="235"/>
      <c r="F117" s="233">
        <v>22.0</v>
      </c>
      <c r="G117" s="233"/>
      <c r="H117" s="233">
        <v>8.0</v>
      </c>
      <c r="I117" s="235"/>
      <c r="J117" s="233">
        <v>31.0</v>
      </c>
      <c r="K117" s="235"/>
      <c r="L117" s="233">
        <v>65.0</v>
      </c>
      <c r="M117" s="92"/>
      <c r="N117" s="92"/>
      <c r="O117" s="224">
        <f>SUM(D117:N117)</f>
        <v>126</v>
      </c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</row>
    <row r="118">
      <c r="A118" s="27"/>
      <c r="B118" s="88" t="s">
        <v>178</v>
      </c>
      <c r="C118" s="90"/>
      <c r="D118" s="233">
        <v>0.0</v>
      </c>
      <c r="E118" s="235"/>
      <c r="F118" s="233">
        <v>22.0</v>
      </c>
      <c r="G118" s="233"/>
      <c r="H118" s="233">
        <v>8.0</v>
      </c>
      <c r="I118" s="235"/>
      <c r="J118" s="233">
        <v>31.0</v>
      </c>
      <c r="K118" s="235"/>
      <c r="L118" s="233">
        <v>65.0</v>
      </c>
      <c r="M118" s="92"/>
      <c r="N118" s="92"/>
      <c r="O118" s="90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</row>
    <row r="119">
      <c r="A119" s="27"/>
      <c r="B119" s="88" t="s">
        <v>287</v>
      </c>
      <c r="C119" s="90"/>
      <c r="D119" s="233">
        <v>0.0</v>
      </c>
      <c r="E119" s="235"/>
      <c r="F119" s="233">
        <v>14.0</v>
      </c>
      <c r="G119" s="233"/>
      <c r="H119" s="233">
        <v>6.0</v>
      </c>
      <c r="I119" s="235"/>
      <c r="J119" s="233" t="s">
        <v>252</v>
      </c>
      <c r="K119" s="235"/>
      <c r="L119" s="233" t="s">
        <v>252</v>
      </c>
      <c r="M119" s="90"/>
      <c r="N119" s="92"/>
      <c r="O119" s="90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</row>
    <row r="120">
      <c r="A120" s="27"/>
      <c r="B120" s="88" t="s">
        <v>295</v>
      </c>
      <c r="C120" s="90"/>
      <c r="D120" s="233">
        <v>0.0</v>
      </c>
      <c r="E120" s="235"/>
      <c r="F120" s="233">
        <v>4.0</v>
      </c>
      <c r="G120" s="235"/>
      <c r="H120" s="233">
        <v>0.0</v>
      </c>
      <c r="I120" s="235"/>
      <c r="J120" s="233">
        <v>23.0</v>
      </c>
      <c r="K120" s="235"/>
      <c r="L120" s="233">
        <v>38.0</v>
      </c>
      <c r="M120" s="90"/>
      <c r="N120" s="90"/>
      <c r="O120" s="90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</row>
    <row r="121">
      <c r="A121" s="27"/>
      <c r="B121" s="88" t="s">
        <v>301</v>
      </c>
      <c r="C121" s="90"/>
      <c r="D121" s="233">
        <f t="shared" ref="D121:L121" si="35">sum(D119:D120)</f>
        <v>0</v>
      </c>
      <c r="E121" s="233">
        <f t="shared" si="35"/>
        <v>0</v>
      </c>
      <c r="F121" s="233">
        <f t="shared" si="35"/>
        <v>18</v>
      </c>
      <c r="G121" s="233">
        <f t="shared" si="35"/>
        <v>0</v>
      </c>
      <c r="H121" s="233">
        <f t="shared" si="35"/>
        <v>6</v>
      </c>
      <c r="I121" s="233">
        <f t="shared" si="35"/>
        <v>0</v>
      </c>
      <c r="J121" s="233">
        <f t="shared" si="35"/>
        <v>23</v>
      </c>
      <c r="K121" s="233">
        <f t="shared" si="35"/>
        <v>0</v>
      </c>
      <c r="L121" s="233">
        <f t="shared" si="35"/>
        <v>38</v>
      </c>
      <c r="M121" s="90"/>
      <c r="N121" s="90"/>
      <c r="O121" s="90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</row>
    <row r="122">
      <c r="A122" s="27"/>
      <c r="B122" s="88" t="s">
        <v>214</v>
      </c>
      <c r="C122" s="90"/>
      <c r="D122" s="233">
        <v>0.0</v>
      </c>
      <c r="E122" s="235"/>
      <c r="F122" s="233">
        <f t="shared" ref="F122:M122" si="36">F117-F121-F123</f>
        <v>4</v>
      </c>
      <c r="G122" s="233">
        <f t="shared" si="36"/>
        <v>0</v>
      </c>
      <c r="H122" s="233">
        <f t="shared" si="36"/>
        <v>2</v>
      </c>
      <c r="I122" s="233">
        <f t="shared" si="36"/>
        <v>0</v>
      </c>
      <c r="J122" s="233">
        <f t="shared" si="36"/>
        <v>8</v>
      </c>
      <c r="K122" s="233">
        <f t="shared" si="36"/>
        <v>0</v>
      </c>
      <c r="L122" s="233">
        <f t="shared" si="36"/>
        <v>26</v>
      </c>
      <c r="M122" s="233">
        <f t="shared" si="36"/>
        <v>0</v>
      </c>
      <c r="N122" s="233"/>
      <c r="O122" s="90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</row>
    <row r="123">
      <c r="A123" s="27"/>
      <c r="B123" s="88" t="s">
        <v>221</v>
      </c>
      <c r="C123" s="90"/>
      <c r="D123" s="233">
        <v>0.0</v>
      </c>
      <c r="E123" s="235"/>
      <c r="F123" s="233">
        <v>0.0</v>
      </c>
      <c r="G123" s="233"/>
      <c r="H123" s="233">
        <v>0.0</v>
      </c>
      <c r="I123" s="235"/>
      <c r="J123" s="233">
        <v>0.0</v>
      </c>
      <c r="K123" s="235"/>
      <c r="L123" s="233">
        <v>1.0</v>
      </c>
      <c r="M123" s="90"/>
      <c r="N123" s="92"/>
      <c r="O123" s="90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</row>
    <row r="124">
      <c r="A124" s="27"/>
      <c r="B124" s="88" t="s">
        <v>233</v>
      </c>
      <c r="C124" s="90"/>
      <c r="D124" s="233">
        <f t="shared" ref="D124:L124" si="37">D117-D118</f>
        <v>0</v>
      </c>
      <c r="E124" s="233">
        <f t="shared" si="37"/>
        <v>0</v>
      </c>
      <c r="F124" s="233">
        <f t="shared" si="37"/>
        <v>0</v>
      </c>
      <c r="G124" s="233">
        <f t="shared" si="37"/>
        <v>0</v>
      </c>
      <c r="H124" s="233">
        <f t="shared" si="37"/>
        <v>0</v>
      </c>
      <c r="I124" s="233">
        <f t="shared" si="37"/>
        <v>0</v>
      </c>
      <c r="J124" s="233">
        <f t="shared" si="37"/>
        <v>0</v>
      </c>
      <c r="K124" s="233">
        <f t="shared" si="37"/>
        <v>0</v>
      </c>
      <c r="L124" s="233">
        <f t="shared" si="37"/>
        <v>0</v>
      </c>
      <c r="M124" s="90"/>
      <c r="N124" s="90"/>
      <c r="O124" s="90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</row>
    <row r="125">
      <c r="A125" s="35"/>
      <c r="B125" s="88" t="s">
        <v>338</v>
      </c>
      <c r="C125" s="110" t="str">
        <f>C118/C117</f>
        <v>#DIV/0!</v>
      </c>
      <c r="D125" s="109">
        <v>0.0</v>
      </c>
      <c r="E125" s="110" t="str">
        <f t="shared" ref="E125:O125" si="38">E118/E117</f>
        <v>#DIV/0!</v>
      </c>
      <c r="F125" s="110">
        <f t="shared" si="38"/>
        <v>1</v>
      </c>
      <c r="G125" s="110" t="str">
        <f t="shared" si="38"/>
        <v>#DIV/0!</v>
      </c>
      <c r="H125" s="110">
        <f t="shared" si="38"/>
        <v>1</v>
      </c>
      <c r="I125" s="110" t="str">
        <f t="shared" si="38"/>
        <v>#DIV/0!</v>
      </c>
      <c r="J125" s="110">
        <f t="shared" si="38"/>
        <v>1</v>
      </c>
      <c r="K125" s="110" t="str">
        <f t="shared" si="38"/>
        <v>#DIV/0!</v>
      </c>
      <c r="L125" s="110">
        <f t="shared" si="38"/>
        <v>1</v>
      </c>
      <c r="M125" s="110" t="str">
        <f t="shared" si="38"/>
        <v>#DIV/0!</v>
      </c>
      <c r="N125" s="110" t="str">
        <f t="shared" si="38"/>
        <v>#DIV/0!</v>
      </c>
      <c r="O125" s="110">
        <f t="shared" si="38"/>
        <v>0</v>
      </c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</row>
    <row r="126">
      <c r="A126" s="85">
        <v>43739.0</v>
      </c>
      <c r="B126" s="112" t="s">
        <v>134</v>
      </c>
      <c r="C126" s="113"/>
      <c r="D126" s="188" t="s">
        <v>252</v>
      </c>
      <c r="E126" s="189"/>
      <c r="F126" s="188" t="s">
        <v>1647</v>
      </c>
      <c r="G126" s="188"/>
      <c r="H126" s="188" t="s">
        <v>1396</v>
      </c>
      <c r="I126" s="189"/>
      <c r="J126" s="188" t="s">
        <v>1297</v>
      </c>
      <c r="K126" s="189"/>
      <c r="L126" s="188" t="s">
        <v>523</v>
      </c>
      <c r="M126" s="115"/>
      <c r="N126" s="115"/>
      <c r="O126" s="11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</row>
    <row r="127">
      <c r="A127" s="27"/>
      <c r="B127" s="88" t="s">
        <v>159</v>
      </c>
      <c r="C127" s="90"/>
      <c r="D127" s="233">
        <v>0.0</v>
      </c>
      <c r="E127" s="235"/>
      <c r="F127" s="233">
        <v>14.0</v>
      </c>
      <c r="G127" s="233"/>
      <c r="H127" s="233">
        <v>22.0</v>
      </c>
      <c r="I127" s="235"/>
      <c r="J127" s="233">
        <v>33.0</v>
      </c>
      <c r="K127" s="235"/>
      <c r="L127" s="233">
        <v>28.0</v>
      </c>
      <c r="M127" s="92"/>
      <c r="N127" s="92"/>
      <c r="O127" s="224">
        <f>SUM(D127:N127)</f>
        <v>97</v>
      </c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</row>
    <row r="128">
      <c r="A128" s="27"/>
      <c r="B128" s="88" t="s">
        <v>178</v>
      </c>
      <c r="C128" s="90"/>
      <c r="D128" s="233">
        <v>0.0</v>
      </c>
      <c r="E128" s="235"/>
      <c r="F128" s="233">
        <v>14.0</v>
      </c>
      <c r="G128" s="233"/>
      <c r="H128" s="233">
        <v>22.0</v>
      </c>
      <c r="I128" s="235"/>
      <c r="J128" s="233">
        <v>33.0</v>
      </c>
      <c r="K128" s="235"/>
      <c r="L128" s="233">
        <v>28.0</v>
      </c>
      <c r="M128" s="92"/>
      <c r="N128" s="92"/>
      <c r="O128" s="90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</row>
    <row r="129">
      <c r="A129" s="27"/>
      <c r="B129" s="88" t="s">
        <v>287</v>
      </c>
      <c r="C129" s="90"/>
      <c r="D129" s="233">
        <v>0.0</v>
      </c>
      <c r="E129" s="235"/>
      <c r="F129" s="233">
        <v>11.0</v>
      </c>
      <c r="G129" s="233"/>
      <c r="H129" s="233">
        <v>13.0</v>
      </c>
      <c r="I129" s="235"/>
      <c r="J129" s="233"/>
      <c r="K129" s="235"/>
      <c r="L129" s="233"/>
      <c r="M129" s="90"/>
      <c r="N129" s="92"/>
      <c r="O129" s="90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</row>
    <row r="130">
      <c r="A130" s="27"/>
      <c r="B130" s="88" t="s">
        <v>295</v>
      </c>
      <c r="C130" s="90"/>
      <c r="D130" s="233">
        <v>0.0</v>
      </c>
      <c r="E130" s="235"/>
      <c r="F130" s="233">
        <v>0.0</v>
      </c>
      <c r="G130" s="235"/>
      <c r="H130" s="233">
        <v>3.0</v>
      </c>
      <c r="I130" s="235"/>
      <c r="J130" s="233">
        <v>23.0</v>
      </c>
      <c r="K130" s="235"/>
      <c r="L130" s="233">
        <v>18.0</v>
      </c>
      <c r="M130" s="90"/>
      <c r="N130" s="90"/>
      <c r="O130" s="90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</row>
    <row r="131">
      <c r="A131" s="27"/>
      <c r="B131" s="88" t="s">
        <v>301</v>
      </c>
      <c r="C131" s="90"/>
      <c r="D131" s="233">
        <f t="shared" ref="D131:L131" si="39">sum(D129:D130)</f>
        <v>0</v>
      </c>
      <c r="E131" s="233">
        <f t="shared" si="39"/>
        <v>0</v>
      </c>
      <c r="F131" s="233">
        <f t="shared" si="39"/>
        <v>11</v>
      </c>
      <c r="G131" s="233">
        <f t="shared" si="39"/>
        <v>0</v>
      </c>
      <c r="H131" s="233">
        <f t="shared" si="39"/>
        <v>16</v>
      </c>
      <c r="I131" s="233">
        <f t="shared" si="39"/>
        <v>0</v>
      </c>
      <c r="J131" s="233">
        <f t="shared" si="39"/>
        <v>23</v>
      </c>
      <c r="K131" s="233">
        <f t="shared" si="39"/>
        <v>0</v>
      </c>
      <c r="L131" s="233">
        <f t="shared" si="39"/>
        <v>18</v>
      </c>
      <c r="M131" s="90"/>
      <c r="N131" s="90"/>
      <c r="O131" s="90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</row>
    <row r="132">
      <c r="A132" s="27"/>
      <c r="B132" s="88" t="s">
        <v>214</v>
      </c>
      <c r="C132" s="90"/>
      <c r="D132" s="233">
        <v>0.0</v>
      </c>
      <c r="E132" s="235"/>
      <c r="F132" s="233">
        <f t="shared" ref="F132:M132" si="40">F127-F131-F133</f>
        <v>3</v>
      </c>
      <c r="G132" s="233">
        <f t="shared" si="40"/>
        <v>0</v>
      </c>
      <c r="H132" s="233">
        <f t="shared" si="40"/>
        <v>4</v>
      </c>
      <c r="I132" s="233">
        <f t="shared" si="40"/>
        <v>0</v>
      </c>
      <c r="J132" s="233">
        <f t="shared" si="40"/>
        <v>9</v>
      </c>
      <c r="K132" s="233">
        <f t="shared" si="40"/>
        <v>0</v>
      </c>
      <c r="L132" s="233">
        <f t="shared" si="40"/>
        <v>10</v>
      </c>
      <c r="M132" s="233">
        <f t="shared" si="40"/>
        <v>0</v>
      </c>
      <c r="N132" s="233"/>
      <c r="O132" s="90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</row>
    <row r="133">
      <c r="A133" s="27"/>
      <c r="B133" s="88" t="s">
        <v>221</v>
      </c>
      <c r="C133" s="90"/>
      <c r="D133" s="233">
        <v>0.0</v>
      </c>
      <c r="E133" s="235"/>
      <c r="F133" s="233">
        <v>0.0</v>
      </c>
      <c r="G133" s="233"/>
      <c r="H133" s="233">
        <v>2.0</v>
      </c>
      <c r="I133" s="235"/>
      <c r="J133" s="233">
        <v>1.0</v>
      </c>
      <c r="K133" s="235"/>
      <c r="L133" s="233">
        <v>0.0</v>
      </c>
      <c r="M133" s="90"/>
      <c r="N133" s="92"/>
      <c r="O133" s="90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</row>
    <row r="134">
      <c r="A134" s="27"/>
      <c r="B134" s="88" t="s">
        <v>233</v>
      </c>
      <c r="C134" s="90"/>
      <c r="D134" s="233">
        <f t="shared" ref="D134:L134" si="41">D127-D128</f>
        <v>0</v>
      </c>
      <c r="E134" s="233">
        <f t="shared" si="41"/>
        <v>0</v>
      </c>
      <c r="F134" s="233">
        <f t="shared" si="41"/>
        <v>0</v>
      </c>
      <c r="G134" s="233">
        <f t="shared" si="41"/>
        <v>0</v>
      </c>
      <c r="H134" s="233">
        <f t="shared" si="41"/>
        <v>0</v>
      </c>
      <c r="I134" s="233">
        <f t="shared" si="41"/>
        <v>0</v>
      </c>
      <c r="J134" s="233">
        <f t="shared" si="41"/>
        <v>0</v>
      </c>
      <c r="K134" s="233">
        <f t="shared" si="41"/>
        <v>0</v>
      </c>
      <c r="L134" s="233">
        <f t="shared" si="41"/>
        <v>0</v>
      </c>
      <c r="M134" s="90"/>
      <c r="N134" s="90"/>
      <c r="O134" s="90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</row>
    <row r="135">
      <c r="A135" s="35"/>
      <c r="B135" s="88" t="s">
        <v>338</v>
      </c>
      <c r="C135" s="110" t="str">
        <f>C128/C127</f>
        <v>#DIV/0!</v>
      </c>
      <c r="D135" s="109">
        <v>0.0</v>
      </c>
      <c r="E135" s="110" t="str">
        <f t="shared" ref="E135:O135" si="42">E128/E127</f>
        <v>#DIV/0!</v>
      </c>
      <c r="F135" s="110">
        <f t="shared" si="42"/>
        <v>1</v>
      </c>
      <c r="G135" s="110" t="str">
        <f t="shared" si="42"/>
        <v>#DIV/0!</v>
      </c>
      <c r="H135" s="110">
        <f t="shared" si="42"/>
        <v>1</v>
      </c>
      <c r="I135" s="110" t="str">
        <f t="shared" si="42"/>
        <v>#DIV/0!</v>
      </c>
      <c r="J135" s="110">
        <f t="shared" si="42"/>
        <v>1</v>
      </c>
      <c r="K135" s="110" t="str">
        <f t="shared" si="42"/>
        <v>#DIV/0!</v>
      </c>
      <c r="L135" s="110">
        <f t="shared" si="42"/>
        <v>1</v>
      </c>
      <c r="M135" s="110" t="str">
        <f t="shared" si="42"/>
        <v>#DIV/0!</v>
      </c>
      <c r="N135" s="110" t="str">
        <f t="shared" si="42"/>
        <v>#DIV/0!</v>
      </c>
      <c r="O135" s="110">
        <f t="shared" si="42"/>
        <v>0</v>
      </c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</row>
    <row r="136">
      <c r="A136" s="23"/>
      <c r="B136" s="23"/>
      <c r="C136" s="23"/>
      <c r="D136" s="23"/>
      <c r="E136" s="23"/>
      <c r="F136" s="7" t="s">
        <v>2529</v>
      </c>
      <c r="G136" s="23"/>
      <c r="H136" s="7" t="s">
        <v>2530</v>
      </c>
      <c r="I136" s="23"/>
      <c r="J136" s="7" t="s">
        <v>2531</v>
      </c>
      <c r="K136" s="23"/>
      <c r="L136" s="7" t="s">
        <v>2532</v>
      </c>
      <c r="M136" s="23"/>
      <c r="N136" s="82" t="s">
        <v>7</v>
      </c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</row>
    <row r="137">
      <c r="A137" s="85">
        <v>43740.0</v>
      </c>
      <c r="B137" s="112" t="s">
        <v>134</v>
      </c>
      <c r="C137" s="113"/>
      <c r="D137" s="188" t="s">
        <v>252</v>
      </c>
      <c r="E137" s="189"/>
      <c r="F137" s="188" t="s">
        <v>1695</v>
      </c>
      <c r="G137" s="188"/>
      <c r="H137" s="188" t="s">
        <v>1639</v>
      </c>
      <c r="I137" s="189"/>
      <c r="J137" s="188" t="s">
        <v>1091</v>
      </c>
      <c r="K137" s="189"/>
      <c r="L137" s="188" t="s">
        <v>1626</v>
      </c>
      <c r="M137" s="115"/>
      <c r="N137" s="115"/>
      <c r="O137" s="11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</row>
    <row r="138">
      <c r="A138" s="27"/>
      <c r="B138" s="88" t="s">
        <v>159</v>
      </c>
      <c r="C138" s="90"/>
      <c r="D138" s="233">
        <v>0.0</v>
      </c>
      <c r="E138" s="235"/>
      <c r="F138" s="233">
        <v>14.0</v>
      </c>
      <c r="G138" s="233"/>
      <c r="H138" s="233">
        <v>10.0</v>
      </c>
      <c r="I138" s="235"/>
      <c r="J138" s="233">
        <v>47.0</v>
      </c>
      <c r="K138" s="235"/>
      <c r="L138" s="233">
        <v>68.0</v>
      </c>
      <c r="M138" s="92"/>
      <c r="N138" s="92"/>
      <c r="O138" s="224">
        <f>SUM(D138:N138)</f>
        <v>139</v>
      </c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</row>
    <row r="139">
      <c r="A139" s="27"/>
      <c r="B139" s="88" t="s">
        <v>178</v>
      </c>
      <c r="C139" s="90"/>
      <c r="D139" s="233">
        <v>0.0</v>
      </c>
      <c r="E139" s="235"/>
      <c r="F139" s="233">
        <v>14.0</v>
      </c>
      <c r="G139" s="233"/>
      <c r="H139" s="233">
        <v>10.0</v>
      </c>
      <c r="I139" s="235"/>
      <c r="J139" s="233">
        <v>46.0</v>
      </c>
      <c r="K139" s="235"/>
      <c r="L139" s="233">
        <v>68.0</v>
      </c>
      <c r="M139" s="92"/>
      <c r="N139" s="92"/>
      <c r="O139" s="90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</row>
    <row r="140">
      <c r="A140" s="27"/>
      <c r="B140" s="88" t="s">
        <v>287</v>
      </c>
      <c r="C140" s="90"/>
      <c r="D140" s="233">
        <v>0.0</v>
      </c>
      <c r="E140" s="235"/>
      <c r="F140" s="233">
        <v>9.0</v>
      </c>
      <c r="G140" s="233"/>
      <c r="H140" s="233">
        <v>4.0</v>
      </c>
      <c r="I140" s="235"/>
      <c r="J140" s="233" t="s">
        <v>252</v>
      </c>
      <c r="K140" s="235"/>
      <c r="L140" s="233" t="s">
        <v>252</v>
      </c>
      <c r="M140" s="90"/>
      <c r="N140" s="92"/>
      <c r="O140" s="90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</row>
    <row r="141">
      <c r="A141" s="27"/>
      <c r="B141" s="88" t="s">
        <v>295</v>
      </c>
      <c r="C141" s="90"/>
      <c r="D141" s="233">
        <v>0.0</v>
      </c>
      <c r="E141" s="235"/>
      <c r="F141" s="233">
        <v>0.0</v>
      </c>
      <c r="G141" s="235"/>
      <c r="H141" s="233">
        <v>5.0</v>
      </c>
      <c r="I141" s="235"/>
      <c r="J141" s="233">
        <v>29.0</v>
      </c>
      <c r="K141" s="235"/>
      <c r="L141" s="233">
        <v>41.0</v>
      </c>
      <c r="M141" s="90"/>
      <c r="N141" s="90"/>
      <c r="O141" s="90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</row>
    <row r="142">
      <c r="A142" s="27"/>
      <c r="B142" s="88" t="s">
        <v>301</v>
      </c>
      <c r="C142" s="90"/>
      <c r="D142" s="233">
        <f t="shared" ref="D142:L142" si="43">sum(D140:D141)</f>
        <v>0</v>
      </c>
      <c r="E142" s="233">
        <f t="shared" si="43"/>
        <v>0</v>
      </c>
      <c r="F142" s="233">
        <f t="shared" si="43"/>
        <v>9</v>
      </c>
      <c r="G142" s="233">
        <f t="shared" si="43"/>
        <v>0</v>
      </c>
      <c r="H142" s="233">
        <f t="shared" si="43"/>
        <v>9</v>
      </c>
      <c r="I142" s="233">
        <f t="shared" si="43"/>
        <v>0</v>
      </c>
      <c r="J142" s="233">
        <f t="shared" si="43"/>
        <v>29</v>
      </c>
      <c r="K142" s="233">
        <f t="shared" si="43"/>
        <v>0</v>
      </c>
      <c r="L142" s="233">
        <f t="shared" si="43"/>
        <v>41</v>
      </c>
      <c r="M142" s="90"/>
      <c r="N142" s="90"/>
      <c r="O142" s="90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</row>
    <row r="143">
      <c r="A143" s="27"/>
      <c r="B143" s="88" t="s">
        <v>214</v>
      </c>
      <c r="C143" s="90"/>
      <c r="D143" s="233">
        <v>0.0</v>
      </c>
      <c r="E143" s="235"/>
      <c r="F143" s="233">
        <f>F138-F142-F144-F145</f>
        <v>4</v>
      </c>
      <c r="G143" s="233">
        <f>G138-G142-G144</f>
        <v>0</v>
      </c>
      <c r="H143" s="233">
        <f>H138-H142-H144-H145</f>
        <v>1</v>
      </c>
      <c r="I143" s="233">
        <f>I138-I142-I144</f>
        <v>0</v>
      </c>
      <c r="J143" s="233">
        <f>J138-J142-J144-J145</f>
        <v>16</v>
      </c>
      <c r="K143" s="233">
        <f>K138-K142-K144</f>
        <v>0</v>
      </c>
      <c r="L143" s="233">
        <f>L138-L142-L144-L145</f>
        <v>27</v>
      </c>
      <c r="M143" s="233">
        <f>M138-M142-M144</f>
        <v>0</v>
      </c>
      <c r="N143" s="233"/>
      <c r="O143" s="90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</row>
    <row r="144">
      <c r="A144" s="27"/>
      <c r="B144" s="88" t="s">
        <v>221</v>
      </c>
      <c r="C144" s="90"/>
      <c r="D144" s="233">
        <v>0.0</v>
      </c>
      <c r="E144" s="235"/>
      <c r="F144" s="233">
        <v>1.0</v>
      </c>
      <c r="G144" s="233"/>
      <c r="H144" s="233">
        <v>0.0</v>
      </c>
      <c r="I144" s="235"/>
      <c r="J144" s="233">
        <v>1.0</v>
      </c>
      <c r="K144" s="235"/>
      <c r="L144" s="233">
        <v>0.0</v>
      </c>
      <c r="M144" s="90"/>
      <c r="N144" s="92"/>
      <c r="O144" s="90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</row>
    <row r="145">
      <c r="A145" s="27"/>
      <c r="B145" s="88" t="s">
        <v>233</v>
      </c>
      <c r="C145" s="90"/>
      <c r="D145" s="233">
        <f t="shared" ref="D145:L145" si="44">D138-D139</f>
        <v>0</v>
      </c>
      <c r="E145" s="233">
        <f t="shared" si="44"/>
        <v>0</v>
      </c>
      <c r="F145" s="233">
        <f t="shared" si="44"/>
        <v>0</v>
      </c>
      <c r="G145" s="233">
        <f t="shared" si="44"/>
        <v>0</v>
      </c>
      <c r="H145" s="233">
        <f t="shared" si="44"/>
        <v>0</v>
      </c>
      <c r="I145" s="233">
        <f t="shared" si="44"/>
        <v>0</v>
      </c>
      <c r="J145" s="233">
        <f t="shared" si="44"/>
        <v>1</v>
      </c>
      <c r="K145" s="233">
        <f t="shared" si="44"/>
        <v>0</v>
      </c>
      <c r="L145" s="233">
        <f t="shared" si="44"/>
        <v>0</v>
      </c>
      <c r="M145" s="90"/>
      <c r="N145" s="90"/>
      <c r="O145" s="90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</row>
    <row r="146">
      <c r="A146" s="35"/>
      <c r="B146" s="88" t="s">
        <v>338</v>
      </c>
      <c r="C146" s="110" t="str">
        <f>C139/C138</f>
        <v>#DIV/0!</v>
      </c>
      <c r="D146" s="109">
        <v>0.0</v>
      </c>
      <c r="E146" s="110" t="str">
        <f t="shared" ref="E146:O146" si="45">E139/E138</f>
        <v>#DIV/0!</v>
      </c>
      <c r="F146" s="110">
        <f t="shared" si="45"/>
        <v>1</v>
      </c>
      <c r="G146" s="110" t="str">
        <f t="shared" si="45"/>
        <v>#DIV/0!</v>
      </c>
      <c r="H146" s="110">
        <f t="shared" si="45"/>
        <v>1</v>
      </c>
      <c r="I146" s="110" t="str">
        <f t="shared" si="45"/>
        <v>#DIV/0!</v>
      </c>
      <c r="J146" s="110">
        <f t="shared" si="45"/>
        <v>0.9787234043</v>
      </c>
      <c r="K146" s="110" t="str">
        <f t="shared" si="45"/>
        <v>#DIV/0!</v>
      </c>
      <c r="L146" s="110">
        <f t="shared" si="45"/>
        <v>1</v>
      </c>
      <c r="M146" s="110" t="str">
        <f t="shared" si="45"/>
        <v>#DIV/0!</v>
      </c>
      <c r="N146" s="110" t="str">
        <f t="shared" si="45"/>
        <v>#DIV/0!</v>
      </c>
      <c r="O146" s="110">
        <f t="shared" si="45"/>
        <v>0</v>
      </c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</row>
    <row r="147">
      <c r="A147" s="23"/>
      <c r="B147" s="23"/>
      <c r="C147" s="23"/>
      <c r="D147" s="23"/>
      <c r="E147" s="23"/>
      <c r="F147" s="7" t="s">
        <v>2533</v>
      </c>
      <c r="G147" s="23"/>
      <c r="H147" s="7" t="s">
        <v>2534</v>
      </c>
      <c r="I147" s="23"/>
      <c r="J147" s="7" t="s">
        <v>2535</v>
      </c>
      <c r="K147" s="23"/>
      <c r="L147" s="7" t="s">
        <v>2536</v>
      </c>
      <c r="M147" s="23"/>
      <c r="N147" s="82" t="s">
        <v>7</v>
      </c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</row>
    <row r="148">
      <c r="A148" s="85">
        <v>43741.0</v>
      </c>
      <c r="B148" s="112" t="s">
        <v>134</v>
      </c>
      <c r="C148" s="113"/>
      <c r="D148" s="188" t="s">
        <v>252</v>
      </c>
      <c r="E148" s="189"/>
      <c r="F148" s="188" t="s">
        <v>1857</v>
      </c>
      <c r="G148" s="188"/>
      <c r="H148" s="188" t="s">
        <v>2020</v>
      </c>
      <c r="I148" s="189"/>
      <c r="J148" s="188" t="s">
        <v>1785</v>
      </c>
      <c r="K148" s="189"/>
      <c r="L148" s="188" t="s">
        <v>2537</v>
      </c>
      <c r="M148" s="115"/>
      <c r="N148" s="115"/>
      <c r="O148" s="11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</row>
    <row r="149">
      <c r="A149" s="27"/>
      <c r="B149" s="88" t="s">
        <v>159</v>
      </c>
      <c r="C149" s="90"/>
      <c r="D149" s="233">
        <v>0.0</v>
      </c>
      <c r="E149" s="235"/>
      <c r="F149" s="233">
        <v>7.0</v>
      </c>
      <c r="G149" s="233"/>
      <c r="H149" s="233">
        <v>14.0</v>
      </c>
      <c r="I149" s="235"/>
      <c r="J149" s="233">
        <v>43.0</v>
      </c>
      <c r="K149" s="235"/>
      <c r="L149" s="233">
        <v>55.0</v>
      </c>
      <c r="M149" s="92"/>
      <c r="N149" s="92"/>
      <c r="O149" s="224">
        <f>SUM(D149:N149)</f>
        <v>119</v>
      </c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</row>
    <row r="150">
      <c r="A150" s="27"/>
      <c r="B150" s="88" t="s">
        <v>178</v>
      </c>
      <c r="C150" s="90"/>
      <c r="D150" s="233">
        <v>0.0</v>
      </c>
      <c r="E150" s="235"/>
      <c r="F150" s="233">
        <v>7.0</v>
      </c>
      <c r="G150" s="233"/>
      <c r="H150" s="233">
        <v>14.0</v>
      </c>
      <c r="I150" s="235"/>
      <c r="J150" s="233">
        <v>43.0</v>
      </c>
      <c r="K150" s="235"/>
      <c r="L150" s="233">
        <v>55.0</v>
      </c>
      <c r="M150" s="92"/>
      <c r="N150" s="92"/>
      <c r="O150" s="90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</row>
    <row r="151">
      <c r="A151" s="27"/>
      <c r="B151" s="88" t="s">
        <v>287</v>
      </c>
      <c r="C151" s="90"/>
      <c r="D151" s="233">
        <v>0.0</v>
      </c>
      <c r="E151" s="235"/>
      <c r="F151" s="233">
        <v>5.0</v>
      </c>
      <c r="G151" s="233"/>
      <c r="H151" s="233">
        <v>8.0</v>
      </c>
      <c r="I151" s="235"/>
      <c r="J151" s="233" t="s">
        <v>252</v>
      </c>
      <c r="K151" s="235"/>
      <c r="L151" s="233" t="s">
        <v>252</v>
      </c>
      <c r="M151" s="90"/>
      <c r="N151" s="92"/>
      <c r="O151" s="90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</row>
    <row r="152">
      <c r="A152" s="27"/>
      <c r="B152" s="88" t="s">
        <v>295</v>
      </c>
      <c r="C152" s="90"/>
      <c r="D152" s="233">
        <v>0.0</v>
      </c>
      <c r="E152" s="235"/>
      <c r="F152" s="233">
        <v>0.0</v>
      </c>
      <c r="G152" s="235"/>
      <c r="H152" s="233">
        <v>0.0</v>
      </c>
      <c r="I152" s="235"/>
      <c r="J152" s="233">
        <v>19.0</v>
      </c>
      <c r="K152" s="235"/>
      <c r="L152" s="233">
        <v>26.0</v>
      </c>
      <c r="M152" s="90"/>
      <c r="N152" s="90"/>
      <c r="O152" s="90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</row>
    <row r="153">
      <c r="A153" s="27"/>
      <c r="B153" s="88" t="s">
        <v>301</v>
      </c>
      <c r="C153" s="90"/>
      <c r="D153" s="233">
        <f t="shared" ref="D153:L153" si="46">sum(D151:D152)</f>
        <v>0</v>
      </c>
      <c r="E153" s="233">
        <f t="shared" si="46"/>
        <v>0</v>
      </c>
      <c r="F153" s="233">
        <f t="shared" si="46"/>
        <v>5</v>
      </c>
      <c r="G153" s="233">
        <f t="shared" si="46"/>
        <v>0</v>
      </c>
      <c r="H153" s="233">
        <f t="shared" si="46"/>
        <v>8</v>
      </c>
      <c r="I153" s="233">
        <f t="shared" si="46"/>
        <v>0</v>
      </c>
      <c r="J153" s="233">
        <f t="shared" si="46"/>
        <v>19</v>
      </c>
      <c r="K153" s="233">
        <f t="shared" si="46"/>
        <v>0</v>
      </c>
      <c r="L153" s="233">
        <f t="shared" si="46"/>
        <v>26</v>
      </c>
      <c r="M153" s="90"/>
      <c r="N153" s="90"/>
      <c r="O153" s="90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</row>
    <row r="154">
      <c r="A154" s="27"/>
      <c r="B154" s="88" t="s">
        <v>214</v>
      </c>
      <c r="C154" s="90"/>
      <c r="D154" s="233">
        <v>0.0</v>
      </c>
      <c r="E154" s="235"/>
      <c r="F154" s="233">
        <f t="shared" ref="F154:M154" si="47">F149-F153-F155</f>
        <v>2</v>
      </c>
      <c r="G154" s="233">
        <f t="shared" si="47"/>
        <v>0</v>
      </c>
      <c r="H154" s="233">
        <f t="shared" si="47"/>
        <v>6</v>
      </c>
      <c r="I154" s="233">
        <f t="shared" si="47"/>
        <v>0</v>
      </c>
      <c r="J154" s="233">
        <f t="shared" si="47"/>
        <v>23</v>
      </c>
      <c r="K154" s="233">
        <f t="shared" si="47"/>
        <v>0</v>
      </c>
      <c r="L154" s="233">
        <f t="shared" si="47"/>
        <v>29</v>
      </c>
      <c r="M154" s="233">
        <f t="shared" si="47"/>
        <v>0</v>
      </c>
      <c r="N154" s="233"/>
      <c r="O154" s="90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</row>
    <row r="155">
      <c r="A155" s="27"/>
      <c r="B155" s="88" t="s">
        <v>221</v>
      </c>
      <c r="C155" s="90"/>
      <c r="D155" s="233">
        <v>0.0</v>
      </c>
      <c r="E155" s="235"/>
      <c r="F155" s="233">
        <v>0.0</v>
      </c>
      <c r="G155" s="233"/>
      <c r="H155" s="233">
        <v>0.0</v>
      </c>
      <c r="I155" s="235"/>
      <c r="J155" s="233">
        <v>1.0</v>
      </c>
      <c r="K155" s="235"/>
      <c r="L155" s="233">
        <v>0.0</v>
      </c>
      <c r="M155" s="90"/>
      <c r="N155" s="92"/>
      <c r="O155" s="90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</row>
    <row r="156">
      <c r="A156" s="27"/>
      <c r="B156" s="88" t="s">
        <v>233</v>
      </c>
      <c r="C156" s="90"/>
      <c r="D156" s="233">
        <f t="shared" ref="D156:L156" si="48">D149-D150</f>
        <v>0</v>
      </c>
      <c r="E156" s="233">
        <f t="shared" si="48"/>
        <v>0</v>
      </c>
      <c r="F156" s="233">
        <f t="shared" si="48"/>
        <v>0</v>
      </c>
      <c r="G156" s="233">
        <f t="shared" si="48"/>
        <v>0</v>
      </c>
      <c r="H156" s="233">
        <f t="shared" si="48"/>
        <v>0</v>
      </c>
      <c r="I156" s="233">
        <f t="shared" si="48"/>
        <v>0</v>
      </c>
      <c r="J156" s="233">
        <f t="shared" si="48"/>
        <v>0</v>
      </c>
      <c r="K156" s="233">
        <f t="shared" si="48"/>
        <v>0</v>
      </c>
      <c r="L156" s="233">
        <f t="shared" si="48"/>
        <v>0</v>
      </c>
      <c r="M156" s="90"/>
      <c r="N156" s="90"/>
      <c r="O156" s="90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</row>
    <row r="157">
      <c r="A157" s="35"/>
      <c r="B157" s="88" t="s">
        <v>338</v>
      </c>
      <c r="C157" s="110" t="str">
        <f>C150/C149</f>
        <v>#DIV/0!</v>
      </c>
      <c r="D157" s="109">
        <v>0.0</v>
      </c>
      <c r="E157" s="110" t="str">
        <f t="shared" ref="E157:O157" si="49">E150/E149</f>
        <v>#DIV/0!</v>
      </c>
      <c r="F157" s="110">
        <f t="shared" si="49"/>
        <v>1</v>
      </c>
      <c r="G157" s="110" t="str">
        <f t="shared" si="49"/>
        <v>#DIV/0!</v>
      </c>
      <c r="H157" s="110">
        <f t="shared" si="49"/>
        <v>1</v>
      </c>
      <c r="I157" s="110" t="str">
        <f t="shared" si="49"/>
        <v>#DIV/0!</v>
      </c>
      <c r="J157" s="110">
        <f t="shared" si="49"/>
        <v>1</v>
      </c>
      <c r="K157" s="110" t="str">
        <f t="shared" si="49"/>
        <v>#DIV/0!</v>
      </c>
      <c r="L157" s="110">
        <f t="shared" si="49"/>
        <v>1</v>
      </c>
      <c r="M157" s="110" t="str">
        <f t="shared" si="49"/>
        <v>#DIV/0!</v>
      </c>
      <c r="N157" s="110" t="str">
        <f t="shared" si="49"/>
        <v>#DIV/0!</v>
      </c>
      <c r="O157" s="110">
        <f t="shared" si="49"/>
        <v>0</v>
      </c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</row>
    <row r="158">
      <c r="A158" s="23"/>
      <c r="B158" s="23"/>
      <c r="C158" s="23"/>
      <c r="D158" s="23"/>
      <c r="E158" s="23"/>
      <c r="F158" s="7" t="s">
        <v>2538</v>
      </c>
      <c r="G158" s="23"/>
      <c r="H158" s="7" t="s">
        <v>2539</v>
      </c>
      <c r="I158" s="23"/>
      <c r="J158" s="7" t="s">
        <v>2540</v>
      </c>
      <c r="K158" s="23"/>
      <c r="L158" s="7" t="s">
        <v>2541</v>
      </c>
      <c r="M158" s="23"/>
      <c r="N158" s="82" t="s">
        <v>7</v>
      </c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</row>
    <row r="159">
      <c r="A159" s="85">
        <v>43742.0</v>
      </c>
      <c r="B159" s="112" t="s">
        <v>134</v>
      </c>
      <c r="C159" s="113"/>
      <c r="D159" s="188" t="s">
        <v>252</v>
      </c>
      <c r="E159" s="189"/>
      <c r="F159" s="201">
        <v>0.45416666666666666</v>
      </c>
      <c r="G159" s="188"/>
      <c r="H159" s="201">
        <v>0.5340277777777778</v>
      </c>
      <c r="I159" s="189"/>
      <c r="J159" s="201">
        <v>0.5791666666666667</v>
      </c>
      <c r="K159" s="189"/>
      <c r="L159" s="201">
        <v>0.6270833333333333</v>
      </c>
      <c r="M159" s="115"/>
      <c r="N159" s="115"/>
      <c r="O159" s="11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</row>
    <row r="160">
      <c r="A160" s="27"/>
      <c r="B160" s="88" t="s">
        <v>159</v>
      </c>
      <c r="C160" s="90"/>
      <c r="D160" s="233">
        <v>0.0</v>
      </c>
      <c r="E160" s="235"/>
      <c r="F160" s="233">
        <v>11.0</v>
      </c>
      <c r="G160" s="233"/>
      <c r="H160" s="233">
        <v>20.0</v>
      </c>
      <c r="I160" s="235"/>
      <c r="J160" s="233">
        <v>40.0</v>
      </c>
      <c r="K160" s="235"/>
      <c r="L160" s="233">
        <v>40.0</v>
      </c>
      <c r="M160" s="92"/>
      <c r="N160" s="92"/>
      <c r="O160" s="224">
        <f>SUM(D160:N160)</f>
        <v>111</v>
      </c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</row>
    <row r="161">
      <c r="A161" s="27"/>
      <c r="B161" s="88" t="s">
        <v>178</v>
      </c>
      <c r="C161" s="90"/>
      <c r="D161" s="233">
        <v>0.0</v>
      </c>
      <c r="E161" s="235"/>
      <c r="F161" s="233">
        <v>11.0</v>
      </c>
      <c r="G161" s="233"/>
      <c r="H161" s="233">
        <v>20.0</v>
      </c>
      <c r="I161" s="235"/>
      <c r="J161" s="233">
        <v>40.0</v>
      </c>
      <c r="K161" s="235"/>
      <c r="L161" s="233">
        <v>40.0</v>
      </c>
      <c r="M161" s="92"/>
      <c r="N161" s="92"/>
      <c r="O161" s="90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</row>
    <row r="162">
      <c r="A162" s="27"/>
      <c r="B162" s="88" t="s">
        <v>287</v>
      </c>
      <c r="C162" s="90"/>
      <c r="D162" s="233">
        <v>0.0</v>
      </c>
      <c r="E162" s="235"/>
      <c r="F162" s="233">
        <v>8.0</v>
      </c>
      <c r="G162" s="233"/>
      <c r="H162" s="233">
        <v>16.0</v>
      </c>
      <c r="I162" s="235"/>
      <c r="J162" s="233" t="s">
        <v>252</v>
      </c>
      <c r="K162" s="235"/>
      <c r="L162" s="233" t="s">
        <v>252</v>
      </c>
      <c r="M162" s="90"/>
      <c r="N162" s="92"/>
      <c r="O162" s="90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</row>
    <row r="163">
      <c r="A163" s="27"/>
      <c r="B163" s="88" t="s">
        <v>295</v>
      </c>
      <c r="C163" s="90"/>
      <c r="D163" s="233">
        <v>0.0</v>
      </c>
      <c r="E163" s="235"/>
      <c r="F163" s="233">
        <v>0.0</v>
      </c>
      <c r="G163" s="235"/>
      <c r="H163" s="233">
        <v>0.0</v>
      </c>
      <c r="I163" s="235"/>
      <c r="J163" s="233">
        <v>15.0</v>
      </c>
      <c r="K163" s="235"/>
      <c r="L163" s="233">
        <v>27.0</v>
      </c>
      <c r="M163" s="90"/>
      <c r="N163" s="90"/>
      <c r="O163" s="90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</row>
    <row r="164">
      <c r="A164" s="27"/>
      <c r="B164" s="88" t="s">
        <v>301</v>
      </c>
      <c r="C164" s="90"/>
      <c r="D164" s="233">
        <f t="shared" ref="D164:L164" si="50">sum(D162:D163)</f>
        <v>0</v>
      </c>
      <c r="E164" s="233">
        <f t="shared" si="50"/>
        <v>0</v>
      </c>
      <c r="F164" s="233">
        <f t="shared" si="50"/>
        <v>8</v>
      </c>
      <c r="G164" s="233">
        <f t="shared" si="50"/>
        <v>0</v>
      </c>
      <c r="H164" s="233">
        <f t="shared" si="50"/>
        <v>16</v>
      </c>
      <c r="I164" s="233">
        <f t="shared" si="50"/>
        <v>0</v>
      </c>
      <c r="J164" s="233">
        <f t="shared" si="50"/>
        <v>15</v>
      </c>
      <c r="K164" s="233">
        <f t="shared" si="50"/>
        <v>0</v>
      </c>
      <c r="L164" s="233">
        <f t="shared" si="50"/>
        <v>27</v>
      </c>
      <c r="M164" s="90"/>
      <c r="N164" s="90"/>
      <c r="O164" s="90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</row>
    <row r="165">
      <c r="A165" s="27"/>
      <c r="B165" s="88" t="s">
        <v>214</v>
      </c>
      <c r="C165" s="90"/>
      <c r="D165" s="233">
        <v>0.0</v>
      </c>
      <c r="E165" s="235"/>
      <c r="F165" s="233">
        <f t="shared" ref="F165:M165" si="51">F160-F164-F166</f>
        <v>3</v>
      </c>
      <c r="G165" s="233">
        <f t="shared" si="51"/>
        <v>0</v>
      </c>
      <c r="H165" s="233">
        <f t="shared" si="51"/>
        <v>3</v>
      </c>
      <c r="I165" s="233">
        <f t="shared" si="51"/>
        <v>0</v>
      </c>
      <c r="J165" s="233">
        <f t="shared" si="51"/>
        <v>25</v>
      </c>
      <c r="K165" s="233">
        <f t="shared" si="51"/>
        <v>0</v>
      </c>
      <c r="L165" s="233">
        <f t="shared" si="51"/>
        <v>12</v>
      </c>
      <c r="M165" s="233">
        <f t="shared" si="51"/>
        <v>0</v>
      </c>
      <c r="N165" s="233"/>
      <c r="O165" s="90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</row>
    <row r="166">
      <c r="A166" s="27"/>
      <c r="B166" s="88" t="s">
        <v>221</v>
      </c>
      <c r="C166" s="90"/>
      <c r="D166" s="233">
        <v>0.0</v>
      </c>
      <c r="E166" s="235"/>
      <c r="F166" s="233">
        <v>0.0</v>
      </c>
      <c r="G166" s="233"/>
      <c r="H166" s="233">
        <v>1.0</v>
      </c>
      <c r="I166" s="235"/>
      <c r="J166" s="233">
        <v>0.0</v>
      </c>
      <c r="K166" s="235"/>
      <c r="L166" s="233">
        <v>1.0</v>
      </c>
      <c r="M166" s="90"/>
      <c r="N166" s="92"/>
      <c r="O166" s="90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</row>
    <row r="167">
      <c r="A167" s="27"/>
      <c r="B167" s="88" t="s">
        <v>233</v>
      </c>
      <c r="C167" s="90"/>
      <c r="D167" s="233">
        <f t="shared" ref="D167:L167" si="52">D160-D161</f>
        <v>0</v>
      </c>
      <c r="E167" s="233">
        <f t="shared" si="52"/>
        <v>0</v>
      </c>
      <c r="F167" s="233">
        <f t="shared" si="52"/>
        <v>0</v>
      </c>
      <c r="G167" s="233">
        <f t="shared" si="52"/>
        <v>0</v>
      </c>
      <c r="H167" s="233">
        <f t="shared" si="52"/>
        <v>0</v>
      </c>
      <c r="I167" s="233">
        <f t="shared" si="52"/>
        <v>0</v>
      </c>
      <c r="J167" s="233">
        <f t="shared" si="52"/>
        <v>0</v>
      </c>
      <c r="K167" s="233">
        <f t="shared" si="52"/>
        <v>0</v>
      </c>
      <c r="L167" s="233">
        <f t="shared" si="52"/>
        <v>0</v>
      </c>
      <c r="M167" s="90"/>
      <c r="N167" s="90"/>
      <c r="O167" s="90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</row>
    <row r="168">
      <c r="A168" s="35"/>
      <c r="B168" s="88" t="s">
        <v>338</v>
      </c>
      <c r="C168" s="110" t="str">
        <f>C161/C160</f>
        <v>#DIV/0!</v>
      </c>
      <c r="D168" s="109">
        <v>0.0</v>
      </c>
      <c r="E168" s="110" t="str">
        <f t="shared" ref="E168:O168" si="53">E161/E160</f>
        <v>#DIV/0!</v>
      </c>
      <c r="F168" s="110">
        <f t="shared" si="53"/>
        <v>1</v>
      </c>
      <c r="G168" s="110" t="str">
        <f t="shared" si="53"/>
        <v>#DIV/0!</v>
      </c>
      <c r="H168" s="110">
        <f t="shared" si="53"/>
        <v>1</v>
      </c>
      <c r="I168" s="110" t="str">
        <f t="shared" si="53"/>
        <v>#DIV/0!</v>
      </c>
      <c r="J168" s="110">
        <f t="shared" si="53"/>
        <v>1</v>
      </c>
      <c r="K168" s="110" t="str">
        <f t="shared" si="53"/>
        <v>#DIV/0!</v>
      </c>
      <c r="L168" s="110">
        <f t="shared" si="53"/>
        <v>1</v>
      </c>
      <c r="M168" s="110" t="str">
        <f t="shared" si="53"/>
        <v>#DIV/0!</v>
      </c>
      <c r="N168" s="110" t="str">
        <f t="shared" si="53"/>
        <v>#DIV/0!</v>
      </c>
      <c r="O168" s="110">
        <f t="shared" si="53"/>
        <v>0</v>
      </c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</row>
    <row r="169">
      <c r="A169" s="23"/>
      <c r="B169" s="23"/>
      <c r="C169" s="23"/>
      <c r="D169" s="23"/>
      <c r="E169" s="23"/>
      <c r="F169" s="7" t="s">
        <v>2542</v>
      </c>
      <c r="G169" s="23"/>
      <c r="H169" s="7" t="s">
        <v>2543</v>
      </c>
      <c r="I169" s="23"/>
      <c r="J169" s="7" t="s">
        <v>2544</v>
      </c>
      <c r="K169" s="23"/>
      <c r="L169" s="7" t="s">
        <v>2545</v>
      </c>
      <c r="M169" s="23"/>
      <c r="N169" s="23"/>
      <c r="O169" s="23"/>
      <c r="P169" s="82" t="s">
        <v>7</v>
      </c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</row>
    <row r="170">
      <c r="A170" s="85">
        <v>43743.0</v>
      </c>
      <c r="B170" s="112" t="s">
        <v>134</v>
      </c>
      <c r="C170" s="113"/>
      <c r="D170" s="188" t="s">
        <v>252</v>
      </c>
      <c r="E170" s="189"/>
      <c r="F170" s="188" t="s">
        <v>293</v>
      </c>
      <c r="G170" s="188"/>
      <c r="H170" s="201">
        <v>0.5159722222222223</v>
      </c>
      <c r="I170" s="189"/>
      <c r="J170" s="201">
        <v>0.5777777777777777</v>
      </c>
      <c r="K170" s="189"/>
      <c r="L170" s="201">
        <v>0.6118055555555556</v>
      </c>
      <c r="M170" s="115"/>
      <c r="N170" s="115"/>
      <c r="O170" s="11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</row>
    <row r="171">
      <c r="A171" s="27"/>
      <c r="B171" s="88" t="s">
        <v>159</v>
      </c>
      <c r="C171" s="90"/>
      <c r="D171" s="233">
        <v>0.0</v>
      </c>
      <c r="E171" s="235"/>
      <c r="F171" s="233">
        <v>13.0</v>
      </c>
      <c r="G171" s="233"/>
      <c r="H171" s="233">
        <v>14.0</v>
      </c>
      <c r="I171" s="235"/>
      <c r="J171" s="233">
        <v>14.0</v>
      </c>
      <c r="K171" s="235"/>
      <c r="L171" s="233">
        <v>27.0</v>
      </c>
      <c r="M171" s="92"/>
      <c r="N171" s="92"/>
      <c r="O171" s="224">
        <f>SUM(D171:N171)</f>
        <v>68</v>
      </c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</row>
    <row r="172">
      <c r="A172" s="27"/>
      <c r="B172" s="88" t="s">
        <v>178</v>
      </c>
      <c r="C172" s="90"/>
      <c r="D172" s="233">
        <v>0.0</v>
      </c>
      <c r="E172" s="235"/>
      <c r="F172" s="233">
        <v>13.0</v>
      </c>
      <c r="G172" s="233"/>
      <c r="H172" s="233">
        <v>14.0</v>
      </c>
      <c r="I172" s="235"/>
      <c r="J172" s="233">
        <v>14.0</v>
      </c>
      <c r="K172" s="235"/>
      <c r="L172" s="233">
        <v>27.0</v>
      </c>
      <c r="M172" s="92"/>
      <c r="N172" s="92"/>
      <c r="O172" s="90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</row>
    <row r="173">
      <c r="A173" s="27"/>
      <c r="B173" s="88" t="s">
        <v>287</v>
      </c>
      <c r="C173" s="90"/>
      <c r="D173" s="233">
        <v>0.0</v>
      </c>
      <c r="E173" s="235"/>
      <c r="F173" s="233">
        <v>6.0</v>
      </c>
      <c r="G173" s="233"/>
      <c r="H173" s="233">
        <v>8.0</v>
      </c>
      <c r="I173" s="235"/>
      <c r="J173" s="233" t="s">
        <v>252</v>
      </c>
      <c r="K173" s="235"/>
      <c r="L173" s="233" t="s">
        <v>252</v>
      </c>
      <c r="M173" s="90"/>
      <c r="N173" s="92"/>
      <c r="O173" s="90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</row>
    <row r="174">
      <c r="A174" s="27"/>
      <c r="B174" s="88" t="s">
        <v>295</v>
      </c>
      <c r="C174" s="90"/>
      <c r="D174" s="233"/>
      <c r="E174" s="233"/>
      <c r="F174" s="233">
        <v>3.0</v>
      </c>
      <c r="G174" s="233"/>
      <c r="H174" s="233">
        <v>2.0</v>
      </c>
      <c r="I174" s="233"/>
      <c r="J174" s="233">
        <v>5.0</v>
      </c>
      <c r="K174" s="233"/>
      <c r="L174" s="233">
        <v>17.0</v>
      </c>
      <c r="M174" s="90"/>
      <c r="N174" s="90"/>
      <c r="O174" s="90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</row>
    <row r="175">
      <c r="A175" s="27"/>
      <c r="B175" s="88" t="s">
        <v>301</v>
      </c>
      <c r="C175" s="90"/>
      <c r="D175" s="233">
        <f t="shared" ref="D175:E175" si="54">sum(D173)</f>
        <v>0</v>
      </c>
      <c r="E175" s="233">
        <f t="shared" si="54"/>
        <v>0</v>
      </c>
      <c r="F175" s="233">
        <f t="shared" ref="F175:L175" si="55">sum(F173:F174)</f>
        <v>9</v>
      </c>
      <c r="G175" s="233">
        <f t="shared" si="55"/>
        <v>0</v>
      </c>
      <c r="H175" s="233">
        <f t="shared" si="55"/>
        <v>10</v>
      </c>
      <c r="I175" s="233">
        <f t="shared" si="55"/>
        <v>0</v>
      </c>
      <c r="J175" s="233">
        <f t="shared" si="55"/>
        <v>5</v>
      </c>
      <c r="K175" s="233">
        <f t="shared" si="55"/>
        <v>0</v>
      </c>
      <c r="L175" s="233">
        <f t="shared" si="55"/>
        <v>17</v>
      </c>
      <c r="M175" s="90"/>
      <c r="N175" s="90"/>
      <c r="O175" s="90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</row>
    <row r="176">
      <c r="A176" s="27"/>
      <c r="B176" s="88" t="s">
        <v>214</v>
      </c>
      <c r="C176" s="90"/>
      <c r="D176" s="233">
        <v>0.0</v>
      </c>
      <c r="E176" s="235"/>
      <c r="F176" s="233">
        <f t="shared" ref="F176:M176" si="56">F171-F175-F177</f>
        <v>4</v>
      </c>
      <c r="G176" s="233">
        <f t="shared" si="56"/>
        <v>0</v>
      </c>
      <c r="H176" s="233">
        <f t="shared" si="56"/>
        <v>4</v>
      </c>
      <c r="I176" s="233">
        <f t="shared" si="56"/>
        <v>0</v>
      </c>
      <c r="J176" s="233">
        <f t="shared" si="56"/>
        <v>8</v>
      </c>
      <c r="K176" s="233">
        <f t="shared" si="56"/>
        <v>0</v>
      </c>
      <c r="L176" s="233">
        <f t="shared" si="56"/>
        <v>9</v>
      </c>
      <c r="M176" s="233">
        <f t="shared" si="56"/>
        <v>0</v>
      </c>
      <c r="N176" s="233"/>
      <c r="O176" s="90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</row>
    <row r="177">
      <c r="A177" s="27"/>
      <c r="B177" s="88" t="s">
        <v>221</v>
      </c>
      <c r="C177" s="90"/>
      <c r="D177" s="233">
        <v>0.0</v>
      </c>
      <c r="E177" s="235"/>
      <c r="F177" s="233">
        <v>0.0</v>
      </c>
      <c r="G177" s="233"/>
      <c r="H177" s="233">
        <v>0.0</v>
      </c>
      <c r="I177" s="235"/>
      <c r="J177" s="233">
        <v>1.0</v>
      </c>
      <c r="K177" s="235"/>
      <c r="L177" s="233">
        <v>1.0</v>
      </c>
      <c r="M177" s="90"/>
      <c r="N177" s="92"/>
      <c r="O177" s="90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</row>
    <row r="178">
      <c r="A178" s="27"/>
      <c r="B178" s="88" t="s">
        <v>233</v>
      </c>
      <c r="C178" s="90"/>
      <c r="D178" s="233">
        <f t="shared" ref="D178:L178" si="57">D171-D172</f>
        <v>0</v>
      </c>
      <c r="E178" s="233">
        <f t="shared" si="57"/>
        <v>0</v>
      </c>
      <c r="F178" s="233">
        <f t="shared" si="57"/>
        <v>0</v>
      </c>
      <c r="G178" s="233">
        <f t="shared" si="57"/>
        <v>0</v>
      </c>
      <c r="H178" s="233">
        <f t="shared" si="57"/>
        <v>0</v>
      </c>
      <c r="I178" s="233">
        <f t="shared" si="57"/>
        <v>0</v>
      </c>
      <c r="J178" s="233">
        <f t="shared" si="57"/>
        <v>0</v>
      </c>
      <c r="K178" s="233">
        <f t="shared" si="57"/>
        <v>0</v>
      </c>
      <c r="L178" s="233">
        <f t="shared" si="57"/>
        <v>0</v>
      </c>
      <c r="M178" s="90"/>
      <c r="N178" s="90"/>
      <c r="O178" s="90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</row>
    <row r="179">
      <c r="A179" s="35"/>
      <c r="B179" s="88" t="s">
        <v>338</v>
      </c>
      <c r="C179" s="110" t="str">
        <f>C172/C171</f>
        <v>#DIV/0!</v>
      </c>
      <c r="D179" s="109">
        <v>0.0</v>
      </c>
      <c r="E179" s="110" t="str">
        <f t="shared" ref="E179:O179" si="58">E172/E171</f>
        <v>#DIV/0!</v>
      </c>
      <c r="F179" s="110">
        <f t="shared" si="58"/>
        <v>1</v>
      </c>
      <c r="G179" s="110" t="str">
        <f t="shared" si="58"/>
        <v>#DIV/0!</v>
      </c>
      <c r="H179" s="110">
        <f t="shared" si="58"/>
        <v>1</v>
      </c>
      <c r="I179" s="110" t="str">
        <f t="shared" si="58"/>
        <v>#DIV/0!</v>
      </c>
      <c r="J179" s="110">
        <f t="shared" si="58"/>
        <v>1</v>
      </c>
      <c r="K179" s="110" t="str">
        <f t="shared" si="58"/>
        <v>#DIV/0!</v>
      </c>
      <c r="L179" s="110">
        <f t="shared" si="58"/>
        <v>1</v>
      </c>
      <c r="M179" s="110" t="str">
        <f t="shared" si="58"/>
        <v>#DIV/0!</v>
      </c>
      <c r="N179" s="110" t="str">
        <f t="shared" si="58"/>
        <v>#DIV/0!</v>
      </c>
      <c r="O179" s="110">
        <f t="shared" si="58"/>
        <v>0</v>
      </c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</row>
    <row r="180">
      <c r="A180" s="23"/>
      <c r="B180" s="23"/>
      <c r="C180" s="23"/>
      <c r="D180" s="23"/>
      <c r="E180" s="23"/>
      <c r="F180" s="7" t="s">
        <v>2546</v>
      </c>
      <c r="G180" s="23"/>
      <c r="H180" s="7" t="s">
        <v>2547</v>
      </c>
      <c r="I180" s="23"/>
      <c r="J180" s="7" t="s">
        <v>2548</v>
      </c>
      <c r="K180" s="23"/>
      <c r="L180" s="7" t="s">
        <v>2549</v>
      </c>
      <c r="M180" s="23"/>
      <c r="N180" s="5" t="s">
        <v>7</v>
      </c>
      <c r="O180" s="82" t="s">
        <v>7</v>
      </c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</row>
    <row r="181">
      <c r="A181" s="287">
        <v>43744.0</v>
      </c>
      <c r="B181" s="288" t="s">
        <v>134</v>
      </c>
      <c r="C181" s="289"/>
      <c r="D181" s="290" t="s">
        <v>252</v>
      </c>
      <c r="E181" s="291"/>
      <c r="F181" s="290"/>
      <c r="G181" s="290"/>
      <c r="H181" s="292"/>
      <c r="I181" s="291"/>
      <c r="J181" s="292"/>
      <c r="K181" s="291"/>
      <c r="L181" s="292"/>
      <c r="M181" s="293"/>
      <c r="N181" s="293"/>
      <c r="O181" s="289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</row>
    <row r="182">
      <c r="A182" s="27"/>
      <c r="B182" s="288" t="s">
        <v>159</v>
      </c>
      <c r="C182" s="289"/>
      <c r="D182" s="290">
        <v>0.0</v>
      </c>
      <c r="E182" s="291"/>
      <c r="F182" s="290"/>
      <c r="G182" s="290"/>
      <c r="H182" s="290"/>
      <c r="I182" s="291"/>
      <c r="J182" s="290"/>
      <c r="K182" s="291"/>
      <c r="L182" s="290"/>
      <c r="M182" s="293"/>
      <c r="N182" s="293"/>
      <c r="O182" s="224">
        <f>SUM(D182:N182)</f>
        <v>0</v>
      </c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</row>
    <row r="183">
      <c r="A183" s="27"/>
      <c r="B183" s="288" t="s">
        <v>178</v>
      </c>
      <c r="C183" s="289"/>
      <c r="D183" s="290">
        <v>0.0</v>
      </c>
      <c r="E183" s="291"/>
      <c r="F183" s="290"/>
      <c r="G183" s="290"/>
      <c r="H183" s="290"/>
      <c r="I183" s="291"/>
      <c r="J183" s="290"/>
      <c r="K183" s="291"/>
      <c r="L183" s="290"/>
      <c r="M183" s="293"/>
      <c r="N183" s="293"/>
      <c r="O183" s="289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</row>
    <row r="184">
      <c r="A184" s="27"/>
      <c r="B184" s="288" t="s">
        <v>287</v>
      </c>
      <c r="C184" s="289"/>
      <c r="D184" s="290">
        <v>0.0</v>
      </c>
      <c r="E184" s="291"/>
      <c r="F184" s="290"/>
      <c r="G184" s="290"/>
      <c r="H184" s="290"/>
      <c r="I184" s="291"/>
      <c r="J184" s="290"/>
      <c r="K184" s="291"/>
      <c r="L184" s="290"/>
      <c r="M184" s="289"/>
      <c r="N184" s="293"/>
      <c r="O184" s="289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</row>
    <row r="185">
      <c r="A185" s="27"/>
      <c r="B185" s="288" t="s">
        <v>295</v>
      </c>
      <c r="C185" s="289"/>
      <c r="D185" s="290">
        <v>0.0</v>
      </c>
      <c r="E185" s="290"/>
      <c r="F185" s="290"/>
      <c r="G185" s="290"/>
      <c r="H185" s="290"/>
      <c r="I185" s="290"/>
      <c r="J185" s="290"/>
      <c r="K185" s="290"/>
      <c r="L185" s="290"/>
      <c r="M185" s="289"/>
      <c r="N185" s="289"/>
      <c r="O185" s="289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</row>
    <row r="186">
      <c r="A186" s="27"/>
      <c r="B186" s="288" t="s">
        <v>301</v>
      </c>
      <c r="C186" s="289"/>
      <c r="D186" s="290">
        <f t="shared" ref="D186:E186" si="59">sum(D184)</f>
        <v>0</v>
      </c>
      <c r="E186" s="290">
        <f t="shared" si="59"/>
        <v>0</v>
      </c>
      <c r="F186" s="290">
        <f t="shared" ref="F186:L186" si="60">sum(F184:F185)</f>
        <v>0</v>
      </c>
      <c r="G186" s="290">
        <f t="shared" si="60"/>
        <v>0</v>
      </c>
      <c r="H186" s="290">
        <f t="shared" si="60"/>
        <v>0</v>
      </c>
      <c r="I186" s="290">
        <f t="shared" si="60"/>
        <v>0</v>
      </c>
      <c r="J186" s="290">
        <f t="shared" si="60"/>
        <v>0</v>
      </c>
      <c r="K186" s="290">
        <f t="shared" si="60"/>
        <v>0</v>
      </c>
      <c r="L186" s="290">
        <f t="shared" si="60"/>
        <v>0</v>
      </c>
      <c r="M186" s="289"/>
      <c r="N186" s="289"/>
      <c r="O186" s="289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</row>
    <row r="187">
      <c r="A187" s="27"/>
      <c r="B187" s="288" t="s">
        <v>214</v>
      </c>
      <c r="C187" s="289"/>
      <c r="D187" s="290">
        <v>0.0</v>
      </c>
      <c r="E187" s="291"/>
      <c r="F187" s="290">
        <f t="shared" ref="F187:M187" si="61">F182-F186-F188</f>
        <v>0</v>
      </c>
      <c r="G187" s="290">
        <f t="shared" si="61"/>
        <v>0</v>
      </c>
      <c r="H187" s="290">
        <f t="shared" si="61"/>
        <v>0</v>
      </c>
      <c r="I187" s="290">
        <f t="shared" si="61"/>
        <v>0</v>
      </c>
      <c r="J187" s="290">
        <f t="shared" si="61"/>
        <v>0</v>
      </c>
      <c r="K187" s="290">
        <f t="shared" si="61"/>
        <v>0</v>
      </c>
      <c r="L187" s="290">
        <f t="shared" si="61"/>
        <v>0</v>
      </c>
      <c r="M187" s="290">
        <f t="shared" si="61"/>
        <v>0</v>
      </c>
      <c r="N187" s="290"/>
      <c r="O187" s="289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</row>
    <row r="188">
      <c r="A188" s="27"/>
      <c r="B188" s="288" t="s">
        <v>221</v>
      </c>
      <c r="C188" s="289"/>
      <c r="D188" s="290">
        <v>0.0</v>
      </c>
      <c r="E188" s="291"/>
      <c r="F188" s="290"/>
      <c r="G188" s="290"/>
      <c r="H188" s="290"/>
      <c r="I188" s="291"/>
      <c r="J188" s="290"/>
      <c r="K188" s="291"/>
      <c r="L188" s="290"/>
      <c r="M188" s="289"/>
      <c r="N188" s="293"/>
      <c r="O188" s="289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</row>
    <row r="189">
      <c r="A189" s="27"/>
      <c r="B189" s="288" t="s">
        <v>233</v>
      </c>
      <c r="C189" s="289"/>
      <c r="D189" s="290">
        <f t="shared" ref="D189:L189" si="62">D182-D183</f>
        <v>0</v>
      </c>
      <c r="E189" s="290">
        <f t="shared" si="62"/>
        <v>0</v>
      </c>
      <c r="F189" s="290">
        <f t="shared" si="62"/>
        <v>0</v>
      </c>
      <c r="G189" s="290">
        <f t="shared" si="62"/>
        <v>0</v>
      </c>
      <c r="H189" s="290">
        <f t="shared" si="62"/>
        <v>0</v>
      </c>
      <c r="I189" s="290">
        <f t="shared" si="62"/>
        <v>0</v>
      </c>
      <c r="J189" s="290">
        <f t="shared" si="62"/>
        <v>0</v>
      </c>
      <c r="K189" s="290">
        <f t="shared" si="62"/>
        <v>0</v>
      </c>
      <c r="L189" s="290">
        <f t="shared" si="62"/>
        <v>0</v>
      </c>
      <c r="M189" s="289"/>
      <c r="N189" s="289"/>
      <c r="O189" s="289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</row>
    <row r="190">
      <c r="A190" s="35"/>
      <c r="B190" s="288" t="s">
        <v>338</v>
      </c>
      <c r="C190" s="294" t="str">
        <f>C183/C182</f>
        <v>#DIV/0!</v>
      </c>
      <c r="D190" s="295">
        <v>0.0</v>
      </c>
      <c r="E190" s="294" t="str">
        <f t="shared" ref="E190:O190" si="63">E183/E182</f>
        <v>#DIV/0!</v>
      </c>
      <c r="F190" s="294" t="str">
        <f t="shared" si="63"/>
        <v>#DIV/0!</v>
      </c>
      <c r="G190" s="294" t="str">
        <f t="shared" si="63"/>
        <v>#DIV/0!</v>
      </c>
      <c r="H190" s="294" t="str">
        <f t="shared" si="63"/>
        <v>#DIV/0!</v>
      </c>
      <c r="I190" s="294" t="str">
        <f t="shared" si="63"/>
        <v>#DIV/0!</v>
      </c>
      <c r="J190" s="294" t="str">
        <f t="shared" si="63"/>
        <v>#DIV/0!</v>
      </c>
      <c r="K190" s="294" t="str">
        <f t="shared" si="63"/>
        <v>#DIV/0!</v>
      </c>
      <c r="L190" s="294" t="str">
        <f t="shared" si="63"/>
        <v>#DIV/0!</v>
      </c>
      <c r="M190" s="294" t="str">
        <f t="shared" si="63"/>
        <v>#DIV/0!</v>
      </c>
      <c r="N190" s="294" t="str">
        <f t="shared" si="63"/>
        <v>#DIV/0!</v>
      </c>
      <c r="O190" s="294" t="str">
        <f t="shared" si="63"/>
        <v>#DIV/0!</v>
      </c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</row>
    <row r="191">
      <c r="A191" s="85">
        <v>43745.0</v>
      </c>
      <c r="B191" s="112" t="s">
        <v>134</v>
      </c>
      <c r="C191" s="113"/>
      <c r="D191" s="188" t="s">
        <v>252</v>
      </c>
      <c r="E191" s="189"/>
      <c r="F191" s="201">
        <v>0.44722222222222224</v>
      </c>
      <c r="G191" s="188"/>
      <c r="H191" s="188" t="s">
        <v>2171</v>
      </c>
      <c r="I191" s="189"/>
      <c r="J191" s="188" t="s">
        <v>1255</v>
      </c>
      <c r="K191" s="189"/>
      <c r="L191" s="201">
        <v>0.6333333333333333</v>
      </c>
      <c r="M191" s="115"/>
      <c r="N191" s="115"/>
      <c r="O191" s="11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</row>
    <row r="192">
      <c r="A192" s="27"/>
      <c r="B192" s="88" t="s">
        <v>159</v>
      </c>
      <c r="C192" s="90"/>
      <c r="D192" s="233">
        <v>0.0</v>
      </c>
      <c r="E192" s="235"/>
      <c r="F192" s="233">
        <v>19.0</v>
      </c>
      <c r="G192" s="233"/>
      <c r="H192" s="233">
        <v>19.0</v>
      </c>
      <c r="I192" s="235"/>
      <c r="J192" s="233">
        <v>38.0</v>
      </c>
      <c r="K192" s="235"/>
      <c r="L192" s="233">
        <v>47.0</v>
      </c>
      <c r="M192" s="92"/>
      <c r="N192" s="92"/>
      <c r="O192" s="224">
        <f>SUM(D192:N192)</f>
        <v>123</v>
      </c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</row>
    <row r="193">
      <c r="A193" s="27"/>
      <c r="B193" s="88" t="s">
        <v>178</v>
      </c>
      <c r="C193" s="90"/>
      <c r="D193" s="233">
        <v>0.0</v>
      </c>
      <c r="E193" s="235"/>
      <c r="F193" s="233">
        <v>19.0</v>
      </c>
      <c r="G193" s="233"/>
      <c r="H193" s="233">
        <v>19.0</v>
      </c>
      <c r="I193" s="235"/>
      <c r="J193" s="233">
        <v>38.0</v>
      </c>
      <c r="K193" s="235"/>
      <c r="L193" s="233">
        <v>46.0</v>
      </c>
      <c r="M193" s="92"/>
      <c r="N193" s="92"/>
      <c r="O193" s="90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</row>
    <row r="194">
      <c r="A194" s="27"/>
      <c r="B194" s="88" t="s">
        <v>287</v>
      </c>
      <c r="C194" s="90"/>
      <c r="D194" s="233">
        <v>0.0</v>
      </c>
      <c r="E194" s="235"/>
      <c r="F194" s="233">
        <v>6.0</v>
      </c>
      <c r="G194" s="233"/>
      <c r="H194" s="233">
        <v>10.0</v>
      </c>
      <c r="I194" s="235"/>
      <c r="J194" s="233" t="s">
        <v>252</v>
      </c>
      <c r="K194" s="235"/>
      <c r="L194" s="233" t="s">
        <v>252</v>
      </c>
      <c r="M194" s="90"/>
      <c r="N194" s="92"/>
      <c r="O194" s="90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</row>
    <row r="195">
      <c r="A195" s="27"/>
      <c r="B195" s="88" t="s">
        <v>295</v>
      </c>
      <c r="C195" s="90"/>
      <c r="D195" s="233">
        <v>0.0</v>
      </c>
      <c r="E195" s="233"/>
      <c r="F195" s="233">
        <v>8.0</v>
      </c>
      <c r="G195" s="233"/>
      <c r="H195" s="233">
        <v>4.0</v>
      </c>
      <c r="I195" s="233"/>
      <c r="J195" s="233">
        <v>25.0</v>
      </c>
      <c r="K195" s="233"/>
      <c r="L195" s="233">
        <v>33.0</v>
      </c>
      <c r="M195" s="90"/>
      <c r="N195" s="90"/>
      <c r="O195" s="90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</row>
    <row r="196">
      <c r="A196" s="27"/>
      <c r="B196" s="88" t="s">
        <v>301</v>
      </c>
      <c r="C196" s="90"/>
      <c r="D196" s="233">
        <f t="shared" ref="D196:E196" si="64">sum(D194)</f>
        <v>0</v>
      </c>
      <c r="E196" s="233">
        <f t="shared" si="64"/>
        <v>0</v>
      </c>
      <c r="F196" s="233">
        <f t="shared" ref="F196:L196" si="65">sum(F194:F195)</f>
        <v>14</v>
      </c>
      <c r="G196" s="233">
        <f t="shared" si="65"/>
        <v>0</v>
      </c>
      <c r="H196" s="233">
        <f t="shared" si="65"/>
        <v>14</v>
      </c>
      <c r="I196" s="233">
        <f t="shared" si="65"/>
        <v>0</v>
      </c>
      <c r="J196" s="233">
        <f t="shared" si="65"/>
        <v>25</v>
      </c>
      <c r="K196" s="233">
        <f t="shared" si="65"/>
        <v>0</v>
      </c>
      <c r="L196" s="233">
        <f t="shared" si="65"/>
        <v>33</v>
      </c>
      <c r="M196" s="90"/>
      <c r="N196" s="90"/>
      <c r="O196" s="90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</row>
    <row r="197">
      <c r="A197" s="27"/>
      <c r="B197" s="88" t="s">
        <v>214</v>
      </c>
      <c r="C197" s="90"/>
      <c r="D197" s="233">
        <v>0.0</v>
      </c>
      <c r="E197" s="235"/>
      <c r="F197" s="233">
        <f t="shared" ref="F197:M197" si="66">F192-F196-F198</f>
        <v>5</v>
      </c>
      <c r="G197" s="233">
        <f t="shared" si="66"/>
        <v>0</v>
      </c>
      <c r="H197" s="233">
        <f t="shared" si="66"/>
        <v>4</v>
      </c>
      <c r="I197" s="233">
        <f t="shared" si="66"/>
        <v>0</v>
      </c>
      <c r="J197" s="233">
        <f t="shared" si="66"/>
        <v>13</v>
      </c>
      <c r="K197" s="233">
        <f t="shared" si="66"/>
        <v>0</v>
      </c>
      <c r="L197" s="233">
        <f t="shared" si="66"/>
        <v>14</v>
      </c>
      <c r="M197" s="233">
        <f t="shared" si="66"/>
        <v>0</v>
      </c>
      <c r="N197" s="233"/>
      <c r="O197" s="90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</row>
    <row r="198">
      <c r="A198" s="27"/>
      <c r="B198" s="88" t="s">
        <v>221</v>
      </c>
      <c r="C198" s="90"/>
      <c r="D198" s="233">
        <v>0.0</v>
      </c>
      <c r="E198" s="235"/>
      <c r="F198" s="233">
        <v>0.0</v>
      </c>
      <c r="G198" s="233"/>
      <c r="H198" s="233">
        <v>1.0</v>
      </c>
      <c r="I198" s="235"/>
      <c r="J198" s="233">
        <v>0.0</v>
      </c>
      <c r="K198" s="235"/>
      <c r="L198" s="233">
        <v>0.0</v>
      </c>
      <c r="M198" s="90"/>
      <c r="N198" s="92"/>
      <c r="O198" s="90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</row>
    <row r="199">
      <c r="A199" s="27"/>
      <c r="B199" s="88" t="s">
        <v>233</v>
      </c>
      <c r="C199" s="90"/>
      <c r="D199" s="233">
        <f t="shared" ref="D199:L199" si="67">D192-D193</f>
        <v>0</v>
      </c>
      <c r="E199" s="233">
        <f t="shared" si="67"/>
        <v>0</v>
      </c>
      <c r="F199" s="233">
        <f t="shared" si="67"/>
        <v>0</v>
      </c>
      <c r="G199" s="233">
        <f t="shared" si="67"/>
        <v>0</v>
      </c>
      <c r="H199" s="233">
        <f t="shared" si="67"/>
        <v>0</v>
      </c>
      <c r="I199" s="233">
        <f t="shared" si="67"/>
        <v>0</v>
      </c>
      <c r="J199" s="233">
        <f t="shared" si="67"/>
        <v>0</v>
      </c>
      <c r="K199" s="233">
        <f t="shared" si="67"/>
        <v>0</v>
      </c>
      <c r="L199" s="233">
        <f t="shared" si="67"/>
        <v>1</v>
      </c>
      <c r="M199" s="90"/>
      <c r="N199" s="90"/>
      <c r="O199" s="90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</row>
    <row r="200">
      <c r="A200" s="35"/>
      <c r="B200" s="88" t="s">
        <v>338</v>
      </c>
      <c r="C200" s="110" t="str">
        <f>C193/C192</f>
        <v>#DIV/0!</v>
      </c>
      <c r="D200" s="109">
        <v>0.0</v>
      </c>
      <c r="E200" s="110" t="str">
        <f t="shared" ref="E200:O200" si="68">E193/E192</f>
        <v>#DIV/0!</v>
      </c>
      <c r="F200" s="110">
        <f t="shared" si="68"/>
        <v>1</v>
      </c>
      <c r="G200" s="110" t="str">
        <f t="shared" si="68"/>
        <v>#DIV/0!</v>
      </c>
      <c r="H200" s="110">
        <f t="shared" si="68"/>
        <v>1</v>
      </c>
      <c r="I200" s="110" t="str">
        <f t="shared" si="68"/>
        <v>#DIV/0!</v>
      </c>
      <c r="J200" s="110">
        <f t="shared" si="68"/>
        <v>1</v>
      </c>
      <c r="K200" s="110" t="str">
        <f t="shared" si="68"/>
        <v>#DIV/0!</v>
      </c>
      <c r="L200" s="110">
        <f t="shared" si="68"/>
        <v>0.9787234043</v>
      </c>
      <c r="M200" s="110" t="str">
        <f t="shared" si="68"/>
        <v>#DIV/0!</v>
      </c>
      <c r="N200" s="110" t="str">
        <f t="shared" si="68"/>
        <v>#DIV/0!</v>
      </c>
      <c r="O200" s="110">
        <f t="shared" si="68"/>
        <v>0</v>
      </c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</row>
    <row r="201">
      <c r="A201" s="23"/>
      <c r="B201" s="23"/>
      <c r="C201" s="23"/>
      <c r="D201" s="23"/>
      <c r="E201" s="23"/>
      <c r="F201" s="7" t="s">
        <v>2551</v>
      </c>
      <c r="G201" s="23"/>
      <c r="H201" s="7" t="s">
        <v>2553</v>
      </c>
      <c r="I201" s="23"/>
      <c r="J201" s="82" t="s">
        <v>7</v>
      </c>
      <c r="K201" s="23"/>
      <c r="L201" s="82" t="s">
        <v>2554</v>
      </c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</row>
    <row r="202">
      <c r="A202" s="85">
        <v>43746.0</v>
      </c>
      <c r="B202" s="112" t="s">
        <v>134</v>
      </c>
      <c r="C202" s="113"/>
      <c r="D202" s="188" t="s">
        <v>252</v>
      </c>
      <c r="E202" s="189"/>
      <c r="F202" s="201">
        <v>0.45416666666666666</v>
      </c>
      <c r="G202" s="188"/>
      <c r="H202" s="201">
        <v>0.5145833333333333</v>
      </c>
      <c r="I202" s="189"/>
      <c r="J202" s="201">
        <v>0.575</v>
      </c>
      <c r="K202" s="189"/>
      <c r="L202" s="201">
        <v>0.6284722222222222</v>
      </c>
      <c r="M202" s="115"/>
      <c r="N202" s="115"/>
      <c r="O202" s="11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</row>
    <row r="203">
      <c r="A203" s="27"/>
      <c r="B203" s="88" t="s">
        <v>159</v>
      </c>
      <c r="C203" s="90"/>
      <c r="D203" s="233">
        <v>0.0</v>
      </c>
      <c r="E203" s="235"/>
      <c r="F203" s="233">
        <v>22.0</v>
      </c>
      <c r="G203" s="233"/>
      <c r="H203" s="233">
        <v>20.0</v>
      </c>
      <c r="I203" s="235"/>
      <c r="J203" s="233">
        <v>36.0</v>
      </c>
      <c r="K203" s="235"/>
      <c r="L203" s="233">
        <v>20.0</v>
      </c>
      <c r="M203" s="92"/>
      <c r="N203" s="92"/>
      <c r="O203" s="224">
        <f>SUM(D203:N203)</f>
        <v>98</v>
      </c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</row>
    <row r="204">
      <c r="A204" s="27"/>
      <c r="B204" s="88" t="s">
        <v>178</v>
      </c>
      <c r="C204" s="90"/>
      <c r="D204" s="233">
        <v>0.0</v>
      </c>
      <c r="E204" s="235"/>
      <c r="F204" s="233">
        <v>22.0</v>
      </c>
      <c r="G204" s="233"/>
      <c r="H204" s="233">
        <v>20.0</v>
      </c>
      <c r="I204" s="235"/>
      <c r="J204" s="233">
        <v>36.0</v>
      </c>
      <c r="K204" s="235"/>
      <c r="L204" s="233">
        <v>20.0</v>
      </c>
      <c r="M204" s="92"/>
      <c r="N204" s="92"/>
      <c r="O204" s="90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</row>
    <row r="205">
      <c r="A205" s="27"/>
      <c r="B205" s="88" t="s">
        <v>287</v>
      </c>
      <c r="C205" s="90"/>
      <c r="D205" s="233">
        <v>0.0</v>
      </c>
      <c r="E205" s="235"/>
      <c r="F205" s="233">
        <v>18.0</v>
      </c>
      <c r="G205" s="233"/>
      <c r="H205" s="233">
        <v>12.0</v>
      </c>
      <c r="I205" s="235"/>
      <c r="J205" s="233" t="s">
        <v>252</v>
      </c>
      <c r="K205" s="235"/>
      <c r="L205" s="233" t="s">
        <v>252</v>
      </c>
      <c r="M205" s="90"/>
      <c r="N205" s="92"/>
      <c r="O205" s="90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</row>
    <row r="206">
      <c r="A206" s="27"/>
      <c r="B206" s="88" t="s">
        <v>295</v>
      </c>
      <c r="C206" s="90"/>
      <c r="D206" s="233">
        <v>0.0</v>
      </c>
      <c r="E206" s="233"/>
      <c r="F206" s="233">
        <v>1.0</v>
      </c>
      <c r="G206" s="233"/>
      <c r="H206" s="233">
        <v>1.0</v>
      </c>
      <c r="I206" s="233"/>
      <c r="J206" s="233">
        <v>14.0</v>
      </c>
      <c r="K206" s="233"/>
      <c r="L206" s="233">
        <v>14.0</v>
      </c>
      <c r="M206" s="90"/>
      <c r="N206" s="90"/>
      <c r="O206" s="90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</row>
    <row r="207">
      <c r="A207" s="27"/>
      <c r="B207" s="88" t="s">
        <v>301</v>
      </c>
      <c r="C207" s="90"/>
      <c r="D207" s="233">
        <f t="shared" ref="D207:E207" si="69">sum(D205)</f>
        <v>0</v>
      </c>
      <c r="E207" s="233">
        <f t="shared" si="69"/>
        <v>0</v>
      </c>
      <c r="F207" s="233">
        <f t="shared" ref="F207:L207" si="70">sum(F205:F206)</f>
        <v>19</v>
      </c>
      <c r="G207" s="233">
        <f t="shared" si="70"/>
        <v>0</v>
      </c>
      <c r="H207" s="233">
        <f t="shared" si="70"/>
        <v>13</v>
      </c>
      <c r="I207" s="233">
        <f t="shared" si="70"/>
        <v>0</v>
      </c>
      <c r="J207" s="233">
        <f t="shared" si="70"/>
        <v>14</v>
      </c>
      <c r="K207" s="233">
        <f t="shared" si="70"/>
        <v>0</v>
      </c>
      <c r="L207" s="233">
        <f t="shared" si="70"/>
        <v>14</v>
      </c>
      <c r="M207" s="90"/>
      <c r="N207" s="90"/>
      <c r="O207" s="90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</row>
    <row r="208">
      <c r="A208" s="27"/>
      <c r="B208" s="88" t="s">
        <v>214</v>
      </c>
      <c r="C208" s="90"/>
      <c r="D208" s="233">
        <v>0.0</v>
      </c>
      <c r="E208" s="235"/>
      <c r="F208" s="233">
        <f t="shared" ref="F208:M208" si="71">F203-F207-F209</f>
        <v>3</v>
      </c>
      <c r="G208" s="233">
        <f t="shared" si="71"/>
        <v>0</v>
      </c>
      <c r="H208" s="233">
        <f t="shared" si="71"/>
        <v>7</v>
      </c>
      <c r="I208" s="233">
        <f t="shared" si="71"/>
        <v>0</v>
      </c>
      <c r="J208" s="233">
        <f t="shared" si="71"/>
        <v>22</v>
      </c>
      <c r="K208" s="233">
        <f t="shared" si="71"/>
        <v>0</v>
      </c>
      <c r="L208" s="233">
        <f t="shared" si="71"/>
        <v>5</v>
      </c>
      <c r="M208" s="233">
        <f t="shared" si="71"/>
        <v>0</v>
      </c>
      <c r="N208" s="233"/>
      <c r="O208" s="90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</row>
    <row r="209">
      <c r="A209" s="27"/>
      <c r="B209" s="88" t="s">
        <v>221</v>
      </c>
      <c r="C209" s="90"/>
      <c r="D209" s="233">
        <v>0.0</v>
      </c>
      <c r="E209" s="235"/>
      <c r="F209" s="233">
        <v>0.0</v>
      </c>
      <c r="G209" s="233"/>
      <c r="H209" s="233">
        <v>0.0</v>
      </c>
      <c r="I209" s="235"/>
      <c r="J209" s="233">
        <v>0.0</v>
      </c>
      <c r="K209" s="235"/>
      <c r="L209" s="233">
        <v>1.0</v>
      </c>
      <c r="M209" s="90"/>
      <c r="N209" s="92"/>
      <c r="O209" s="90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</row>
    <row r="210">
      <c r="A210" s="27"/>
      <c r="B210" s="88" t="s">
        <v>233</v>
      </c>
      <c r="C210" s="90"/>
      <c r="D210" s="233">
        <f t="shared" ref="D210:L210" si="72">D203-D204</f>
        <v>0</v>
      </c>
      <c r="E210" s="233">
        <f t="shared" si="72"/>
        <v>0</v>
      </c>
      <c r="F210" s="233">
        <f t="shared" si="72"/>
        <v>0</v>
      </c>
      <c r="G210" s="233">
        <f t="shared" si="72"/>
        <v>0</v>
      </c>
      <c r="H210" s="233">
        <f t="shared" si="72"/>
        <v>0</v>
      </c>
      <c r="I210" s="233">
        <f t="shared" si="72"/>
        <v>0</v>
      </c>
      <c r="J210" s="233">
        <f t="shared" si="72"/>
        <v>0</v>
      </c>
      <c r="K210" s="233">
        <f t="shared" si="72"/>
        <v>0</v>
      </c>
      <c r="L210" s="233">
        <f t="shared" si="72"/>
        <v>0</v>
      </c>
      <c r="M210" s="90"/>
      <c r="N210" s="90"/>
      <c r="O210" s="90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</row>
    <row r="211">
      <c r="A211" s="35"/>
      <c r="B211" s="88" t="s">
        <v>338</v>
      </c>
      <c r="C211" s="110" t="str">
        <f>C204/C203</f>
        <v>#DIV/0!</v>
      </c>
      <c r="D211" s="109">
        <v>0.0</v>
      </c>
      <c r="E211" s="110" t="str">
        <f t="shared" ref="E211:O211" si="73">E204/E203</f>
        <v>#DIV/0!</v>
      </c>
      <c r="F211" s="110">
        <f t="shared" si="73"/>
        <v>1</v>
      </c>
      <c r="G211" s="110" t="str">
        <f t="shared" si="73"/>
        <v>#DIV/0!</v>
      </c>
      <c r="H211" s="110">
        <f t="shared" si="73"/>
        <v>1</v>
      </c>
      <c r="I211" s="110" t="str">
        <f t="shared" si="73"/>
        <v>#DIV/0!</v>
      </c>
      <c r="J211" s="110">
        <f t="shared" si="73"/>
        <v>1</v>
      </c>
      <c r="K211" s="110" t="str">
        <f t="shared" si="73"/>
        <v>#DIV/0!</v>
      </c>
      <c r="L211" s="110">
        <f t="shared" si="73"/>
        <v>1</v>
      </c>
      <c r="M211" s="110" t="str">
        <f t="shared" si="73"/>
        <v>#DIV/0!</v>
      </c>
      <c r="N211" s="110" t="str">
        <f t="shared" si="73"/>
        <v>#DIV/0!</v>
      </c>
      <c r="O211" s="110">
        <f t="shared" si="73"/>
        <v>0</v>
      </c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</row>
    <row r="212">
      <c r="A212" s="85">
        <v>43747.0</v>
      </c>
      <c r="B212" s="112" t="s">
        <v>134</v>
      </c>
      <c r="C212" s="113"/>
      <c r="D212" s="188" t="s">
        <v>252</v>
      </c>
      <c r="E212" s="189"/>
      <c r="F212" s="201">
        <v>0.4576388888888889</v>
      </c>
      <c r="G212" s="188"/>
      <c r="H212" s="201">
        <v>0.5243055555555556</v>
      </c>
      <c r="I212" s="189"/>
      <c r="J212" s="201">
        <v>0.5756944444444444</v>
      </c>
      <c r="K212" s="189"/>
      <c r="L212" s="201">
        <v>0.6388888888888888</v>
      </c>
      <c r="M212" s="115"/>
      <c r="N212" s="115"/>
      <c r="O212" s="11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</row>
    <row r="213">
      <c r="A213" s="27"/>
      <c r="B213" s="88" t="s">
        <v>159</v>
      </c>
      <c r="C213" s="90"/>
      <c r="D213" s="233">
        <v>0.0</v>
      </c>
      <c r="E213" s="235"/>
      <c r="F213" s="233">
        <v>26.0</v>
      </c>
      <c r="G213" s="233"/>
      <c r="H213" s="233">
        <v>17.0</v>
      </c>
      <c r="I213" s="235"/>
      <c r="J213" s="233">
        <v>46.0</v>
      </c>
      <c r="K213" s="235"/>
      <c r="L213" s="233">
        <v>64.0</v>
      </c>
      <c r="M213" s="92"/>
      <c r="N213" s="92"/>
      <c r="O213" s="224">
        <f>SUM(D213:N213)</f>
        <v>153</v>
      </c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</row>
    <row r="214">
      <c r="A214" s="27"/>
      <c r="B214" s="88" t="s">
        <v>178</v>
      </c>
      <c r="C214" s="90"/>
      <c r="D214" s="233">
        <v>0.0</v>
      </c>
      <c r="E214" s="235"/>
      <c r="F214" s="233">
        <v>26.0</v>
      </c>
      <c r="G214" s="233"/>
      <c r="H214" s="233">
        <v>17.0</v>
      </c>
      <c r="I214" s="235"/>
      <c r="J214" s="233">
        <v>44.0</v>
      </c>
      <c r="K214" s="235"/>
      <c r="L214" s="233">
        <v>63.0</v>
      </c>
      <c r="M214" s="92"/>
      <c r="N214" s="92"/>
      <c r="O214" s="90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</row>
    <row r="215">
      <c r="A215" s="27"/>
      <c r="B215" s="88" t="s">
        <v>287</v>
      </c>
      <c r="C215" s="90"/>
      <c r="D215" s="233">
        <v>0.0</v>
      </c>
      <c r="E215" s="235"/>
      <c r="F215" s="233">
        <v>18.0</v>
      </c>
      <c r="G215" s="233"/>
      <c r="H215" s="233">
        <v>10.0</v>
      </c>
      <c r="I215" s="235"/>
      <c r="J215" s="233" t="s">
        <v>252</v>
      </c>
      <c r="K215" s="235"/>
      <c r="L215" s="233" t="s">
        <v>252</v>
      </c>
      <c r="M215" s="90"/>
      <c r="N215" s="92"/>
      <c r="O215" s="90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</row>
    <row r="216">
      <c r="A216" s="27"/>
      <c r="B216" s="88" t="s">
        <v>295</v>
      </c>
      <c r="C216" s="90"/>
      <c r="D216" s="233">
        <v>0.0</v>
      </c>
      <c r="E216" s="233"/>
      <c r="F216" s="233">
        <v>0.0</v>
      </c>
      <c r="G216" s="233"/>
      <c r="H216" s="233">
        <v>0.0</v>
      </c>
      <c r="I216" s="233"/>
      <c r="J216" s="233">
        <v>33.0</v>
      </c>
      <c r="K216" s="233"/>
      <c r="L216" s="233">
        <v>45.0</v>
      </c>
      <c r="M216" s="90"/>
      <c r="N216" s="90"/>
      <c r="O216" s="90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</row>
    <row r="217">
      <c r="A217" s="27"/>
      <c r="B217" s="88" t="s">
        <v>301</v>
      </c>
      <c r="C217" s="90"/>
      <c r="D217" s="233">
        <f t="shared" ref="D217:E217" si="74">sum(D215)</f>
        <v>0</v>
      </c>
      <c r="E217" s="233">
        <f t="shared" si="74"/>
        <v>0</v>
      </c>
      <c r="F217" s="233">
        <f t="shared" ref="F217:L217" si="75">sum(F215:F216)</f>
        <v>18</v>
      </c>
      <c r="G217" s="233">
        <f t="shared" si="75"/>
        <v>0</v>
      </c>
      <c r="H217" s="233">
        <f t="shared" si="75"/>
        <v>10</v>
      </c>
      <c r="I217" s="233">
        <f t="shared" si="75"/>
        <v>0</v>
      </c>
      <c r="J217" s="233">
        <f t="shared" si="75"/>
        <v>33</v>
      </c>
      <c r="K217" s="233">
        <f t="shared" si="75"/>
        <v>0</v>
      </c>
      <c r="L217" s="233">
        <f t="shared" si="75"/>
        <v>45</v>
      </c>
      <c r="M217" s="90"/>
      <c r="N217" s="90"/>
      <c r="O217" s="90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</row>
    <row r="218">
      <c r="A218" s="27"/>
      <c r="B218" s="88" t="s">
        <v>214</v>
      </c>
      <c r="C218" s="90"/>
      <c r="D218" s="233">
        <v>0.0</v>
      </c>
      <c r="E218" s="235"/>
      <c r="F218" s="233">
        <f t="shared" ref="F218:M218" si="76">F213-F217-F219</f>
        <v>8</v>
      </c>
      <c r="G218" s="233">
        <f t="shared" si="76"/>
        <v>0</v>
      </c>
      <c r="H218" s="233">
        <f t="shared" si="76"/>
        <v>7</v>
      </c>
      <c r="I218" s="233">
        <f t="shared" si="76"/>
        <v>0</v>
      </c>
      <c r="J218" s="233">
        <f t="shared" si="76"/>
        <v>13</v>
      </c>
      <c r="K218" s="233">
        <f t="shared" si="76"/>
        <v>0</v>
      </c>
      <c r="L218" s="233">
        <f t="shared" si="76"/>
        <v>18</v>
      </c>
      <c r="M218" s="233">
        <f t="shared" si="76"/>
        <v>0</v>
      </c>
      <c r="N218" s="233"/>
      <c r="O218" s="90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</row>
    <row r="219">
      <c r="A219" s="27"/>
      <c r="B219" s="88" t="s">
        <v>221</v>
      </c>
      <c r="C219" s="90"/>
      <c r="D219" s="233">
        <v>0.0</v>
      </c>
      <c r="E219" s="235"/>
      <c r="F219" s="233">
        <v>0.0</v>
      </c>
      <c r="G219" s="233"/>
      <c r="H219" s="233">
        <v>0.0</v>
      </c>
      <c r="I219" s="235"/>
      <c r="J219" s="233">
        <v>0.0</v>
      </c>
      <c r="K219" s="235"/>
      <c r="L219" s="233">
        <v>1.0</v>
      </c>
      <c r="M219" s="90"/>
      <c r="N219" s="92"/>
      <c r="O219" s="90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</row>
    <row r="220">
      <c r="A220" s="27"/>
      <c r="B220" s="88" t="s">
        <v>233</v>
      </c>
      <c r="C220" s="90"/>
      <c r="D220" s="233">
        <f t="shared" ref="D220:L220" si="77">D213-D214</f>
        <v>0</v>
      </c>
      <c r="E220" s="233">
        <f t="shared" si="77"/>
        <v>0</v>
      </c>
      <c r="F220" s="233">
        <f t="shared" si="77"/>
        <v>0</v>
      </c>
      <c r="G220" s="233">
        <f t="shared" si="77"/>
        <v>0</v>
      </c>
      <c r="H220" s="233">
        <f t="shared" si="77"/>
        <v>0</v>
      </c>
      <c r="I220" s="233">
        <f t="shared" si="77"/>
        <v>0</v>
      </c>
      <c r="J220" s="233">
        <f t="shared" si="77"/>
        <v>2</v>
      </c>
      <c r="K220" s="233">
        <f t="shared" si="77"/>
        <v>0</v>
      </c>
      <c r="L220" s="233">
        <f t="shared" si="77"/>
        <v>1</v>
      </c>
      <c r="M220" s="90"/>
      <c r="N220" s="90"/>
      <c r="O220" s="90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</row>
    <row r="221">
      <c r="A221" s="35"/>
      <c r="B221" s="88" t="s">
        <v>338</v>
      </c>
      <c r="C221" s="110" t="str">
        <f>C214/C213</f>
        <v>#DIV/0!</v>
      </c>
      <c r="D221" s="109">
        <v>0.0</v>
      </c>
      <c r="E221" s="110" t="str">
        <f t="shared" ref="E221:O221" si="78">E214/E213</f>
        <v>#DIV/0!</v>
      </c>
      <c r="F221" s="110">
        <f t="shared" si="78"/>
        <v>1</v>
      </c>
      <c r="G221" s="110" t="str">
        <f t="shared" si="78"/>
        <v>#DIV/0!</v>
      </c>
      <c r="H221" s="110">
        <f t="shared" si="78"/>
        <v>1</v>
      </c>
      <c r="I221" s="110" t="str">
        <f t="shared" si="78"/>
        <v>#DIV/0!</v>
      </c>
      <c r="J221" s="110">
        <f t="shared" si="78"/>
        <v>0.9565217391</v>
      </c>
      <c r="K221" s="110" t="str">
        <f t="shared" si="78"/>
        <v>#DIV/0!</v>
      </c>
      <c r="L221" s="110">
        <f t="shared" si="78"/>
        <v>0.984375</v>
      </c>
      <c r="M221" s="110" t="str">
        <f t="shared" si="78"/>
        <v>#DIV/0!</v>
      </c>
      <c r="N221" s="110" t="str">
        <f t="shared" si="78"/>
        <v>#DIV/0!</v>
      </c>
      <c r="O221" s="110">
        <f t="shared" si="78"/>
        <v>0</v>
      </c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</row>
    <row r="223">
      <c r="A223" s="85">
        <v>43748.0</v>
      </c>
      <c r="B223" s="112" t="s">
        <v>134</v>
      </c>
      <c r="C223" s="113"/>
      <c r="D223" s="188" t="s">
        <v>252</v>
      </c>
      <c r="E223" s="189"/>
      <c r="F223" s="201">
        <v>0.45555555555555555</v>
      </c>
      <c r="G223" s="188"/>
      <c r="H223" s="201">
        <v>0.5201388888888889</v>
      </c>
      <c r="I223" s="189"/>
      <c r="J223" s="201">
        <v>0.58125</v>
      </c>
      <c r="K223" s="189"/>
      <c r="L223" s="201">
        <v>0.6430555555555556</v>
      </c>
      <c r="M223" s="115"/>
      <c r="N223" s="115"/>
      <c r="O223" s="11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</row>
    <row r="224">
      <c r="A224" s="27"/>
      <c r="B224" s="88" t="s">
        <v>159</v>
      </c>
      <c r="C224" s="90"/>
      <c r="D224" s="233">
        <v>0.0</v>
      </c>
      <c r="E224" s="235"/>
      <c r="F224" s="299">
        <v>11.0</v>
      </c>
      <c r="G224" s="299"/>
      <c r="H224" s="299">
        <v>30.0</v>
      </c>
      <c r="I224" s="300"/>
      <c r="J224" s="299">
        <v>32.0</v>
      </c>
      <c r="K224" s="300"/>
      <c r="L224" s="299">
        <v>81.0</v>
      </c>
      <c r="M224" s="92"/>
      <c r="N224" s="92"/>
      <c r="O224" s="224">
        <f>SUM(D224:N224)</f>
        <v>154</v>
      </c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</row>
    <row r="225">
      <c r="A225" s="27"/>
      <c r="B225" s="88" t="s">
        <v>178</v>
      </c>
      <c r="C225" s="90"/>
      <c r="D225" s="233">
        <v>0.0</v>
      </c>
      <c r="E225" s="235"/>
      <c r="F225" s="299">
        <v>8.0</v>
      </c>
      <c r="G225" s="299"/>
      <c r="H225" s="299">
        <v>30.0</v>
      </c>
      <c r="I225" s="300"/>
      <c r="J225" s="299">
        <v>32.0</v>
      </c>
      <c r="K225" s="300"/>
      <c r="L225" s="299">
        <v>81.0</v>
      </c>
      <c r="M225" s="92"/>
      <c r="N225" s="92"/>
      <c r="O225" s="90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</row>
    <row r="226">
      <c r="A226" s="27"/>
      <c r="B226" s="88" t="s">
        <v>287</v>
      </c>
      <c r="C226" s="90"/>
      <c r="D226" s="233">
        <v>0.0</v>
      </c>
      <c r="E226" s="235"/>
      <c r="F226" s="299">
        <v>9.0</v>
      </c>
      <c r="G226" s="299"/>
      <c r="H226" s="299">
        <v>12.0</v>
      </c>
      <c r="I226" s="300"/>
      <c r="J226" s="299" t="s">
        <v>252</v>
      </c>
      <c r="K226" s="300"/>
      <c r="L226" s="299" t="s">
        <v>252</v>
      </c>
      <c r="M226" s="90"/>
      <c r="N226" s="92"/>
      <c r="O226" s="90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</row>
    <row r="227">
      <c r="A227" s="27"/>
      <c r="B227" s="88" t="s">
        <v>295</v>
      </c>
      <c r="C227" s="90"/>
      <c r="D227" s="233">
        <v>0.0</v>
      </c>
      <c r="E227" s="233"/>
      <c r="F227" s="301">
        <v>0.0</v>
      </c>
      <c r="G227" s="301"/>
      <c r="H227" s="301">
        <v>12.0</v>
      </c>
      <c r="I227" s="301"/>
      <c r="J227" s="301">
        <v>20.0</v>
      </c>
      <c r="K227" s="301"/>
      <c r="L227" s="301">
        <v>60.0</v>
      </c>
      <c r="M227" s="90"/>
      <c r="N227" s="90"/>
      <c r="O227" s="90"/>
      <c r="P227" s="23"/>
      <c r="Q227" s="198" t="s">
        <v>1331</v>
      </c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</row>
    <row r="228">
      <c r="A228" s="27"/>
      <c r="B228" s="88" t="s">
        <v>301</v>
      </c>
      <c r="C228" s="90"/>
      <c r="D228" s="233">
        <f t="shared" ref="D228:E228" si="79">sum(D226)</f>
        <v>0</v>
      </c>
      <c r="E228" s="233">
        <f t="shared" si="79"/>
        <v>0</v>
      </c>
      <c r="F228" s="233">
        <f t="shared" ref="F228:L228" si="80">sum(F226:F227)</f>
        <v>9</v>
      </c>
      <c r="G228" s="233">
        <f t="shared" si="80"/>
        <v>0</v>
      </c>
      <c r="H228" s="233">
        <f t="shared" si="80"/>
        <v>24</v>
      </c>
      <c r="I228" s="233">
        <f t="shared" si="80"/>
        <v>0</v>
      </c>
      <c r="J228" s="233">
        <f t="shared" si="80"/>
        <v>20</v>
      </c>
      <c r="K228" s="233">
        <f t="shared" si="80"/>
        <v>0</v>
      </c>
      <c r="L228" s="233">
        <f t="shared" si="80"/>
        <v>60</v>
      </c>
      <c r="M228" s="90"/>
      <c r="N228" s="90"/>
      <c r="O228" s="90"/>
      <c r="P228" s="23"/>
      <c r="Q228" s="198" t="s">
        <v>2555</v>
      </c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</row>
    <row r="229">
      <c r="A229" s="27"/>
      <c r="B229" s="88" t="s">
        <v>214</v>
      </c>
      <c r="C229" s="90"/>
      <c r="D229" s="233">
        <v>0.0</v>
      </c>
      <c r="E229" s="235"/>
      <c r="F229" s="233">
        <f t="shared" ref="F229:M229" si="81">F224-F228-F230</f>
        <v>2</v>
      </c>
      <c r="G229" s="233">
        <f t="shared" si="81"/>
        <v>0</v>
      </c>
      <c r="H229" s="233">
        <f t="shared" si="81"/>
        <v>6</v>
      </c>
      <c r="I229" s="233">
        <f t="shared" si="81"/>
        <v>0</v>
      </c>
      <c r="J229" s="233">
        <f t="shared" si="81"/>
        <v>12</v>
      </c>
      <c r="K229" s="233">
        <f t="shared" si="81"/>
        <v>0</v>
      </c>
      <c r="L229" s="233">
        <f t="shared" si="81"/>
        <v>20</v>
      </c>
      <c r="M229" s="233">
        <f t="shared" si="81"/>
        <v>0</v>
      </c>
      <c r="N229" s="233"/>
      <c r="O229" s="90"/>
      <c r="P229" s="23"/>
      <c r="Q229" s="299" t="s">
        <v>2556</v>
      </c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</row>
    <row r="230">
      <c r="A230" s="27"/>
      <c r="B230" s="88" t="s">
        <v>221</v>
      </c>
      <c r="C230" s="90"/>
      <c r="D230" s="233">
        <v>0.0</v>
      </c>
      <c r="E230" s="235"/>
      <c r="F230" s="301">
        <v>0.0</v>
      </c>
      <c r="G230" s="301"/>
      <c r="H230" s="301">
        <v>0.0</v>
      </c>
      <c r="I230" s="302"/>
      <c r="J230" s="301">
        <v>0.0</v>
      </c>
      <c r="K230" s="302"/>
      <c r="L230" s="301">
        <v>1.0</v>
      </c>
      <c r="M230" s="90"/>
      <c r="N230" s="92"/>
      <c r="O230" s="90"/>
      <c r="P230" s="23"/>
      <c r="Q230" s="301" t="s">
        <v>2557</v>
      </c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</row>
    <row r="231">
      <c r="A231" s="27"/>
      <c r="B231" s="88" t="s">
        <v>233</v>
      </c>
      <c r="C231" s="90"/>
      <c r="D231" s="233">
        <f t="shared" ref="D231:L231" si="82">D224-D225</f>
        <v>0</v>
      </c>
      <c r="E231" s="233">
        <f t="shared" si="82"/>
        <v>0</v>
      </c>
      <c r="F231" s="299">
        <f t="shared" si="82"/>
        <v>3</v>
      </c>
      <c r="G231" s="299">
        <f t="shared" si="82"/>
        <v>0</v>
      </c>
      <c r="H231" s="299">
        <f t="shared" si="82"/>
        <v>0</v>
      </c>
      <c r="I231" s="299">
        <f t="shared" si="82"/>
        <v>0</v>
      </c>
      <c r="J231" s="299">
        <f t="shared" si="82"/>
        <v>0</v>
      </c>
      <c r="K231" s="299">
        <f t="shared" si="82"/>
        <v>0</v>
      </c>
      <c r="L231" s="299">
        <f t="shared" si="82"/>
        <v>0</v>
      </c>
      <c r="M231" s="90"/>
      <c r="N231" s="90"/>
      <c r="O231" s="90"/>
      <c r="P231" s="23"/>
      <c r="Q231" s="82" t="s">
        <v>2558</v>
      </c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</row>
    <row r="232">
      <c r="A232" s="35"/>
      <c r="B232" s="88" t="s">
        <v>338</v>
      </c>
      <c r="C232" s="110" t="str">
        <f>C225/C224</f>
        <v>#DIV/0!</v>
      </c>
      <c r="D232" s="109">
        <v>0.0</v>
      </c>
      <c r="E232" s="110" t="str">
        <f t="shared" ref="E232:O232" si="83">E225/E224</f>
        <v>#DIV/0!</v>
      </c>
      <c r="F232" s="110">
        <f t="shared" si="83"/>
        <v>0.7272727273</v>
      </c>
      <c r="G232" s="110" t="str">
        <f t="shared" si="83"/>
        <v>#DIV/0!</v>
      </c>
      <c r="H232" s="110">
        <f t="shared" si="83"/>
        <v>1</v>
      </c>
      <c r="I232" s="110" t="str">
        <f t="shared" si="83"/>
        <v>#DIV/0!</v>
      </c>
      <c r="J232" s="110">
        <f t="shared" si="83"/>
        <v>1</v>
      </c>
      <c r="K232" s="110" t="str">
        <f t="shared" si="83"/>
        <v>#DIV/0!</v>
      </c>
      <c r="L232" s="110">
        <f t="shared" si="83"/>
        <v>1</v>
      </c>
      <c r="M232" s="110" t="str">
        <f t="shared" si="83"/>
        <v>#DIV/0!</v>
      </c>
      <c r="N232" s="110" t="str">
        <f t="shared" si="83"/>
        <v>#DIV/0!</v>
      </c>
      <c r="O232" s="110">
        <f t="shared" si="83"/>
        <v>0</v>
      </c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</row>
    <row r="233">
      <c r="A233" s="85">
        <v>43749.0</v>
      </c>
      <c r="B233" s="112" t="s">
        <v>134</v>
      </c>
      <c r="C233" s="113"/>
      <c r="D233" s="188" t="s">
        <v>252</v>
      </c>
      <c r="E233" s="189"/>
      <c r="F233" s="201">
        <v>0.45625</v>
      </c>
      <c r="G233" s="188"/>
      <c r="H233" s="201">
        <v>0.5180555555555556</v>
      </c>
      <c r="I233" s="189"/>
      <c r="J233" s="201">
        <v>0.5854166666666667</v>
      </c>
      <c r="K233" s="189"/>
      <c r="L233" s="201">
        <v>0.65</v>
      </c>
      <c r="M233" s="115"/>
      <c r="N233" s="115" t="s">
        <v>252</v>
      </c>
      <c r="O233" s="115" t="s">
        <v>252</v>
      </c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</row>
    <row r="234">
      <c r="A234" s="27"/>
      <c r="B234" s="88" t="s">
        <v>159</v>
      </c>
      <c r="C234" s="90"/>
      <c r="D234" s="233">
        <v>0.0</v>
      </c>
      <c r="E234" s="235"/>
      <c r="F234" s="299">
        <v>8.0</v>
      </c>
      <c r="G234" s="299"/>
      <c r="H234" s="299">
        <v>59.0</v>
      </c>
      <c r="I234" s="300"/>
      <c r="J234" s="299">
        <v>26.0</v>
      </c>
      <c r="K234" s="300"/>
      <c r="L234" s="299">
        <v>102.0</v>
      </c>
      <c r="M234" s="92"/>
      <c r="N234" s="92"/>
      <c r="O234" s="224">
        <f>SUM(D234:N234)</f>
        <v>195</v>
      </c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</row>
    <row r="235">
      <c r="A235" s="27"/>
      <c r="B235" s="88" t="s">
        <v>178</v>
      </c>
      <c r="C235" s="90"/>
      <c r="D235" s="233">
        <v>0.0</v>
      </c>
      <c r="E235" s="235"/>
      <c r="F235" s="299">
        <v>8.0</v>
      </c>
      <c r="G235" s="299"/>
      <c r="H235" s="299">
        <v>59.0</v>
      </c>
      <c r="I235" s="300"/>
      <c r="J235" s="299">
        <v>26.0</v>
      </c>
      <c r="K235" s="300"/>
      <c r="L235" s="299">
        <v>101.0</v>
      </c>
      <c r="M235" s="92"/>
      <c r="N235" s="92"/>
      <c r="O235" s="90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</row>
    <row r="236">
      <c r="A236" s="27"/>
      <c r="B236" s="88" t="s">
        <v>287</v>
      </c>
      <c r="C236" s="90"/>
      <c r="D236" s="233">
        <v>0.0</v>
      </c>
      <c r="E236" s="235"/>
      <c r="F236" s="299">
        <v>4.0</v>
      </c>
      <c r="G236" s="299"/>
      <c r="H236" s="299">
        <v>43.0</v>
      </c>
      <c r="I236" s="300"/>
      <c r="J236" s="299" t="s">
        <v>252</v>
      </c>
      <c r="K236" s="300"/>
      <c r="L236" s="299" t="s">
        <v>252</v>
      </c>
      <c r="M236" s="90"/>
      <c r="N236" s="92"/>
      <c r="O236" s="90"/>
      <c r="P236" s="23"/>
      <c r="Q236" s="198" t="s">
        <v>1331</v>
      </c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</row>
    <row r="237">
      <c r="A237" s="27"/>
      <c r="B237" s="88" t="s">
        <v>295</v>
      </c>
      <c r="C237" s="90"/>
      <c r="D237" s="233">
        <v>0.0</v>
      </c>
      <c r="E237" s="233"/>
      <c r="F237" s="301">
        <v>2.0</v>
      </c>
      <c r="G237" s="301"/>
      <c r="H237" s="301">
        <v>2.0</v>
      </c>
      <c r="I237" s="301"/>
      <c r="J237" s="301">
        <v>16.0</v>
      </c>
      <c r="K237" s="301"/>
      <c r="L237" s="301">
        <v>61.0</v>
      </c>
      <c r="M237" s="90"/>
      <c r="N237" s="90"/>
      <c r="O237" s="90"/>
      <c r="P237" s="23"/>
      <c r="Q237" s="198" t="s">
        <v>2555</v>
      </c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</row>
    <row r="238">
      <c r="A238" s="27"/>
      <c r="B238" s="88" t="s">
        <v>301</v>
      </c>
      <c r="C238" s="90"/>
      <c r="D238" s="233">
        <f t="shared" ref="D238:E238" si="84">sum(D236)</f>
        <v>0</v>
      </c>
      <c r="E238" s="233">
        <f t="shared" si="84"/>
        <v>0</v>
      </c>
      <c r="F238" s="233">
        <f t="shared" ref="F238:L238" si="85">sum(F236:F237)</f>
        <v>6</v>
      </c>
      <c r="G238" s="233">
        <f t="shared" si="85"/>
        <v>0</v>
      </c>
      <c r="H238" s="233">
        <f t="shared" si="85"/>
        <v>45</v>
      </c>
      <c r="I238" s="233">
        <f t="shared" si="85"/>
        <v>0</v>
      </c>
      <c r="J238" s="233">
        <f t="shared" si="85"/>
        <v>16</v>
      </c>
      <c r="K238" s="233">
        <f t="shared" si="85"/>
        <v>0</v>
      </c>
      <c r="L238" s="233">
        <f t="shared" si="85"/>
        <v>61</v>
      </c>
      <c r="M238" s="90"/>
      <c r="N238" s="90"/>
      <c r="O238" s="90"/>
      <c r="P238" s="23"/>
      <c r="Q238" s="299" t="s">
        <v>2556</v>
      </c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</row>
    <row r="239">
      <c r="A239" s="27"/>
      <c r="B239" s="88" t="s">
        <v>214</v>
      </c>
      <c r="C239" s="90"/>
      <c r="D239" s="233">
        <v>0.0</v>
      </c>
      <c r="E239" s="235"/>
      <c r="F239" s="233">
        <f t="shared" ref="F239:M239" si="86">F234-F238-F240</f>
        <v>2</v>
      </c>
      <c r="G239" s="233">
        <f t="shared" si="86"/>
        <v>0</v>
      </c>
      <c r="H239" s="233">
        <f t="shared" si="86"/>
        <v>13</v>
      </c>
      <c r="I239" s="233">
        <f t="shared" si="86"/>
        <v>0</v>
      </c>
      <c r="J239" s="233">
        <f t="shared" si="86"/>
        <v>9</v>
      </c>
      <c r="K239" s="233">
        <f t="shared" si="86"/>
        <v>0</v>
      </c>
      <c r="L239" s="233">
        <f t="shared" si="86"/>
        <v>40</v>
      </c>
      <c r="M239" s="233">
        <f t="shared" si="86"/>
        <v>0</v>
      </c>
      <c r="N239" s="233"/>
      <c r="O239" s="90"/>
      <c r="P239" s="23"/>
      <c r="Q239" s="301" t="s">
        <v>2557</v>
      </c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</row>
    <row r="240">
      <c r="A240" s="27"/>
      <c r="B240" s="88" t="s">
        <v>221</v>
      </c>
      <c r="C240" s="90"/>
      <c r="D240" s="233">
        <v>0.0</v>
      </c>
      <c r="E240" s="235"/>
      <c r="F240" s="301">
        <v>0.0</v>
      </c>
      <c r="G240" s="301"/>
      <c r="H240" s="301">
        <v>1.0</v>
      </c>
      <c r="I240" s="302"/>
      <c r="J240" s="301">
        <v>1.0</v>
      </c>
      <c r="K240" s="302"/>
      <c r="L240" s="301">
        <v>1.0</v>
      </c>
      <c r="M240" s="90"/>
      <c r="N240" s="92"/>
      <c r="O240" s="90"/>
      <c r="P240" s="23"/>
      <c r="Q240" s="82" t="s">
        <v>2558</v>
      </c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</row>
    <row r="241">
      <c r="A241" s="27"/>
      <c r="B241" s="88" t="s">
        <v>233</v>
      </c>
      <c r="C241" s="90"/>
      <c r="D241" s="233">
        <f t="shared" ref="D241:L241" si="87">D234-D235</f>
        <v>0</v>
      </c>
      <c r="E241" s="233">
        <f t="shared" si="87"/>
        <v>0</v>
      </c>
      <c r="F241" s="299">
        <f t="shared" si="87"/>
        <v>0</v>
      </c>
      <c r="G241" s="299">
        <f t="shared" si="87"/>
        <v>0</v>
      </c>
      <c r="H241" s="299">
        <f t="shared" si="87"/>
        <v>0</v>
      </c>
      <c r="I241" s="299">
        <f t="shared" si="87"/>
        <v>0</v>
      </c>
      <c r="J241" s="299">
        <f t="shared" si="87"/>
        <v>0</v>
      </c>
      <c r="K241" s="299">
        <f t="shared" si="87"/>
        <v>0</v>
      </c>
      <c r="L241" s="299">
        <f t="shared" si="87"/>
        <v>1</v>
      </c>
      <c r="M241" s="90"/>
      <c r="N241" s="90"/>
      <c r="O241" s="90"/>
      <c r="P241" s="23"/>
      <c r="Q241" s="257" t="s">
        <v>2349</v>
      </c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</row>
    <row r="242">
      <c r="A242" s="35"/>
      <c r="B242" s="88" t="s">
        <v>338</v>
      </c>
      <c r="C242" s="110" t="str">
        <f>C235/C234</f>
        <v>#DIV/0!</v>
      </c>
      <c r="D242" s="109">
        <v>0.0</v>
      </c>
      <c r="E242" s="110" t="str">
        <f t="shared" ref="E242:O242" si="88">E235/E234</f>
        <v>#DIV/0!</v>
      </c>
      <c r="F242" s="110">
        <f t="shared" si="88"/>
        <v>1</v>
      </c>
      <c r="G242" s="110" t="str">
        <f t="shared" si="88"/>
        <v>#DIV/0!</v>
      </c>
      <c r="H242" s="110">
        <f t="shared" si="88"/>
        <v>1</v>
      </c>
      <c r="I242" s="110" t="str">
        <f t="shared" si="88"/>
        <v>#DIV/0!</v>
      </c>
      <c r="J242" s="110">
        <f t="shared" si="88"/>
        <v>1</v>
      </c>
      <c r="K242" s="110" t="str">
        <f t="shared" si="88"/>
        <v>#DIV/0!</v>
      </c>
      <c r="L242" s="110">
        <f t="shared" si="88"/>
        <v>0.9901960784</v>
      </c>
      <c r="M242" s="110" t="str">
        <f t="shared" si="88"/>
        <v>#DIV/0!</v>
      </c>
      <c r="N242" s="110" t="str">
        <f t="shared" si="88"/>
        <v>#DIV/0!</v>
      </c>
      <c r="O242" s="110">
        <f t="shared" si="88"/>
        <v>0</v>
      </c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</row>
    <row r="243">
      <c r="A243" s="23"/>
      <c r="B243" s="23"/>
      <c r="C243" s="23"/>
      <c r="D243" s="23"/>
      <c r="E243" s="23"/>
      <c r="F243" s="7" t="s">
        <v>2562</v>
      </c>
      <c r="G243" s="23"/>
      <c r="H243" s="7" t="s">
        <v>2563</v>
      </c>
      <c r="I243" s="23"/>
      <c r="J243" s="7" t="s">
        <v>2564</v>
      </c>
      <c r="K243" s="23"/>
      <c r="L243" s="7" t="s">
        <v>2565</v>
      </c>
      <c r="M243" s="23"/>
      <c r="N243" s="82" t="s">
        <v>7</v>
      </c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</row>
    <row r="244">
      <c r="A244" s="85">
        <v>43750.0</v>
      </c>
      <c r="B244" s="112" t="s">
        <v>134</v>
      </c>
      <c r="C244" s="113"/>
      <c r="D244" s="188" t="s">
        <v>252</v>
      </c>
      <c r="E244" s="189"/>
      <c r="F244" s="201">
        <v>0.46597222222222223</v>
      </c>
      <c r="G244" s="188"/>
      <c r="H244" s="201">
        <v>0.5340277777777778</v>
      </c>
      <c r="I244" s="189"/>
      <c r="J244" s="201">
        <v>0.5763888888888888</v>
      </c>
      <c r="K244" s="189"/>
      <c r="L244" s="201">
        <v>0.6333333333333333</v>
      </c>
      <c r="M244" s="115"/>
      <c r="N244" s="115"/>
      <c r="O244" s="115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</row>
    <row r="245">
      <c r="A245" s="27"/>
      <c r="B245" s="88" t="s">
        <v>159</v>
      </c>
      <c r="C245" s="90"/>
      <c r="D245" s="233">
        <v>0.0</v>
      </c>
      <c r="E245" s="235"/>
      <c r="F245" s="299">
        <v>34.0</v>
      </c>
      <c r="G245" s="299"/>
      <c r="H245" s="299">
        <v>23.0</v>
      </c>
      <c r="I245" s="300"/>
      <c r="J245" s="299">
        <v>22.0</v>
      </c>
      <c r="K245" s="300"/>
      <c r="L245" s="299">
        <v>40.0</v>
      </c>
      <c r="M245" s="92"/>
      <c r="N245" s="92"/>
      <c r="O245" s="224">
        <f>SUM(D245:N245)</f>
        <v>119</v>
      </c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</row>
    <row r="246">
      <c r="A246" s="27"/>
      <c r="B246" s="88" t="s">
        <v>178</v>
      </c>
      <c r="C246" s="90"/>
      <c r="D246" s="233">
        <v>0.0</v>
      </c>
      <c r="E246" s="235"/>
      <c r="F246" s="299">
        <v>34.0</v>
      </c>
      <c r="G246" s="299"/>
      <c r="H246" s="299">
        <v>23.0</v>
      </c>
      <c r="I246" s="300"/>
      <c r="J246" s="299">
        <v>22.0</v>
      </c>
      <c r="K246" s="300"/>
      <c r="L246" s="299">
        <v>40.0</v>
      </c>
      <c r="M246" s="92"/>
      <c r="N246" s="92"/>
      <c r="O246" s="90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</row>
    <row r="247">
      <c r="A247" s="27"/>
      <c r="B247" s="88" t="s">
        <v>287</v>
      </c>
      <c r="C247" s="90"/>
      <c r="D247" s="233">
        <v>0.0</v>
      </c>
      <c r="E247" s="235"/>
      <c r="F247" s="299">
        <v>12.0</v>
      </c>
      <c r="G247" s="299"/>
      <c r="H247" s="299">
        <v>8.0</v>
      </c>
      <c r="I247" s="300"/>
      <c r="J247" s="299" t="s">
        <v>252</v>
      </c>
      <c r="K247" s="300"/>
      <c r="L247" s="299" t="s">
        <v>252</v>
      </c>
      <c r="M247" s="90"/>
      <c r="N247" s="92"/>
      <c r="O247" s="90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</row>
    <row r="248">
      <c r="A248" s="27"/>
      <c r="B248" s="88" t="s">
        <v>295</v>
      </c>
      <c r="C248" s="90"/>
      <c r="D248" s="233">
        <v>0.0</v>
      </c>
      <c r="E248" s="233"/>
      <c r="F248" s="301">
        <v>0.0</v>
      </c>
      <c r="G248" s="301"/>
      <c r="H248" s="301">
        <v>2.0</v>
      </c>
      <c r="I248" s="301"/>
      <c r="J248" s="301">
        <v>11.0</v>
      </c>
      <c r="K248" s="301"/>
      <c r="L248" s="301">
        <v>21.0</v>
      </c>
      <c r="M248" s="90"/>
      <c r="N248" s="90"/>
      <c r="O248" s="90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</row>
    <row r="249">
      <c r="A249" s="27"/>
      <c r="B249" s="88" t="s">
        <v>301</v>
      </c>
      <c r="C249" s="90"/>
      <c r="D249" s="233">
        <f t="shared" ref="D249:E249" si="89">sum(D247)</f>
        <v>0</v>
      </c>
      <c r="E249" s="233">
        <f t="shared" si="89"/>
        <v>0</v>
      </c>
      <c r="F249" s="233">
        <f t="shared" ref="F249:L249" si="90">sum(F247:F248)</f>
        <v>12</v>
      </c>
      <c r="G249" s="233">
        <f t="shared" si="90"/>
        <v>0</v>
      </c>
      <c r="H249" s="233">
        <f t="shared" si="90"/>
        <v>10</v>
      </c>
      <c r="I249" s="233">
        <f t="shared" si="90"/>
        <v>0</v>
      </c>
      <c r="J249" s="233">
        <f t="shared" si="90"/>
        <v>11</v>
      </c>
      <c r="K249" s="233">
        <f t="shared" si="90"/>
        <v>0</v>
      </c>
      <c r="L249" s="233">
        <f t="shared" si="90"/>
        <v>21</v>
      </c>
      <c r="M249" s="90"/>
      <c r="N249" s="90"/>
      <c r="O249" s="90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</row>
    <row r="250">
      <c r="A250" s="27"/>
      <c r="B250" s="88" t="s">
        <v>214</v>
      </c>
      <c r="C250" s="90"/>
      <c r="D250" s="233">
        <v>0.0</v>
      </c>
      <c r="E250" s="235"/>
      <c r="F250" s="233">
        <f t="shared" ref="F250:M250" si="91">F245-F249-F251</f>
        <v>21</v>
      </c>
      <c r="G250" s="233">
        <f t="shared" si="91"/>
        <v>0</v>
      </c>
      <c r="H250" s="233">
        <f t="shared" si="91"/>
        <v>12</v>
      </c>
      <c r="I250" s="233">
        <f t="shared" si="91"/>
        <v>0</v>
      </c>
      <c r="J250" s="233">
        <f t="shared" si="91"/>
        <v>11</v>
      </c>
      <c r="K250" s="233">
        <f t="shared" si="91"/>
        <v>0</v>
      </c>
      <c r="L250" s="233">
        <f t="shared" si="91"/>
        <v>17</v>
      </c>
      <c r="M250" s="233">
        <f t="shared" si="91"/>
        <v>0</v>
      </c>
      <c r="N250" s="233"/>
      <c r="O250" s="90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</row>
    <row r="251">
      <c r="A251" s="27"/>
      <c r="B251" s="88" t="s">
        <v>221</v>
      </c>
      <c r="C251" s="90"/>
      <c r="D251" s="233">
        <v>0.0</v>
      </c>
      <c r="E251" s="235"/>
      <c r="F251" s="301">
        <v>1.0</v>
      </c>
      <c r="G251" s="301"/>
      <c r="H251" s="301">
        <v>1.0</v>
      </c>
      <c r="I251" s="302"/>
      <c r="J251" s="301">
        <v>0.0</v>
      </c>
      <c r="K251" s="302"/>
      <c r="L251" s="301">
        <v>2.0</v>
      </c>
      <c r="M251" s="90"/>
      <c r="N251" s="92"/>
      <c r="O251" s="90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</row>
    <row r="252">
      <c r="A252" s="27"/>
      <c r="B252" s="88" t="s">
        <v>233</v>
      </c>
      <c r="C252" s="90"/>
      <c r="D252" s="233">
        <f t="shared" ref="D252:L252" si="92">D245-D246</f>
        <v>0</v>
      </c>
      <c r="E252" s="233">
        <f t="shared" si="92"/>
        <v>0</v>
      </c>
      <c r="F252" s="299">
        <f t="shared" si="92"/>
        <v>0</v>
      </c>
      <c r="G252" s="299">
        <f t="shared" si="92"/>
        <v>0</v>
      </c>
      <c r="H252" s="299">
        <f t="shared" si="92"/>
        <v>0</v>
      </c>
      <c r="I252" s="299">
        <f t="shared" si="92"/>
        <v>0</v>
      </c>
      <c r="J252" s="299">
        <f t="shared" si="92"/>
        <v>0</v>
      </c>
      <c r="K252" s="299">
        <f t="shared" si="92"/>
        <v>0</v>
      </c>
      <c r="L252" s="299">
        <f t="shared" si="92"/>
        <v>0</v>
      </c>
      <c r="M252" s="90"/>
      <c r="N252" s="90"/>
      <c r="O252" s="90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</row>
    <row r="253">
      <c r="A253" s="35"/>
      <c r="B253" s="88" t="s">
        <v>338</v>
      </c>
      <c r="C253" s="110" t="str">
        <f>C246/C245</f>
        <v>#DIV/0!</v>
      </c>
      <c r="D253" s="109">
        <v>0.0</v>
      </c>
      <c r="E253" s="110" t="str">
        <f t="shared" ref="E253:O253" si="93">E246/E245</f>
        <v>#DIV/0!</v>
      </c>
      <c r="F253" s="110">
        <f t="shared" si="93"/>
        <v>1</v>
      </c>
      <c r="G253" s="110" t="str">
        <f t="shared" si="93"/>
        <v>#DIV/0!</v>
      </c>
      <c r="H253" s="110">
        <f t="shared" si="93"/>
        <v>1</v>
      </c>
      <c r="I253" s="110" t="str">
        <f t="shared" si="93"/>
        <v>#DIV/0!</v>
      </c>
      <c r="J253" s="110">
        <f t="shared" si="93"/>
        <v>1</v>
      </c>
      <c r="K253" s="110" t="str">
        <f t="shared" si="93"/>
        <v>#DIV/0!</v>
      </c>
      <c r="L253" s="110">
        <f t="shared" si="93"/>
        <v>1</v>
      </c>
      <c r="M253" s="110" t="str">
        <f t="shared" si="93"/>
        <v>#DIV/0!</v>
      </c>
      <c r="N253" s="110" t="str">
        <f t="shared" si="93"/>
        <v>#DIV/0!</v>
      </c>
      <c r="O253" s="110">
        <f t="shared" si="93"/>
        <v>0</v>
      </c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</row>
    <row r="254">
      <c r="A254" s="23"/>
      <c r="B254" s="23"/>
      <c r="C254" s="23"/>
      <c r="D254" s="23"/>
      <c r="E254" s="23"/>
      <c r="F254" s="7" t="s">
        <v>2566</v>
      </c>
      <c r="G254" s="23"/>
      <c r="H254" s="7" t="s">
        <v>2567</v>
      </c>
      <c r="I254" s="23"/>
      <c r="J254" s="82" t="s">
        <v>7</v>
      </c>
      <c r="K254" s="23"/>
      <c r="L254" s="23"/>
      <c r="M254" s="23"/>
      <c r="N254" s="82" t="s">
        <v>7</v>
      </c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</row>
    <row r="255">
      <c r="A255" s="85">
        <v>43752.0</v>
      </c>
      <c r="B255" s="112" t="s">
        <v>134</v>
      </c>
      <c r="C255" s="113"/>
      <c r="D255" s="188" t="s">
        <v>252</v>
      </c>
      <c r="E255" s="189"/>
      <c r="F255" s="188" t="s">
        <v>252</v>
      </c>
      <c r="G255" s="188"/>
      <c r="H255" s="201">
        <v>0.5270833333333333</v>
      </c>
      <c r="I255" s="189"/>
      <c r="J255" s="201">
        <v>0.5541666666666667</v>
      </c>
      <c r="K255" s="189"/>
      <c r="L255" s="201">
        <v>0.6326388888888889</v>
      </c>
      <c r="M255" s="115"/>
      <c r="N255" s="115"/>
      <c r="O255" s="11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</row>
    <row r="256">
      <c r="A256" s="27"/>
      <c r="B256" s="88" t="s">
        <v>159</v>
      </c>
      <c r="C256" s="90"/>
      <c r="D256" s="233">
        <v>0.0</v>
      </c>
      <c r="E256" s="235"/>
      <c r="F256" s="299">
        <v>0.0</v>
      </c>
      <c r="G256" s="299"/>
      <c r="H256" s="299">
        <v>35.0</v>
      </c>
      <c r="I256" s="300"/>
      <c r="J256" s="299">
        <v>22.0</v>
      </c>
      <c r="K256" s="300"/>
      <c r="L256" s="299">
        <v>47.0</v>
      </c>
      <c r="M256" s="92"/>
      <c r="N256" s="92"/>
      <c r="O256" s="224">
        <f>SUM(D256:N256)</f>
        <v>104</v>
      </c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</row>
    <row r="257">
      <c r="A257" s="27"/>
      <c r="B257" s="88" t="s">
        <v>178</v>
      </c>
      <c r="C257" s="90"/>
      <c r="D257" s="233">
        <v>0.0</v>
      </c>
      <c r="E257" s="235"/>
      <c r="F257" s="299">
        <v>0.0</v>
      </c>
      <c r="G257" s="299"/>
      <c r="H257" s="299">
        <v>35.0</v>
      </c>
      <c r="I257" s="300"/>
      <c r="J257" s="299">
        <v>22.0</v>
      </c>
      <c r="K257" s="300"/>
      <c r="L257" s="299">
        <v>47.0</v>
      </c>
      <c r="M257" s="92"/>
      <c r="N257" s="92"/>
      <c r="O257" s="90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</row>
    <row r="258">
      <c r="A258" s="27"/>
      <c r="B258" s="88" t="s">
        <v>287</v>
      </c>
      <c r="C258" s="90"/>
      <c r="D258" s="233">
        <v>0.0</v>
      </c>
      <c r="E258" s="235"/>
      <c r="F258" s="299">
        <v>0.0</v>
      </c>
      <c r="G258" s="299"/>
      <c r="H258" s="299">
        <v>10.0</v>
      </c>
      <c r="I258" s="300"/>
      <c r="J258" s="299" t="s">
        <v>252</v>
      </c>
      <c r="K258" s="300"/>
      <c r="L258" s="299" t="s">
        <v>252</v>
      </c>
      <c r="M258" s="90"/>
      <c r="N258" s="92"/>
      <c r="O258" s="90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</row>
    <row r="259">
      <c r="A259" s="27"/>
      <c r="B259" s="88" t="s">
        <v>295</v>
      </c>
      <c r="C259" s="90"/>
      <c r="D259" s="233">
        <v>0.0</v>
      </c>
      <c r="E259" s="233"/>
      <c r="F259" s="301">
        <v>0.0</v>
      </c>
      <c r="G259" s="301"/>
      <c r="H259" s="301">
        <v>11.0</v>
      </c>
      <c r="I259" s="301"/>
      <c r="J259" s="301">
        <v>10.0</v>
      </c>
      <c r="K259" s="301"/>
      <c r="L259" s="301">
        <v>29.0</v>
      </c>
      <c r="M259" s="90"/>
      <c r="N259" s="90"/>
      <c r="O259" s="90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</row>
    <row r="260">
      <c r="A260" s="27"/>
      <c r="B260" s="88" t="s">
        <v>301</v>
      </c>
      <c r="C260" s="90"/>
      <c r="D260" s="233">
        <f t="shared" ref="D260:E260" si="94">sum(D258)</f>
        <v>0</v>
      </c>
      <c r="E260" s="233">
        <f t="shared" si="94"/>
        <v>0</v>
      </c>
      <c r="F260" s="233">
        <f t="shared" ref="F260:L260" si="95">sum(F258:F259)</f>
        <v>0</v>
      </c>
      <c r="G260" s="233">
        <f t="shared" si="95"/>
        <v>0</v>
      </c>
      <c r="H260" s="233">
        <f t="shared" si="95"/>
        <v>21</v>
      </c>
      <c r="I260" s="233">
        <f t="shared" si="95"/>
        <v>0</v>
      </c>
      <c r="J260" s="233">
        <f t="shared" si="95"/>
        <v>10</v>
      </c>
      <c r="K260" s="233">
        <f t="shared" si="95"/>
        <v>0</v>
      </c>
      <c r="L260" s="233">
        <f t="shared" si="95"/>
        <v>29</v>
      </c>
      <c r="M260" s="90"/>
      <c r="N260" s="90"/>
      <c r="O260" s="90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</row>
    <row r="261">
      <c r="A261" s="27"/>
      <c r="B261" s="88" t="s">
        <v>214</v>
      </c>
      <c r="C261" s="90"/>
      <c r="D261" s="233">
        <v>0.0</v>
      </c>
      <c r="E261" s="235"/>
      <c r="F261" s="233">
        <v>0.0</v>
      </c>
      <c r="G261" s="233">
        <f t="shared" ref="G261:M261" si="96">G256-G260-G262</f>
        <v>0</v>
      </c>
      <c r="H261" s="233">
        <f t="shared" si="96"/>
        <v>11</v>
      </c>
      <c r="I261" s="233">
        <f t="shared" si="96"/>
        <v>0</v>
      </c>
      <c r="J261" s="233">
        <f t="shared" si="96"/>
        <v>12</v>
      </c>
      <c r="K261" s="233">
        <f t="shared" si="96"/>
        <v>0</v>
      </c>
      <c r="L261" s="233">
        <f t="shared" si="96"/>
        <v>17</v>
      </c>
      <c r="M261" s="233">
        <f t="shared" si="96"/>
        <v>0</v>
      </c>
      <c r="N261" s="233"/>
      <c r="O261" s="90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</row>
    <row r="262">
      <c r="A262" s="27"/>
      <c r="B262" s="88" t="s">
        <v>221</v>
      </c>
      <c r="C262" s="90"/>
      <c r="D262" s="233">
        <v>0.0</v>
      </c>
      <c r="E262" s="235"/>
      <c r="F262" s="301">
        <v>0.0</v>
      </c>
      <c r="G262" s="301"/>
      <c r="H262" s="301">
        <v>3.0</v>
      </c>
      <c r="I262" s="302"/>
      <c r="J262" s="301">
        <v>0.0</v>
      </c>
      <c r="K262" s="302"/>
      <c r="L262" s="301">
        <v>1.0</v>
      </c>
      <c r="M262" s="90"/>
      <c r="N262" s="92"/>
      <c r="O262" s="90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</row>
    <row r="263">
      <c r="A263" s="27"/>
      <c r="B263" s="88" t="s">
        <v>233</v>
      </c>
      <c r="C263" s="90"/>
      <c r="D263" s="233">
        <f t="shared" ref="D263:L263" si="97">D256-D257</f>
        <v>0</v>
      </c>
      <c r="E263" s="233">
        <f t="shared" si="97"/>
        <v>0</v>
      </c>
      <c r="F263" s="299">
        <f t="shared" si="97"/>
        <v>0</v>
      </c>
      <c r="G263" s="299">
        <f t="shared" si="97"/>
        <v>0</v>
      </c>
      <c r="H263" s="299">
        <f t="shared" si="97"/>
        <v>0</v>
      </c>
      <c r="I263" s="299">
        <f t="shared" si="97"/>
        <v>0</v>
      </c>
      <c r="J263" s="299">
        <f t="shared" si="97"/>
        <v>0</v>
      </c>
      <c r="K263" s="299">
        <f t="shared" si="97"/>
        <v>0</v>
      </c>
      <c r="L263" s="299">
        <f t="shared" si="97"/>
        <v>0</v>
      </c>
      <c r="M263" s="90"/>
      <c r="N263" s="90"/>
      <c r="O263" s="90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</row>
    <row r="264">
      <c r="A264" s="35"/>
      <c r="B264" s="88" t="s">
        <v>338</v>
      </c>
      <c r="C264" s="110" t="str">
        <f>C257/C256</f>
        <v>#DIV/0!</v>
      </c>
      <c r="D264" s="109">
        <v>0.0</v>
      </c>
      <c r="E264" s="110" t="str">
        <f t="shared" ref="E264:O264" si="98">E257/E256</f>
        <v>#DIV/0!</v>
      </c>
      <c r="F264" s="110" t="str">
        <f t="shared" si="98"/>
        <v>#DIV/0!</v>
      </c>
      <c r="G264" s="110" t="str">
        <f t="shared" si="98"/>
        <v>#DIV/0!</v>
      </c>
      <c r="H264" s="110">
        <f t="shared" si="98"/>
        <v>1</v>
      </c>
      <c r="I264" s="110" t="str">
        <f t="shared" si="98"/>
        <v>#DIV/0!</v>
      </c>
      <c r="J264" s="110">
        <f t="shared" si="98"/>
        <v>1</v>
      </c>
      <c r="K264" s="110" t="str">
        <f t="shared" si="98"/>
        <v>#DIV/0!</v>
      </c>
      <c r="L264" s="110">
        <f t="shared" si="98"/>
        <v>1</v>
      </c>
      <c r="M264" s="110" t="str">
        <f t="shared" si="98"/>
        <v>#DIV/0!</v>
      </c>
      <c r="N264" s="110" t="str">
        <f t="shared" si="98"/>
        <v>#DIV/0!</v>
      </c>
      <c r="O264" s="110">
        <f t="shared" si="98"/>
        <v>0</v>
      </c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</row>
    <row r="265">
      <c r="A265" s="23"/>
      <c r="B265" s="23"/>
      <c r="C265" s="23"/>
      <c r="D265" s="23"/>
      <c r="E265" s="23"/>
      <c r="G265" s="23"/>
      <c r="H265" s="7" t="s">
        <v>2568</v>
      </c>
      <c r="I265" s="23"/>
      <c r="J265" s="7" t="s">
        <v>2569</v>
      </c>
      <c r="K265" s="23"/>
      <c r="L265" s="7" t="s">
        <v>2571</v>
      </c>
      <c r="M265" s="23"/>
      <c r="N265" s="82" t="s">
        <v>7</v>
      </c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</row>
    <row r="266">
      <c r="A266" s="85">
        <v>43753.0</v>
      </c>
      <c r="B266" s="112" t="s">
        <v>134</v>
      </c>
      <c r="C266" s="113"/>
      <c r="D266" s="188" t="s">
        <v>252</v>
      </c>
      <c r="E266" s="189"/>
      <c r="F266" s="201">
        <v>0.45555555555555555</v>
      </c>
      <c r="G266" s="188"/>
      <c r="H266" s="201">
        <v>0.5263888888888889</v>
      </c>
      <c r="I266" s="189"/>
      <c r="J266" s="201">
        <v>0.5861111111111111</v>
      </c>
      <c r="K266" s="189"/>
      <c r="L266" s="201">
        <v>0.6284722222222222</v>
      </c>
      <c r="M266" s="115"/>
      <c r="N266" s="115"/>
      <c r="O266" s="11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</row>
    <row r="267">
      <c r="A267" s="27"/>
      <c r="B267" s="88" t="s">
        <v>159</v>
      </c>
      <c r="C267" s="90"/>
      <c r="D267" s="233">
        <v>0.0</v>
      </c>
      <c r="E267" s="235"/>
      <c r="F267" s="299">
        <v>5.0</v>
      </c>
      <c r="G267" s="299"/>
      <c r="H267" s="299">
        <v>29.0</v>
      </c>
      <c r="I267" s="300"/>
      <c r="J267" s="299">
        <v>23.0</v>
      </c>
      <c r="K267" s="300"/>
      <c r="L267" s="299">
        <v>86.0</v>
      </c>
      <c r="M267" s="92"/>
      <c r="N267" s="92"/>
      <c r="O267" s="224">
        <f>SUM(D267:N267)</f>
        <v>143</v>
      </c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</row>
    <row r="268">
      <c r="A268" s="27"/>
      <c r="B268" s="88" t="s">
        <v>178</v>
      </c>
      <c r="C268" s="90"/>
      <c r="D268" s="233">
        <v>0.0</v>
      </c>
      <c r="E268" s="235"/>
      <c r="F268" s="299">
        <v>5.0</v>
      </c>
      <c r="G268" s="299"/>
      <c r="H268" s="299">
        <v>29.0</v>
      </c>
      <c r="I268" s="300"/>
      <c r="J268" s="299">
        <v>22.0</v>
      </c>
      <c r="K268" s="300"/>
      <c r="L268" s="299">
        <v>84.0</v>
      </c>
      <c r="M268" s="92"/>
      <c r="N268" s="92"/>
      <c r="O268" s="90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</row>
    <row r="269">
      <c r="A269" s="27"/>
      <c r="B269" s="88" t="s">
        <v>287</v>
      </c>
      <c r="C269" s="90"/>
      <c r="D269" s="233">
        <v>0.0</v>
      </c>
      <c r="E269" s="235"/>
      <c r="F269" s="299">
        <v>4.0</v>
      </c>
      <c r="G269" s="299"/>
      <c r="H269" s="299">
        <v>10.0</v>
      </c>
      <c r="I269" s="300"/>
      <c r="J269" s="299" t="s">
        <v>252</v>
      </c>
      <c r="K269" s="300"/>
      <c r="L269" s="299" t="s">
        <v>252</v>
      </c>
      <c r="M269" s="90"/>
      <c r="N269" s="92"/>
      <c r="O269" s="90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</row>
    <row r="270">
      <c r="A270" s="27"/>
      <c r="B270" s="88" t="s">
        <v>295</v>
      </c>
      <c r="C270" s="90"/>
      <c r="D270" s="233">
        <v>0.0</v>
      </c>
      <c r="E270" s="233"/>
      <c r="F270" s="301">
        <v>0.0</v>
      </c>
      <c r="G270" s="301"/>
      <c r="H270" s="301">
        <v>9.0</v>
      </c>
      <c r="I270" s="301"/>
      <c r="J270" s="301">
        <v>6.0</v>
      </c>
      <c r="K270" s="301"/>
      <c r="L270" s="301">
        <v>48.0</v>
      </c>
      <c r="M270" s="90"/>
      <c r="N270" s="90"/>
      <c r="O270" s="90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</row>
    <row r="271">
      <c r="A271" s="27"/>
      <c r="B271" s="88" t="s">
        <v>301</v>
      </c>
      <c r="C271" s="90"/>
      <c r="D271" s="233">
        <f t="shared" ref="D271:E271" si="99">sum(D269)</f>
        <v>0</v>
      </c>
      <c r="E271" s="233">
        <f t="shared" si="99"/>
        <v>0</v>
      </c>
      <c r="F271" s="233">
        <f t="shared" ref="F271:L271" si="100">sum(F269:F270)</f>
        <v>4</v>
      </c>
      <c r="G271" s="233">
        <f t="shared" si="100"/>
        <v>0</v>
      </c>
      <c r="H271" s="233">
        <f t="shared" si="100"/>
        <v>19</v>
      </c>
      <c r="I271" s="233">
        <f t="shared" si="100"/>
        <v>0</v>
      </c>
      <c r="J271" s="233">
        <f t="shared" si="100"/>
        <v>6</v>
      </c>
      <c r="K271" s="233">
        <f t="shared" si="100"/>
        <v>0</v>
      </c>
      <c r="L271" s="233">
        <f t="shared" si="100"/>
        <v>48</v>
      </c>
      <c r="M271" s="90"/>
      <c r="N271" s="90"/>
      <c r="O271" s="90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</row>
    <row r="272">
      <c r="A272" s="27"/>
      <c r="B272" s="88" t="s">
        <v>214</v>
      </c>
      <c r="C272" s="90"/>
      <c r="D272" s="233">
        <v>0.0</v>
      </c>
      <c r="E272" s="235"/>
      <c r="F272" s="233">
        <v>0.0</v>
      </c>
      <c r="G272" s="233">
        <f t="shared" ref="G272:M272" si="101">G267-G271-G273</f>
        <v>0</v>
      </c>
      <c r="H272" s="233">
        <f t="shared" si="101"/>
        <v>10</v>
      </c>
      <c r="I272" s="233">
        <f t="shared" si="101"/>
        <v>0</v>
      </c>
      <c r="J272" s="233">
        <f t="shared" si="101"/>
        <v>16</v>
      </c>
      <c r="K272" s="233">
        <f t="shared" si="101"/>
        <v>0</v>
      </c>
      <c r="L272" s="233">
        <f t="shared" si="101"/>
        <v>38</v>
      </c>
      <c r="M272" s="233">
        <f t="shared" si="101"/>
        <v>0</v>
      </c>
      <c r="N272" s="233"/>
      <c r="O272" s="90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</row>
    <row r="273">
      <c r="A273" s="27"/>
      <c r="B273" s="88" t="s">
        <v>221</v>
      </c>
      <c r="C273" s="90"/>
      <c r="D273" s="233">
        <v>0.0</v>
      </c>
      <c r="E273" s="235"/>
      <c r="F273" s="301">
        <v>0.0</v>
      </c>
      <c r="G273" s="301"/>
      <c r="H273" s="301">
        <v>0.0</v>
      </c>
      <c r="I273" s="302"/>
      <c r="J273" s="301">
        <v>1.0</v>
      </c>
      <c r="K273" s="302"/>
      <c r="L273" s="301">
        <v>0.0</v>
      </c>
      <c r="M273" s="90"/>
      <c r="N273" s="92"/>
      <c r="O273" s="90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</row>
    <row r="274">
      <c r="A274" s="27"/>
      <c r="B274" s="88" t="s">
        <v>233</v>
      </c>
      <c r="C274" s="90"/>
      <c r="D274" s="233">
        <f t="shared" ref="D274:L274" si="102">D267-D268</f>
        <v>0</v>
      </c>
      <c r="E274" s="233">
        <f t="shared" si="102"/>
        <v>0</v>
      </c>
      <c r="F274" s="299">
        <f t="shared" si="102"/>
        <v>0</v>
      </c>
      <c r="G274" s="299">
        <f t="shared" si="102"/>
        <v>0</v>
      </c>
      <c r="H274" s="299">
        <f t="shared" si="102"/>
        <v>0</v>
      </c>
      <c r="I274" s="299">
        <f t="shared" si="102"/>
        <v>0</v>
      </c>
      <c r="J274" s="299">
        <f t="shared" si="102"/>
        <v>1</v>
      </c>
      <c r="K274" s="299">
        <f t="shared" si="102"/>
        <v>0</v>
      </c>
      <c r="L274" s="299">
        <f t="shared" si="102"/>
        <v>2</v>
      </c>
      <c r="M274" s="90"/>
      <c r="N274" s="90"/>
      <c r="O274" s="90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</row>
    <row r="275">
      <c r="A275" s="35"/>
      <c r="B275" s="88" t="s">
        <v>338</v>
      </c>
      <c r="C275" s="110" t="str">
        <f>C268/C267</f>
        <v>#DIV/0!</v>
      </c>
      <c r="D275" s="109">
        <v>0.0</v>
      </c>
      <c r="E275" s="110" t="str">
        <f t="shared" ref="E275:O275" si="103">E268/E267</f>
        <v>#DIV/0!</v>
      </c>
      <c r="F275" s="110">
        <f t="shared" si="103"/>
        <v>1</v>
      </c>
      <c r="G275" s="110" t="str">
        <f t="shared" si="103"/>
        <v>#DIV/0!</v>
      </c>
      <c r="H275" s="110">
        <f t="shared" si="103"/>
        <v>1</v>
      </c>
      <c r="I275" s="110" t="str">
        <f t="shared" si="103"/>
        <v>#DIV/0!</v>
      </c>
      <c r="J275" s="110">
        <f t="shared" si="103"/>
        <v>0.9565217391</v>
      </c>
      <c r="K275" s="110" t="str">
        <f t="shared" si="103"/>
        <v>#DIV/0!</v>
      </c>
      <c r="L275" s="110">
        <f t="shared" si="103"/>
        <v>0.976744186</v>
      </c>
      <c r="M275" s="110" t="str">
        <f t="shared" si="103"/>
        <v>#DIV/0!</v>
      </c>
      <c r="N275" s="110" t="str">
        <f t="shared" si="103"/>
        <v>#DIV/0!</v>
      </c>
      <c r="O275" s="110">
        <f t="shared" si="103"/>
        <v>0</v>
      </c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</row>
    <row r="276">
      <c r="A276" s="23"/>
      <c r="B276" s="23"/>
      <c r="C276" s="23"/>
      <c r="D276" s="23"/>
      <c r="E276" s="23"/>
      <c r="F276" s="7" t="s">
        <v>2574</v>
      </c>
      <c r="G276" s="23"/>
      <c r="H276" s="7" t="s">
        <v>2576</v>
      </c>
      <c r="I276" s="23"/>
      <c r="J276" s="7" t="s">
        <v>2578</v>
      </c>
      <c r="K276" s="23"/>
      <c r="L276" s="7" t="s">
        <v>2580</v>
      </c>
      <c r="M276" s="23"/>
      <c r="N276" s="82" t="s">
        <v>7</v>
      </c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</row>
    <row r="277">
      <c r="A277" s="85">
        <v>43754.0</v>
      </c>
      <c r="B277" s="112" t="s">
        <v>134</v>
      </c>
      <c r="C277" s="113"/>
      <c r="D277" s="188" t="s">
        <v>252</v>
      </c>
      <c r="E277" s="189"/>
      <c r="F277" s="201">
        <v>0.4513888888888889</v>
      </c>
      <c r="G277" s="188"/>
      <c r="H277" s="201">
        <v>0.5194444444444445</v>
      </c>
      <c r="I277" s="189"/>
      <c r="J277" s="201">
        <v>0.5784722222222223</v>
      </c>
      <c r="K277" s="189"/>
      <c r="L277" s="188" t="s">
        <v>252</v>
      </c>
      <c r="M277" s="115"/>
      <c r="N277" s="115"/>
      <c r="O277" s="11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</row>
    <row r="278">
      <c r="A278" s="27"/>
      <c r="B278" s="88" t="s">
        <v>159</v>
      </c>
      <c r="C278" s="90"/>
      <c r="D278" s="233">
        <v>0.0</v>
      </c>
      <c r="E278" s="235"/>
      <c r="F278" s="299">
        <v>6.0</v>
      </c>
      <c r="G278" s="299"/>
      <c r="H278" s="299">
        <v>7.0</v>
      </c>
      <c r="I278" s="300"/>
      <c r="J278" s="299">
        <v>26.0</v>
      </c>
      <c r="K278" s="300"/>
      <c r="L278" s="299">
        <v>0.0</v>
      </c>
      <c r="M278" s="92"/>
      <c r="N278" s="92"/>
      <c r="O278" s="224">
        <f>SUM(D278:N278)</f>
        <v>39</v>
      </c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</row>
    <row r="279">
      <c r="A279" s="27"/>
      <c r="B279" s="88" t="s">
        <v>178</v>
      </c>
      <c r="C279" s="90"/>
      <c r="D279" s="233">
        <v>0.0</v>
      </c>
      <c r="E279" s="235"/>
      <c r="F279" s="299">
        <v>6.0</v>
      </c>
      <c r="G279" s="299"/>
      <c r="H279" s="299">
        <v>7.0</v>
      </c>
      <c r="I279" s="300"/>
      <c r="J279" s="299">
        <v>26.0</v>
      </c>
      <c r="K279" s="300"/>
      <c r="L279" s="299">
        <v>0.0</v>
      </c>
      <c r="M279" s="92"/>
      <c r="N279" s="92"/>
      <c r="O279" s="90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</row>
    <row r="280">
      <c r="A280" s="27"/>
      <c r="B280" s="88" t="s">
        <v>287</v>
      </c>
      <c r="C280" s="90"/>
      <c r="D280" s="233">
        <v>0.0</v>
      </c>
      <c r="E280" s="235"/>
      <c r="F280" s="299">
        <v>5.0</v>
      </c>
      <c r="G280" s="299"/>
      <c r="H280" s="299">
        <v>5.0</v>
      </c>
      <c r="I280" s="300"/>
      <c r="J280" s="299" t="s">
        <v>252</v>
      </c>
      <c r="K280" s="300"/>
      <c r="L280" s="299">
        <v>0.0</v>
      </c>
      <c r="M280" s="90"/>
      <c r="N280" s="92"/>
      <c r="O280" s="90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</row>
    <row r="281">
      <c r="A281" s="27"/>
      <c r="B281" s="88" t="s">
        <v>295</v>
      </c>
      <c r="C281" s="90"/>
      <c r="D281" s="233">
        <v>0.0</v>
      </c>
      <c r="E281" s="233"/>
      <c r="F281" s="301">
        <v>1.0</v>
      </c>
      <c r="G281" s="301"/>
      <c r="H281" s="301">
        <v>0.0</v>
      </c>
      <c r="I281" s="301"/>
      <c r="J281" s="301">
        <v>20.0</v>
      </c>
      <c r="K281" s="301"/>
      <c r="L281" s="301">
        <v>0.0</v>
      </c>
      <c r="M281" s="90"/>
      <c r="N281" s="90"/>
      <c r="O281" s="90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</row>
    <row r="282">
      <c r="A282" s="27"/>
      <c r="B282" s="88" t="s">
        <v>301</v>
      </c>
      <c r="C282" s="90"/>
      <c r="D282" s="233">
        <f t="shared" ref="D282:E282" si="104">sum(D280)</f>
        <v>0</v>
      </c>
      <c r="E282" s="233">
        <f t="shared" si="104"/>
        <v>0</v>
      </c>
      <c r="F282" s="233">
        <f t="shared" ref="F282:L282" si="105">sum(F280:F281)</f>
        <v>6</v>
      </c>
      <c r="G282" s="233">
        <f t="shared" si="105"/>
        <v>0</v>
      </c>
      <c r="H282" s="233">
        <f t="shared" si="105"/>
        <v>5</v>
      </c>
      <c r="I282" s="233">
        <f t="shared" si="105"/>
        <v>0</v>
      </c>
      <c r="J282" s="233">
        <f t="shared" si="105"/>
        <v>20</v>
      </c>
      <c r="K282" s="233">
        <f t="shared" si="105"/>
        <v>0</v>
      </c>
      <c r="L282" s="233">
        <f t="shared" si="105"/>
        <v>0</v>
      </c>
      <c r="M282" s="90"/>
      <c r="N282" s="90"/>
      <c r="O282" s="90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</row>
    <row r="283">
      <c r="A283" s="27"/>
      <c r="B283" s="88" t="s">
        <v>214</v>
      </c>
      <c r="C283" s="90"/>
      <c r="D283" s="233">
        <v>0.0</v>
      </c>
      <c r="E283" s="235"/>
      <c r="F283" s="233">
        <v>0.0</v>
      </c>
      <c r="G283" s="233">
        <f t="shared" ref="G283:M283" si="106">G278-G282-G284</f>
        <v>0</v>
      </c>
      <c r="H283" s="233">
        <f t="shared" si="106"/>
        <v>2</v>
      </c>
      <c r="I283" s="233">
        <f t="shared" si="106"/>
        <v>0</v>
      </c>
      <c r="J283" s="233">
        <f t="shared" si="106"/>
        <v>5</v>
      </c>
      <c r="K283" s="233">
        <f t="shared" si="106"/>
        <v>0</v>
      </c>
      <c r="L283" s="233">
        <f t="shared" si="106"/>
        <v>0</v>
      </c>
      <c r="M283" s="233">
        <f t="shared" si="106"/>
        <v>0</v>
      </c>
      <c r="N283" s="233"/>
      <c r="O283" s="90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</row>
    <row r="284">
      <c r="A284" s="27"/>
      <c r="B284" s="88" t="s">
        <v>221</v>
      </c>
      <c r="C284" s="90"/>
      <c r="D284" s="233">
        <v>0.0</v>
      </c>
      <c r="E284" s="235"/>
      <c r="F284" s="301">
        <v>0.0</v>
      </c>
      <c r="G284" s="301"/>
      <c r="H284" s="301">
        <v>0.0</v>
      </c>
      <c r="I284" s="302"/>
      <c r="J284" s="301">
        <v>1.0</v>
      </c>
      <c r="K284" s="302"/>
      <c r="L284" s="301">
        <v>0.0</v>
      </c>
      <c r="M284" s="90"/>
      <c r="N284" s="92"/>
      <c r="O284" s="90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</row>
    <row r="285">
      <c r="A285" s="27"/>
      <c r="B285" s="88" t="s">
        <v>233</v>
      </c>
      <c r="C285" s="90"/>
      <c r="D285" s="233">
        <f t="shared" ref="D285:L285" si="107">D278-D279</f>
        <v>0</v>
      </c>
      <c r="E285" s="233">
        <f t="shared" si="107"/>
        <v>0</v>
      </c>
      <c r="F285" s="299">
        <f t="shared" si="107"/>
        <v>0</v>
      </c>
      <c r="G285" s="299">
        <f t="shared" si="107"/>
        <v>0</v>
      </c>
      <c r="H285" s="299">
        <f t="shared" si="107"/>
        <v>0</v>
      </c>
      <c r="I285" s="299">
        <f t="shared" si="107"/>
        <v>0</v>
      </c>
      <c r="J285" s="299">
        <f t="shared" si="107"/>
        <v>0</v>
      </c>
      <c r="K285" s="299">
        <f t="shared" si="107"/>
        <v>0</v>
      </c>
      <c r="L285" s="299">
        <f t="shared" si="107"/>
        <v>0</v>
      </c>
      <c r="M285" s="90"/>
      <c r="N285" s="90"/>
      <c r="O285" s="90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</row>
    <row r="286">
      <c r="A286" s="35"/>
      <c r="B286" s="88" t="s">
        <v>338</v>
      </c>
      <c r="C286" s="110" t="str">
        <f>C279/C278</f>
        <v>#DIV/0!</v>
      </c>
      <c r="D286" s="109">
        <v>0.0</v>
      </c>
      <c r="E286" s="110" t="str">
        <f t="shared" ref="E286:O286" si="108">E279/E278</f>
        <v>#DIV/0!</v>
      </c>
      <c r="F286" s="110">
        <f t="shared" si="108"/>
        <v>1</v>
      </c>
      <c r="G286" s="110" t="str">
        <f t="shared" si="108"/>
        <v>#DIV/0!</v>
      </c>
      <c r="H286" s="110">
        <f t="shared" si="108"/>
        <v>1</v>
      </c>
      <c r="I286" s="110" t="str">
        <f t="shared" si="108"/>
        <v>#DIV/0!</v>
      </c>
      <c r="J286" s="110">
        <f t="shared" si="108"/>
        <v>1</v>
      </c>
      <c r="K286" s="110" t="str">
        <f t="shared" si="108"/>
        <v>#DIV/0!</v>
      </c>
      <c r="L286" s="110" t="str">
        <f t="shared" si="108"/>
        <v>#DIV/0!</v>
      </c>
      <c r="M286" s="110" t="str">
        <f t="shared" si="108"/>
        <v>#DIV/0!</v>
      </c>
      <c r="N286" s="110" t="str">
        <f t="shared" si="108"/>
        <v>#DIV/0!</v>
      </c>
      <c r="O286" s="110">
        <f t="shared" si="108"/>
        <v>0</v>
      </c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</row>
    <row r="287">
      <c r="A287" s="23"/>
      <c r="B287" s="23"/>
      <c r="C287" s="23"/>
      <c r="D287" s="23"/>
      <c r="E287" s="23"/>
      <c r="F287" s="7" t="s">
        <v>2586</v>
      </c>
      <c r="G287" s="23"/>
      <c r="H287" s="7" t="s">
        <v>2589</v>
      </c>
      <c r="I287" s="23"/>
      <c r="J287" s="7" t="s">
        <v>2592</v>
      </c>
      <c r="K287" s="23"/>
      <c r="L287" s="82" t="s">
        <v>7</v>
      </c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</row>
    <row r="288">
      <c r="A288" s="85">
        <v>43755.0</v>
      </c>
      <c r="B288" s="112" t="s">
        <v>134</v>
      </c>
      <c r="C288" s="113"/>
      <c r="D288" s="188" t="s">
        <v>252</v>
      </c>
      <c r="E288" s="189"/>
      <c r="F288" s="201"/>
      <c r="G288" s="188"/>
      <c r="H288" s="201"/>
      <c r="I288" s="189"/>
      <c r="J288" s="201"/>
      <c r="K288" s="189"/>
      <c r="L288" s="188"/>
      <c r="M288" s="115"/>
      <c r="N288" s="115"/>
      <c r="O288" s="11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</row>
    <row r="289">
      <c r="A289" s="27"/>
      <c r="B289" s="88" t="s">
        <v>159</v>
      </c>
      <c r="C289" s="90"/>
      <c r="D289" s="233">
        <v>0.0</v>
      </c>
      <c r="E289" s="235"/>
      <c r="F289" s="299"/>
      <c r="G289" s="299"/>
      <c r="H289" s="299"/>
      <c r="I289" s="300"/>
      <c r="J289" s="299"/>
      <c r="K289" s="300"/>
      <c r="L289" s="299"/>
      <c r="M289" s="92"/>
      <c r="N289" s="92"/>
      <c r="O289" s="224">
        <f>SUM(D289:N289)</f>
        <v>0</v>
      </c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</row>
    <row r="290">
      <c r="A290" s="27"/>
      <c r="B290" s="88" t="s">
        <v>178</v>
      </c>
      <c r="C290" s="90"/>
      <c r="D290" s="233">
        <v>0.0</v>
      </c>
      <c r="E290" s="235"/>
      <c r="F290" s="299"/>
      <c r="G290" s="299"/>
      <c r="H290" s="299"/>
      <c r="I290" s="300"/>
      <c r="J290" s="299"/>
      <c r="K290" s="300"/>
      <c r="L290" s="299"/>
      <c r="M290" s="92"/>
      <c r="N290" s="92"/>
      <c r="O290" s="90"/>
      <c r="P290" s="82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</row>
    <row r="291">
      <c r="A291" s="27"/>
      <c r="B291" s="88" t="s">
        <v>287</v>
      </c>
      <c r="C291" s="90"/>
      <c r="D291" s="233">
        <v>0.0</v>
      </c>
      <c r="E291" s="235"/>
      <c r="F291" s="299"/>
      <c r="G291" s="299"/>
      <c r="H291" s="299"/>
      <c r="I291" s="300"/>
      <c r="J291" s="299"/>
      <c r="K291" s="300"/>
      <c r="L291" s="299"/>
      <c r="M291" s="90"/>
      <c r="N291" s="92"/>
      <c r="O291" s="90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</row>
    <row r="292">
      <c r="A292" s="27"/>
      <c r="B292" s="88" t="s">
        <v>295</v>
      </c>
      <c r="C292" s="90"/>
      <c r="D292" s="233">
        <v>0.0</v>
      </c>
      <c r="E292" s="233"/>
      <c r="F292" s="301"/>
      <c r="G292" s="301"/>
      <c r="H292" s="301"/>
      <c r="I292" s="301"/>
      <c r="J292" s="301"/>
      <c r="K292" s="301"/>
      <c r="L292" s="301"/>
      <c r="M292" s="90"/>
      <c r="N292" s="90"/>
      <c r="O292" s="90"/>
      <c r="P292" s="82" t="s">
        <v>2593</v>
      </c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</row>
    <row r="293">
      <c r="A293" s="27"/>
      <c r="B293" s="88" t="s">
        <v>301</v>
      </c>
      <c r="C293" s="90"/>
      <c r="D293" s="233">
        <f t="shared" ref="D293:E293" si="109">sum(D291)</f>
        <v>0</v>
      </c>
      <c r="E293" s="233">
        <f t="shared" si="109"/>
        <v>0</v>
      </c>
      <c r="F293" s="233">
        <f t="shared" ref="F293:L293" si="110">sum(F291:F292)</f>
        <v>0</v>
      </c>
      <c r="G293" s="233">
        <f t="shared" si="110"/>
        <v>0</v>
      </c>
      <c r="H293" s="233">
        <f t="shared" si="110"/>
        <v>0</v>
      </c>
      <c r="I293" s="233">
        <f t="shared" si="110"/>
        <v>0</v>
      </c>
      <c r="J293" s="233">
        <f t="shared" si="110"/>
        <v>0</v>
      </c>
      <c r="K293" s="233">
        <f t="shared" si="110"/>
        <v>0</v>
      </c>
      <c r="L293" s="233">
        <f t="shared" si="110"/>
        <v>0</v>
      </c>
      <c r="M293" s="90"/>
      <c r="N293" s="90"/>
      <c r="O293" s="90"/>
      <c r="P293" s="82" t="s">
        <v>2595</v>
      </c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</row>
    <row r="294">
      <c r="A294" s="27"/>
      <c r="B294" s="88" t="s">
        <v>214</v>
      </c>
      <c r="C294" s="90"/>
      <c r="D294" s="233">
        <v>0.0</v>
      </c>
      <c r="E294" s="235"/>
      <c r="F294" s="233">
        <v>0.0</v>
      </c>
      <c r="G294" s="233">
        <f t="shared" ref="G294:M294" si="111">G289-G293-G295</f>
        <v>0</v>
      </c>
      <c r="H294" s="233">
        <f t="shared" si="111"/>
        <v>0</v>
      </c>
      <c r="I294" s="233">
        <f t="shared" si="111"/>
        <v>0</v>
      </c>
      <c r="J294" s="233">
        <f t="shared" si="111"/>
        <v>0</v>
      </c>
      <c r="K294" s="233">
        <f t="shared" si="111"/>
        <v>0</v>
      </c>
      <c r="L294" s="233">
        <f t="shared" si="111"/>
        <v>0</v>
      </c>
      <c r="M294" s="233">
        <f t="shared" si="111"/>
        <v>0</v>
      </c>
      <c r="N294" s="233"/>
      <c r="O294" s="90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</row>
    <row r="295">
      <c r="A295" s="27"/>
      <c r="B295" s="88" t="s">
        <v>221</v>
      </c>
      <c r="C295" s="90"/>
      <c r="D295" s="233">
        <v>0.0</v>
      </c>
      <c r="E295" s="235"/>
      <c r="F295" s="301"/>
      <c r="G295" s="301"/>
      <c r="H295" s="301"/>
      <c r="I295" s="302"/>
      <c r="J295" s="301"/>
      <c r="K295" s="302"/>
      <c r="L295" s="301"/>
      <c r="M295" s="90"/>
      <c r="N295" s="92"/>
      <c r="O295" s="90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</row>
    <row r="296">
      <c r="A296" s="27"/>
      <c r="B296" s="88" t="s">
        <v>233</v>
      </c>
      <c r="C296" s="90"/>
      <c r="D296" s="233">
        <f t="shared" ref="D296:L296" si="112">D289-D290</f>
        <v>0</v>
      </c>
      <c r="E296" s="233">
        <f t="shared" si="112"/>
        <v>0</v>
      </c>
      <c r="F296" s="299">
        <f t="shared" si="112"/>
        <v>0</v>
      </c>
      <c r="G296" s="299">
        <f t="shared" si="112"/>
        <v>0</v>
      </c>
      <c r="H296" s="299">
        <f t="shared" si="112"/>
        <v>0</v>
      </c>
      <c r="I296" s="299">
        <f t="shared" si="112"/>
        <v>0</v>
      </c>
      <c r="J296" s="299">
        <f t="shared" si="112"/>
        <v>0</v>
      </c>
      <c r="K296" s="299">
        <f t="shared" si="112"/>
        <v>0</v>
      </c>
      <c r="L296" s="299">
        <f t="shared" si="112"/>
        <v>0</v>
      </c>
      <c r="M296" s="90"/>
      <c r="N296" s="90"/>
      <c r="O296" s="90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</row>
    <row r="297">
      <c r="A297" s="35"/>
      <c r="B297" s="88" t="s">
        <v>338</v>
      </c>
      <c r="C297" s="110" t="str">
        <f>C290/C289</f>
        <v>#DIV/0!</v>
      </c>
      <c r="D297" s="109">
        <v>0.0</v>
      </c>
      <c r="E297" s="110" t="str">
        <f t="shared" ref="E297:O297" si="113">E290/E289</f>
        <v>#DIV/0!</v>
      </c>
      <c r="F297" s="110" t="str">
        <f t="shared" si="113"/>
        <v>#DIV/0!</v>
      </c>
      <c r="G297" s="110" t="str">
        <f t="shared" si="113"/>
        <v>#DIV/0!</v>
      </c>
      <c r="H297" s="110" t="str">
        <f t="shared" si="113"/>
        <v>#DIV/0!</v>
      </c>
      <c r="I297" s="110" t="str">
        <f t="shared" si="113"/>
        <v>#DIV/0!</v>
      </c>
      <c r="J297" s="110" t="str">
        <f t="shared" si="113"/>
        <v>#DIV/0!</v>
      </c>
      <c r="K297" s="110" t="str">
        <f t="shared" si="113"/>
        <v>#DIV/0!</v>
      </c>
      <c r="L297" s="110" t="str">
        <f t="shared" si="113"/>
        <v>#DIV/0!</v>
      </c>
      <c r="M297" s="110" t="str">
        <f t="shared" si="113"/>
        <v>#DIV/0!</v>
      </c>
      <c r="N297" s="110" t="str">
        <f t="shared" si="113"/>
        <v>#DIV/0!</v>
      </c>
      <c r="O297" s="110" t="str">
        <f t="shared" si="113"/>
        <v>#DIV/0!</v>
      </c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</row>
    <row r="100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</row>
    <row r="100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</row>
  </sheetData>
  <customSheetViews>
    <customSheetView guid="{C5E8757A-A0C4-41F0-83E7-527FB684A885}" filter="1" showAutoFilter="1">
      <autoFilter ref="$A$1:$A$264"/>
    </customSheetView>
    <customSheetView guid="{4FA706B4-AC97-41DB-A957-64E2ED01A6F3}" filter="1" showAutoFilter="1">
      <autoFilter ref="$Q$11"/>
    </customSheetView>
  </customSheetViews>
  <mergeCells count="30">
    <mergeCell ref="A1:A2"/>
    <mergeCell ref="B1:B2"/>
    <mergeCell ref="A4:A11"/>
    <mergeCell ref="A12:A22"/>
    <mergeCell ref="A23:A33"/>
    <mergeCell ref="A34:A43"/>
    <mergeCell ref="A44:A53"/>
    <mergeCell ref="A54:A63"/>
    <mergeCell ref="A64:A73"/>
    <mergeCell ref="A75:A84"/>
    <mergeCell ref="A86:A95"/>
    <mergeCell ref="A96:A105"/>
    <mergeCell ref="A106:A115"/>
    <mergeCell ref="A116:A125"/>
    <mergeCell ref="A126:A135"/>
    <mergeCell ref="A137:A146"/>
    <mergeCell ref="A148:A157"/>
    <mergeCell ref="A159:A168"/>
    <mergeCell ref="A170:A179"/>
    <mergeCell ref="A181:A190"/>
    <mergeCell ref="A191:A200"/>
    <mergeCell ref="A277:A286"/>
    <mergeCell ref="A288:A297"/>
    <mergeCell ref="A202:A211"/>
    <mergeCell ref="A212:A221"/>
    <mergeCell ref="A223:A232"/>
    <mergeCell ref="A233:A242"/>
    <mergeCell ref="A244:A253"/>
    <mergeCell ref="A255:A264"/>
    <mergeCell ref="A266:A275"/>
  </mergeCells>
  <hyperlinks>
    <hyperlink r:id="rId2" ref="F136"/>
    <hyperlink r:id="rId3" ref="H136"/>
    <hyperlink r:id="rId4" ref="J136"/>
    <hyperlink r:id="rId5" ref="L136"/>
    <hyperlink r:id="rId6" ref="F147"/>
    <hyperlink r:id="rId7" ref="H147"/>
    <hyperlink r:id="rId8" ref="J147"/>
    <hyperlink r:id="rId9" ref="L147"/>
    <hyperlink r:id="rId10" ref="F158"/>
    <hyperlink r:id="rId11" ref="H158"/>
    <hyperlink r:id="rId12" ref="J158"/>
    <hyperlink r:id="rId13" ref="L158"/>
    <hyperlink r:id="rId14" ref="F169"/>
    <hyperlink r:id="rId15" ref="H169"/>
    <hyperlink r:id="rId16" ref="J169"/>
    <hyperlink r:id="rId17" ref="L169"/>
    <hyperlink r:id="rId18" ref="F180"/>
    <hyperlink r:id="rId19" ref="H180"/>
    <hyperlink r:id="rId20" ref="J180"/>
    <hyperlink r:id="rId21" ref="L180"/>
    <hyperlink r:id="rId22" ref="F201"/>
    <hyperlink r:id="rId23" ref="H201"/>
    <hyperlink r:id="rId24" ref="F243"/>
    <hyperlink r:id="rId25" ref="H243"/>
    <hyperlink r:id="rId26" ref="J243"/>
    <hyperlink r:id="rId27" ref="L243"/>
    <hyperlink r:id="rId28" ref="F254"/>
    <hyperlink r:id="rId29" ref="H254"/>
    <hyperlink r:id="rId30" ref="H265"/>
    <hyperlink r:id="rId31" ref="J265"/>
    <hyperlink r:id="rId32" ref="L265"/>
    <hyperlink r:id="rId33" ref="F276"/>
    <hyperlink r:id="rId34" ref="H276"/>
    <hyperlink r:id="rId35" ref="J276"/>
    <hyperlink r:id="rId36" ref="L276"/>
    <hyperlink r:id="rId37" ref="F287"/>
    <hyperlink r:id="rId38" ref="H287"/>
    <hyperlink r:id="rId39" ref="J287"/>
  </hyperlinks>
  <drawing r:id="rId40"/>
  <legacyDrawing r:id="rId4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9.71"/>
    <col customWidth="1" hidden="1" min="3" max="3" width="10.0"/>
    <col customWidth="1" min="4" max="4" width="12.14"/>
    <col customWidth="1" hidden="1" min="5" max="5" width="10.57"/>
    <col customWidth="1" min="6" max="6" width="9.0"/>
    <col customWidth="1" hidden="1" min="7" max="7" width="10.43"/>
    <col customWidth="1" min="8" max="8" width="9.43"/>
    <col customWidth="1" hidden="1" min="9" max="9" width="8.14"/>
    <col customWidth="1" min="10" max="10" width="11.57"/>
    <col customWidth="1" hidden="1" min="11" max="11" width="12.14"/>
    <col customWidth="1" min="12" max="12" width="9.57"/>
    <col customWidth="1" hidden="1" min="13" max="13" width="16.71"/>
  </cols>
  <sheetData>
    <row r="1">
      <c r="A1" s="296">
        <v>43747.0</v>
      </c>
      <c r="B1" s="46"/>
      <c r="C1" s="238" t="s">
        <v>2216</v>
      </c>
      <c r="D1" s="239" t="s">
        <v>14</v>
      </c>
      <c r="E1" s="238" t="s">
        <v>54</v>
      </c>
      <c r="F1" s="239" t="s">
        <v>14</v>
      </c>
      <c r="G1" s="238" t="s">
        <v>54</v>
      </c>
      <c r="H1" s="239" t="s">
        <v>14</v>
      </c>
      <c r="I1" s="238" t="s">
        <v>54</v>
      </c>
      <c r="J1" s="239" t="s">
        <v>14</v>
      </c>
      <c r="K1" s="238" t="s">
        <v>54</v>
      </c>
      <c r="L1" s="239" t="s">
        <v>14</v>
      </c>
      <c r="M1" s="238" t="s">
        <v>163</v>
      </c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</row>
    <row r="2" ht="30.75" customHeight="1">
      <c r="A2" s="297"/>
      <c r="B2" s="77"/>
      <c r="C2" s="240" t="s">
        <v>2042</v>
      </c>
      <c r="D2" s="239" t="s">
        <v>2042</v>
      </c>
      <c r="E2" s="278" t="s">
        <v>1231</v>
      </c>
      <c r="F2" s="280" t="s">
        <v>167</v>
      </c>
      <c r="G2" s="278" t="s">
        <v>42</v>
      </c>
      <c r="H2" s="239" t="s">
        <v>43</v>
      </c>
      <c r="I2" s="281" t="s">
        <v>129</v>
      </c>
      <c r="J2" s="239" t="s">
        <v>174</v>
      </c>
      <c r="K2" s="281" t="s">
        <v>61</v>
      </c>
      <c r="L2" s="239" t="s">
        <v>176</v>
      </c>
      <c r="M2" s="281" t="s">
        <v>2550</v>
      </c>
      <c r="N2" s="219" t="s">
        <v>114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</row>
    <row r="3">
      <c r="A3" s="298"/>
      <c r="B3" s="75" t="s">
        <v>134</v>
      </c>
      <c r="C3" s="76"/>
      <c r="D3" s="104"/>
      <c r="E3" s="76"/>
      <c r="F3" s="104" t="s">
        <v>383</v>
      </c>
      <c r="G3" s="76"/>
      <c r="H3" s="104" t="s">
        <v>1090</v>
      </c>
      <c r="I3" s="76"/>
      <c r="J3" s="104" t="s">
        <v>1081</v>
      </c>
      <c r="K3" s="76"/>
      <c r="L3" s="76"/>
      <c r="M3" s="76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</row>
    <row r="4">
      <c r="A4" s="85">
        <v>43726.0</v>
      </c>
      <c r="B4" s="88" t="s">
        <v>159</v>
      </c>
      <c r="C4" s="90"/>
      <c r="D4" s="92">
        <v>0.0</v>
      </c>
      <c r="E4" s="90"/>
      <c r="F4" s="92">
        <v>6.0</v>
      </c>
      <c r="G4" s="90"/>
      <c r="H4" s="92">
        <v>4.0</v>
      </c>
      <c r="I4" s="90"/>
      <c r="J4" s="92">
        <v>25.0</v>
      </c>
      <c r="K4" s="90"/>
      <c r="L4" s="92">
        <v>28.0</v>
      </c>
      <c r="M4" s="90"/>
      <c r="N4" s="90"/>
      <c r="O4" s="224">
        <f>SUM(D4:N4)</f>
        <v>63</v>
      </c>
    </row>
    <row r="5">
      <c r="A5" s="27"/>
      <c r="B5" s="88" t="s">
        <v>178</v>
      </c>
      <c r="C5" s="90"/>
      <c r="D5" s="92">
        <v>0.0</v>
      </c>
      <c r="E5" s="90"/>
      <c r="F5" s="92">
        <v>6.0</v>
      </c>
      <c r="G5" s="90"/>
      <c r="H5" s="92">
        <v>4.0</v>
      </c>
      <c r="I5" s="90"/>
      <c r="J5" s="92">
        <v>25.0</v>
      </c>
      <c r="K5" s="90"/>
      <c r="L5" s="92">
        <v>28.0</v>
      </c>
      <c r="M5" s="90"/>
      <c r="N5" s="90"/>
      <c r="O5" s="90"/>
    </row>
    <row r="6">
      <c r="A6" s="27"/>
      <c r="B6" s="88" t="s">
        <v>190</v>
      </c>
      <c r="C6" s="90"/>
      <c r="D6" s="92">
        <v>0.0</v>
      </c>
      <c r="E6" s="90"/>
      <c r="F6" s="92">
        <v>2.0</v>
      </c>
      <c r="G6" s="90"/>
      <c r="H6" s="92">
        <v>2.0</v>
      </c>
      <c r="I6" s="90"/>
      <c r="J6" s="92">
        <v>12.0</v>
      </c>
      <c r="K6" s="90"/>
      <c r="L6" s="92">
        <v>18.0</v>
      </c>
      <c r="M6" s="90"/>
      <c r="N6" s="90"/>
      <c r="O6" s="90"/>
    </row>
    <row r="7">
      <c r="A7" s="27"/>
      <c r="B7" s="88" t="s">
        <v>207</v>
      </c>
      <c r="C7" s="90"/>
      <c r="D7" s="92">
        <v>0.0</v>
      </c>
      <c r="E7" s="90"/>
      <c r="F7" s="92">
        <v>0.0</v>
      </c>
      <c r="G7" s="90"/>
      <c r="H7" s="92">
        <v>0.0</v>
      </c>
      <c r="I7" s="90"/>
      <c r="J7" s="92">
        <v>0.0</v>
      </c>
      <c r="K7" s="90"/>
      <c r="L7" s="92">
        <v>0.0</v>
      </c>
      <c r="M7" s="90"/>
      <c r="N7" s="90"/>
      <c r="O7" s="90"/>
    </row>
    <row r="8">
      <c r="A8" s="27"/>
      <c r="B8" s="88" t="s">
        <v>214</v>
      </c>
      <c r="C8" s="90"/>
      <c r="D8" s="92">
        <v>0.0</v>
      </c>
      <c r="E8" s="90"/>
      <c r="F8" s="5">
        <v>3.0</v>
      </c>
      <c r="G8" s="90"/>
      <c r="H8" s="92">
        <v>2.0</v>
      </c>
      <c r="I8" s="90"/>
      <c r="J8" s="92">
        <v>13.0</v>
      </c>
      <c r="K8" s="90"/>
      <c r="L8" s="92">
        <v>10.0</v>
      </c>
      <c r="M8" s="90"/>
      <c r="N8" s="90"/>
      <c r="O8" s="90"/>
    </row>
    <row r="9">
      <c r="A9" s="27"/>
      <c r="B9" s="88" t="s">
        <v>221</v>
      </c>
      <c r="C9" s="90"/>
      <c r="D9" s="92">
        <v>0.0</v>
      </c>
      <c r="E9" s="90"/>
      <c r="F9" s="92">
        <v>1.0</v>
      </c>
      <c r="G9" s="90"/>
      <c r="H9" s="92">
        <v>0.0</v>
      </c>
      <c r="I9" s="90"/>
      <c r="J9" s="92">
        <v>0.0</v>
      </c>
      <c r="K9" s="90"/>
      <c r="L9" s="92">
        <v>0.0</v>
      </c>
      <c r="M9" s="90"/>
      <c r="N9" s="90"/>
      <c r="O9" s="90"/>
    </row>
    <row r="10">
      <c r="A10" s="27"/>
      <c r="B10" s="88" t="s">
        <v>233</v>
      </c>
      <c r="C10" s="90"/>
      <c r="D10" s="90"/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</row>
    <row r="11">
      <c r="A11" s="35"/>
      <c r="B11" s="109" t="s">
        <v>239</v>
      </c>
      <c r="C11" s="110" t="str">
        <f t="shared" ref="C11:O11" si="1">C5/C4</f>
        <v>#DIV/0!</v>
      </c>
      <c r="D11" s="110" t="str">
        <f t="shared" si="1"/>
        <v>#DIV/0!</v>
      </c>
      <c r="E11" s="110" t="str">
        <f t="shared" si="1"/>
        <v>#DIV/0!</v>
      </c>
      <c r="F11" s="110">
        <f t="shared" si="1"/>
        <v>1</v>
      </c>
      <c r="G11" s="110" t="str">
        <f t="shared" si="1"/>
        <v>#DIV/0!</v>
      </c>
      <c r="H11" s="110">
        <f t="shared" si="1"/>
        <v>1</v>
      </c>
      <c r="I11" s="110" t="str">
        <f t="shared" si="1"/>
        <v>#DIV/0!</v>
      </c>
      <c r="J11" s="110">
        <f t="shared" si="1"/>
        <v>1</v>
      </c>
      <c r="K11" s="110" t="str">
        <f t="shared" si="1"/>
        <v>#DIV/0!</v>
      </c>
      <c r="L11" s="110">
        <f t="shared" si="1"/>
        <v>1</v>
      </c>
      <c r="M11" s="110" t="str">
        <f t="shared" si="1"/>
        <v>#DIV/0!</v>
      </c>
      <c r="N11" s="110" t="str">
        <f t="shared" si="1"/>
        <v>#DIV/0!</v>
      </c>
      <c r="O11" s="110">
        <f t="shared" si="1"/>
        <v>0</v>
      </c>
    </row>
    <row r="12">
      <c r="A12" s="85">
        <v>43727.0</v>
      </c>
      <c r="B12" s="112" t="s">
        <v>134</v>
      </c>
      <c r="C12" s="113"/>
      <c r="D12" s="115"/>
      <c r="E12" s="113"/>
      <c r="F12" s="115" t="s">
        <v>1896</v>
      </c>
      <c r="G12" s="115"/>
      <c r="H12" s="115" t="s">
        <v>1238</v>
      </c>
      <c r="I12" s="113"/>
      <c r="J12" s="115" t="s">
        <v>1091</v>
      </c>
      <c r="K12" s="113"/>
      <c r="L12" s="115" t="s">
        <v>1759</v>
      </c>
      <c r="M12" s="113"/>
      <c r="N12" s="115"/>
      <c r="O12" s="11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</row>
    <row r="13">
      <c r="A13" s="27"/>
      <c r="B13" s="88" t="s">
        <v>159</v>
      </c>
      <c r="C13" s="90"/>
      <c r="D13" s="92">
        <v>0.0</v>
      </c>
      <c r="E13" s="90"/>
      <c r="F13" s="92">
        <v>3.0</v>
      </c>
      <c r="G13" s="92"/>
      <c r="H13" s="92">
        <v>14.0</v>
      </c>
      <c r="I13" s="90"/>
      <c r="J13" s="92">
        <v>20.0</v>
      </c>
      <c r="K13" s="90"/>
      <c r="L13" s="92">
        <v>19.0</v>
      </c>
      <c r="M13" s="90"/>
      <c r="N13" s="92"/>
      <c r="O13" s="224">
        <f>sum(D13:L13)</f>
        <v>56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</row>
    <row r="14">
      <c r="A14" s="27"/>
      <c r="B14" s="88" t="s">
        <v>178</v>
      </c>
      <c r="C14" s="90"/>
      <c r="D14" s="92">
        <v>0.0</v>
      </c>
      <c r="E14" s="90"/>
      <c r="F14" s="92">
        <v>3.0</v>
      </c>
      <c r="G14" s="92"/>
      <c r="H14" s="92">
        <v>14.0</v>
      </c>
      <c r="I14" s="90"/>
      <c r="J14" s="92">
        <v>19.0</v>
      </c>
      <c r="K14" s="90"/>
      <c r="L14" s="92">
        <v>19.0</v>
      </c>
      <c r="M14" s="90"/>
      <c r="N14" s="92"/>
      <c r="O14" s="92">
        <v>16.0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</row>
    <row r="15">
      <c r="A15" s="27"/>
      <c r="B15" s="88" t="s">
        <v>287</v>
      </c>
      <c r="C15" s="90"/>
      <c r="D15" s="92">
        <v>0.0</v>
      </c>
      <c r="E15" s="90"/>
      <c r="F15" s="92">
        <v>1.0</v>
      </c>
      <c r="G15" s="92"/>
      <c r="H15" s="92">
        <v>5.0</v>
      </c>
      <c r="I15" s="90"/>
      <c r="J15" s="92" t="s">
        <v>252</v>
      </c>
      <c r="K15" s="90"/>
      <c r="L15" s="92" t="s">
        <v>252</v>
      </c>
      <c r="M15" s="90"/>
      <c r="N15" s="92"/>
      <c r="O15" s="248">
        <f>(O13-O14)/O13</f>
        <v>0.7142857143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</row>
    <row r="16">
      <c r="A16" s="27"/>
      <c r="B16" s="88" t="s">
        <v>295</v>
      </c>
      <c r="C16" s="90"/>
      <c r="D16" s="92" t="s">
        <v>252</v>
      </c>
      <c r="E16" s="90"/>
      <c r="F16" s="92">
        <v>1.0</v>
      </c>
      <c r="G16" s="90"/>
      <c r="H16" s="92">
        <v>7.0</v>
      </c>
      <c r="I16" s="90"/>
      <c r="J16" s="92">
        <v>10.0</v>
      </c>
      <c r="K16" s="90"/>
      <c r="L16" s="92">
        <v>10.0</v>
      </c>
      <c r="M16" s="90"/>
      <c r="N16" s="90"/>
      <c r="O16" s="90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</row>
    <row r="17">
      <c r="A17" s="27"/>
      <c r="B17" s="88" t="s">
        <v>301</v>
      </c>
      <c r="C17" s="90"/>
      <c r="D17" s="92"/>
      <c r="E17" s="90"/>
      <c r="F17" s="92"/>
      <c r="G17" s="90"/>
      <c r="H17" s="92"/>
      <c r="I17" s="90"/>
      <c r="J17" s="92"/>
      <c r="K17" s="90"/>
      <c r="L17" s="92"/>
      <c r="M17" s="90"/>
      <c r="N17" s="90"/>
      <c r="O17" s="90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</row>
    <row r="18">
      <c r="A18" s="27"/>
      <c r="B18" s="88" t="s">
        <v>207</v>
      </c>
      <c r="C18" s="90"/>
      <c r="D18" s="92">
        <v>0.0</v>
      </c>
      <c r="E18" s="90"/>
      <c r="F18" s="92">
        <v>0.0</v>
      </c>
      <c r="G18" s="90"/>
      <c r="H18" s="92">
        <v>0.0</v>
      </c>
      <c r="I18" s="90"/>
      <c r="J18" s="92">
        <v>0.0</v>
      </c>
      <c r="K18" s="90"/>
      <c r="L18" s="92">
        <v>0.0</v>
      </c>
      <c r="M18" s="90"/>
      <c r="N18" s="90"/>
      <c r="O18" s="90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</row>
    <row r="19">
      <c r="A19" s="27"/>
      <c r="B19" s="88" t="s">
        <v>214</v>
      </c>
      <c r="C19" s="90"/>
      <c r="D19" s="92">
        <v>0.0</v>
      </c>
      <c r="E19" s="90"/>
      <c r="F19" s="92">
        <v>1.0</v>
      </c>
      <c r="G19" s="92"/>
      <c r="H19" s="92">
        <v>2.0</v>
      </c>
      <c r="I19" s="90"/>
      <c r="J19" s="92">
        <v>6.0</v>
      </c>
      <c r="K19" s="90"/>
      <c r="L19" s="92">
        <v>9.0</v>
      </c>
      <c r="M19" s="90"/>
      <c r="N19" s="92"/>
      <c r="O19" s="90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</row>
    <row r="20">
      <c r="A20" s="27"/>
      <c r="B20" s="88" t="s">
        <v>221</v>
      </c>
      <c r="C20" s="90"/>
      <c r="D20" s="92">
        <v>0.0</v>
      </c>
      <c r="E20" s="90"/>
      <c r="F20" s="90"/>
      <c r="G20" s="92"/>
      <c r="H20" s="92">
        <v>0.0</v>
      </c>
      <c r="I20" s="90"/>
      <c r="J20" s="92">
        <v>4.0</v>
      </c>
      <c r="K20" s="90"/>
      <c r="L20" s="92">
        <v>0.0</v>
      </c>
      <c r="M20" s="90"/>
      <c r="N20" s="92"/>
      <c r="O20" s="90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</row>
    <row r="21">
      <c r="A21" s="27"/>
      <c r="B21" s="88" t="s">
        <v>233</v>
      </c>
      <c r="C21" s="90"/>
      <c r="D21" s="92">
        <v>0.0</v>
      </c>
      <c r="E21" s="90"/>
      <c r="F21" s="92">
        <v>0.0</v>
      </c>
      <c r="G21" s="90"/>
      <c r="H21" s="92">
        <v>0.0</v>
      </c>
      <c r="I21" s="90"/>
      <c r="J21" s="92">
        <v>1.0</v>
      </c>
      <c r="K21" s="90"/>
      <c r="L21" s="92">
        <v>0.0</v>
      </c>
      <c r="M21" s="90"/>
      <c r="N21" s="90"/>
      <c r="O21" s="90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</row>
    <row r="22">
      <c r="A22" s="35"/>
      <c r="B22" s="88" t="s">
        <v>338</v>
      </c>
      <c r="C22" s="110" t="str">
        <f t="shared" ref="C22:O22" si="2">C14/C13</f>
        <v>#DIV/0!</v>
      </c>
      <c r="D22" s="110" t="str">
        <f t="shared" si="2"/>
        <v>#DIV/0!</v>
      </c>
      <c r="E22" s="110" t="str">
        <f t="shared" si="2"/>
        <v>#DIV/0!</v>
      </c>
      <c r="F22" s="110">
        <f t="shared" si="2"/>
        <v>1</v>
      </c>
      <c r="G22" s="110" t="str">
        <f t="shared" si="2"/>
        <v>#DIV/0!</v>
      </c>
      <c r="H22" s="110">
        <f t="shared" si="2"/>
        <v>1</v>
      </c>
      <c r="I22" s="110" t="str">
        <f t="shared" si="2"/>
        <v>#DIV/0!</v>
      </c>
      <c r="J22" s="110">
        <f t="shared" si="2"/>
        <v>0.95</v>
      </c>
      <c r="K22" s="110" t="str">
        <f t="shared" si="2"/>
        <v>#DIV/0!</v>
      </c>
      <c r="L22" s="110">
        <f t="shared" si="2"/>
        <v>1</v>
      </c>
      <c r="M22" s="110" t="str">
        <f t="shared" si="2"/>
        <v>#DIV/0!</v>
      </c>
      <c r="N22" s="110" t="str">
        <f t="shared" si="2"/>
        <v>#DIV/0!</v>
      </c>
      <c r="O22" s="110">
        <f t="shared" si="2"/>
        <v>0.2857142857</v>
      </c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</row>
    <row r="23">
      <c r="A23" s="23"/>
      <c r="B23" s="23"/>
      <c r="C23" s="23"/>
      <c r="D23" s="23"/>
      <c r="E23" s="23"/>
      <c r="F23" s="23"/>
      <c r="G23" s="23"/>
      <c r="H23" s="23"/>
      <c r="I23" s="23"/>
      <c r="J23" s="82" t="s">
        <v>2552</v>
      </c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</row>
    <row r="24">
      <c r="A24" s="85">
        <v>43728.0</v>
      </c>
      <c r="B24" s="112" t="s">
        <v>134</v>
      </c>
      <c r="C24" s="113"/>
      <c r="D24" s="115"/>
      <c r="E24" s="113"/>
      <c r="F24" s="115" t="s">
        <v>383</v>
      </c>
      <c r="G24" s="115"/>
      <c r="H24" s="115" t="s">
        <v>103</v>
      </c>
      <c r="I24" s="113"/>
      <c r="J24" s="115" t="s">
        <v>1785</v>
      </c>
      <c r="K24" s="113"/>
      <c r="L24" s="115" t="s">
        <v>1440</v>
      </c>
      <c r="M24" s="113"/>
      <c r="N24" s="115"/>
      <c r="O24" s="11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</row>
    <row r="25">
      <c r="A25" s="27"/>
      <c r="B25" s="88" t="s">
        <v>159</v>
      </c>
      <c r="C25" s="90"/>
      <c r="D25" s="92">
        <v>0.0</v>
      </c>
      <c r="E25" s="90"/>
      <c r="F25" s="92">
        <v>6.0</v>
      </c>
      <c r="G25" s="92"/>
      <c r="H25" s="92">
        <v>7.0</v>
      </c>
      <c r="I25" s="90"/>
      <c r="J25" s="92">
        <v>13.0</v>
      </c>
      <c r="K25" s="90"/>
      <c r="L25" s="92">
        <v>27.0</v>
      </c>
      <c r="M25" s="90"/>
      <c r="N25" s="92"/>
      <c r="O25" s="224">
        <f>sum(D25:L25)</f>
        <v>53</v>
      </c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</row>
    <row r="26">
      <c r="A26" s="27"/>
      <c r="B26" s="88" t="s">
        <v>178</v>
      </c>
      <c r="C26" s="90"/>
      <c r="D26" s="92">
        <v>0.0</v>
      </c>
      <c r="E26" s="90"/>
      <c r="F26" s="92">
        <v>6.0</v>
      </c>
      <c r="G26" s="92"/>
      <c r="H26" s="92">
        <v>7.0</v>
      </c>
      <c r="I26" s="90"/>
      <c r="J26" s="92"/>
      <c r="K26" s="90"/>
      <c r="L26" s="92">
        <v>27.0</v>
      </c>
      <c r="M26" s="90"/>
      <c r="N26" s="92"/>
      <c r="O26" s="92">
        <v>16.0</v>
      </c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</row>
    <row r="27">
      <c r="A27" s="27"/>
      <c r="B27" s="88" t="s">
        <v>287</v>
      </c>
      <c r="C27" s="90"/>
      <c r="D27" s="92">
        <v>0.0</v>
      </c>
      <c r="E27" s="90"/>
      <c r="F27" s="92">
        <v>6.0</v>
      </c>
      <c r="G27" s="92"/>
      <c r="H27" s="92">
        <v>3.0</v>
      </c>
      <c r="I27" s="90"/>
      <c r="J27" s="92">
        <v>0.0</v>
      </c>
      <c r="K27" s="90"/>
      <c r="L27" s="92" t="s">
        <v>252</v>
      </c>
      <c r="M27" s="90"/>
      <c r="N27" s="92"/>
      <c r="O27" s="248">
        <f>(O25-O26)/O25</f>
        <v>0.6981132075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</row>
    <row r="28">
      <c r="A28" s="27"/>
      <c r="B28" s="88" t="s">
        <v>295</v>
      </c>
      <c r="C28" s="90"/>
      <c r="D28" s="92" t="s">
        <v>252</v>
      </c>
      <c r="E28" s="90"/>
      <c r="F28" s="92" t="s">
        <v>252</v>
      </c>
      <c r="G28" s="90"/>
      <c r="H28" s="92">
        <v>2.0</v>
      </c>
      <c r="I28" s="90"/>
      <c r="J28" s="92">
        <v>11.0</v>
      </c>
      <c r="K28" s="90"/>
      <c r="L28" s="92">
        <v>24.0</v>
      </c>
      <c r="M28" s="90"/>
      <c r="N28" s="90"/>
      <c r="O28" s="90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</row>
    <row r="29">
      <c r="A29" s="27"/>
      <c r="B29" s="88" t="s">
        <v>301</v>
      </c>
      <c r="C29" s="90"/>
      <c r="D29" s="92"/>
      <c r="E29" s="90"/>
      <c r="F29" s="92"/>
      <c r="G29" s="90"/>
      <c r="H29" s="92" t="s">
        <v>252</v>
      </c>
      <c r="I29" s="90"/>
      <c r="J29" s="92" t="s">
        <v>252</v>
      </c>
      <c r="K29" s="90"/>
      <c r="L29" s="92" t="s">
        <v>252</v>
      </c>
      <c r="M29" s="90"/>
      <c r="N29" s="90"/>
      <c r="O29" s="90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</row>
    <row r="30">
      <c r="A30" s="27"/>
      <c r="B30" s="88" t="s">
        <v>207</v>
      </c>
      <c r="C30" s="90"/>
      <c r="D30" s="92">
        <v>0.0</v>
      </c>
      <c r="E30" s="90"/>
      <c r="F30" s="92">
        <v>0.0</v>
      </c>
      <c r="G30" s="90"/>
      <c r="H30" s="92">
        <v>0.0</v>
      </c>
      <c r="I30" s="90"/>
      <c r="J30" s="92">
        <v>0.0</v>
      </c>
      <c r="K30" s="90"/>
      <c r="L30" s="92">
        <v>27.0</v>
      </c>
      <c r="M30" s="90"/>
      <c r="N30" s="90"/>
      <c r="O30" s="90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</row>
    <row r="31">
      <c r="A31" s="27"/>
      <c r="B31" s="88" t="s">
        <v>214</v>
      </c>
      <c r="C31" s="90"/>
      <c r="D31" s="92">
        <v>0.0</v>
      </c>
      <c r="E31" s="90"/>
      <c r="F31" s="92">
        <v>0.0</v>
      </c>
      <c r="G31" s="92"/>
      <c r="H31" s="92">
        <v>2.0</v>
      </c>
      <c r="I31" s="90"/>
      <c r="J31" s="92">
        <v>2.0</v>
      </c>
      <c r="K31" s="90"/>
      <c r="L31" s="92">
        <v>3.0</v>
      </c>
      <c r="M31" s="90"/>
      <c r="N31" s="92"/>
      <c r="O31" s="90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</row>
    <row r="32">
      <c r="A32" s="27"/>
      <c r="B32" s="88" t="s">
        <v>221</v>
      </c>
      <c r="C32" s="90"/>
      <c r="D32" s="92">
        <v>0.0</v>
      </c>
      <c r="E32" s="90"/>
      <c r="F32" s="92">
        <v>0.0</v>
      </c>
      <c r="G32" s="92"/>
      <c r="H32" s="92"/>
      <c r="I32" s="90"/>
      <c r="J32" s="92">
        <v>0.0</v>
      </c>
      <c r="K32" s="90"/>
      <c r="L32" s="92">
        <v>0.0</v>
      </c>
      <c r="M32" s="90"/>
      <c r="N32" s="92"/>
      <c r="O32" s="90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</row>
    <row r="33">
      <c r="A33" s="27"/>
      <c r="B33" s="88" t="s">
        <v>233</v>
      </c>
      <c r="C33" s="90"/>
      <c r="D33" s="92">
        <v>0.0</v>
      </c>
      <c r="E33" s="90"/>
      <c r="F33" s="92">
        <v>0.0</v>
      </c>
      <c r="G33" s="90"/>
      <c r="H33" s="92"/>
      <c r="I33" s="90"/>
      <c r="J33" s="92">
        <v>0.0</v>
      </c>
      <c r="K33" s="90"/>
      <c r="L33" s="92">
        <v>0.0</v>
      </c>
      <c r="M33" s="90"/>
      <c r="N33" s="90"/>
      <c r="O33" s="90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</row>
    <row r="34">
      <c r="A34" s="35"/>
      <c r="B34" s="88" t="s">
        <v>338</v>
      </c>
      <c r="C34" s="110" t="str">
        <f t="shared" ref="C34:O34" si="3">C26/C25</f>
        <v>#DIV/0!</v>
      </c>
      <c r="D34" s="110" t="str">
        <f t="shared" si="3"/>
        <v>#DIV/0!</v>
      </c>
      <c r="E34" s="110" t="str">
        <f t="shared" si="3"/>
        <v>#DIV/0!</v>
      </c>
      <c r="F34" s="110">
        <f t="shared" si="3"/>
        <v>1</v>
      </c>
      <c r="G34" s="110" t="str">
        <f t="shared" si="3"/>
        <v>#DIV/0!</v>
      </c>
      <c r="H34" s="110">
        <f t="shared" si="3"/>
        <v>1</v>
      </c>
      <c r="I34" s="110" t="str">
        <f t="shared" si="3"/>
        <v>#DIV/0!</v>
      </c>
      <c r="J34" s="110">
        <f t="shared" si="3"/>
        <v>0</v>
      </c>
      <c r="K34" s="110" t="str">
        <f t="shared" si="3"/>
        <v>#DIV/0!</v>
      </c>
      <c r="L34" s="110">
        <f t="shared" si="3"/>
        <v>1</v>
      </c>
      <c r="M34" s="110" t="str">
        <f t="shared" si="3"/>
        <v>#DIV/0!</v>
      </c>
      <c r="N34" s="110" t="str">
        <f t="shared" si="3"/>
        <v>#DIV/0!</v>
      </c>
      <c r="O34" s="110">
        <f t="shared" si="3"/>
        <v>0.3018867925</v>
      </c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</row>
    <row r="35">
      <c r="A35" s="85">
        <v>43729.0</v>
      </c>
      <c r="B35" s="112" t="s">
        <v>134</v>
      </c>
      <c r="C35" s="113"/>
      <c r="D35" s="115"/>
      <c r="E35" s="113"/>
      <c r="F35" s="115" t="s">
        <v>1293</v>
      </c>
      <c r="G35" s="115"/>
      <c r="H35" s="115" t="s">
        <v>1546</v>
      </c>
      <c r="I35" s="113"/>
      <c r="J35" s="115" t="s">
        <v>1745</v>
      </c>
      <c r="K35" s="113"/>
      <c r="L35" s="115" t="s">
        <v>1301</v>
      </c>
      <c r="M35" s="115"/>
      <c r="N35" s="115"/>
      <c r="O35" s="11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</row>
    <row r="36">
      <c r="A36" s="27"/>
      <c r="B36" s="88" t="s">
        <v>159</v>
      </c>
      <c r="C36" s="90"/>
      <c r="D36" s="92">
        <v>0.0</v>
      </c>
      <c r="E36" s="90"/>
      <c r="F36" s="92">
        <v>4.0</v>
      </c>
      <c r="G36" s="92"/>
      <c r="H36" s="92">
        <v>9.0</v>
      </c>
      <c r="I36" s="90"/>
      <c r="J36" s="92">
        <v>15.0</v>
      </c>
      <c r="K36" s="90"/>
      <c r="L36" s="92">
        <v>9.0</v>
      </c>
      <c r="M36" s="92"/>
      <c r="N36" s="92"/>
      <c r="O36" s="90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</row>
    <row r="37">
      <c r="A37" s="27"/>
      <c r="B37" s="88" t="s">
        <v>178</v>
      </c>
      <c r="C37" s="90"/>
      <c r="D37" s="92">
        <v>0.0</v>
      </c>
      <c r="E37" s="90"/>
      <c r="F37" s="92">
        <v>4.0</v>
      </c>
      <c r="G37" s="92"/>
      <c r="H37" s="92">
        <v>9.0</v>
      </c>
      <c r="I37" s="90"/>
      <c r="J37" s="92">
        <v>15.0</v>
      </c>
      <c r="K37" s="90"/>
      <c r="L37" s="92">
        <v>9.0</v>
      </c>
      <c r="M37" s="92"/>
      <c r="N37" s="92"/>
      <c r="O37" s="90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</row>
    <row r="38">
      <c r="A38" s="27"/>
      <c r="B38" s="88" t="s">
        <v>287</v>
      </c>
      <c r="C38" s="90"/>
      <c r="D38" s="92">
        <v>0.0</v>
      </c>
      <c r="E38" s="90"/>
      <c r="F38" s="92">
        <v>2.0</v>
      </c>
      <c r="G38" s="92"/>
      <c r="H38" s="92">
        <v>7.0</v>
      </c>
      <c r="I38" s="90"/>
      <c r="J38" s="92">
        <v>0.0</v>
      </c>
      <c r="K38" s="90"/>
      <c r="L38" s="92">
        <v>0.0</v>
      </c>
      <c r="M38" s="90"/>
      <c r="N38" s="92"/>
      <c r="O38" s="90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</row>
    <row r="39">
      <c r="A39" s="27"/>
      <c r="B39" s="88" t="s">
        <v>301</v>
      </c>
      <c r="C39" s="90"/>
      <c r="D39" s="92">
        <v>0.0</v>
      </c>
      <c r="E39" s="90"/>
      <c r="F39" s="92">
        <v>1.0</v>
      </c>
      <c r="G39" s="90"/>
      <c r="H39" s="92">
        <v>1.0</v>
      </c>
      <c r="I39" s="90"/>
      <c r="J39" s="92">
        <v>7.0</v>
      </c>
      <c r="K39" s="90"/>
      <c r="L39" s="92">
        <v>4.0</v>
      </c>
      <c r="M39" s="90"/>
      <c r="N39" s="90"/>
      <c r="O39" s="90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</row>
    <row r="40">
      <c r="A40" s="27"/>
      <c r="B40" s="88" t="s">
        <v>214</v>
      </c>
      <c r="C40" s="90"/>
      <c r="D40" s="92">
        <v>0.0</v>
      </c>
      <c r="E40" s="90"/>
      <c r="F40" s="92">
        <v>1.0</v>
      </c>
      <c r="G40" s="92"/>
      <c r="H40" s="92">
        <v>1.0</v>
      </c>
      <c r="I40" s="90"/>
      <c r="J40" s="92">
        <v>8.0</v>
      </c>
      <c r="K40" s="90"/>
      <c r="L40" s="92">
        <v>5.0</v>
      </c>
      <c r="M40" s="90"/>
      <c r="N40" s="92"/>
      <c r="O40" s="90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</row>
    <row r="41">
      <c r="A41" s="27"/>
      <c r="B41" s="88" t="s">
        <v>221</v>
      </c>
      <c r="C41" s="90"/>
      <c r="D41" s="92">
        <v>0.0</v>
      </c>
      <c r="E41" s="90"/>
      <c r="F41" s="92">
        <v>0.0</v>
      </c>
      <c r="G41" s="92"/>
      <c r="H41" s="92">
        <v>0.0</v>
      </c>
      <c r="I41" s="90"/>
      <c r="J41" s="92">
        <v>0.0</v>
      </c>
      <c r="K41" s="90"/>
      <c r="L41" s="92">
        <v>0.0</v>
      </c>
      <c r="M41" s="90"/>
      <c r="N41" s="92"/>
      <c r="O41" s="90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</row>
    <row r="42">
      <c r="A42" s="27"/>
      <c r="B42" s="88" t="s">
        <v>233</v>
      </c>
      <c r="C42" s="90"/>
      <c r="D42" s="92">
        <v>0.0</v>
      </c>
      <c r="E42" s="90"/>
      <c r="F42" s="92">
        <v>0.0</v>
      </c>
      <c r="G42" s="92"/>
      <c r="H42" s="92">
        <v>0.0</v>
      </c>
      <c r="I42" s="90"/>
      <c r="J42" s="92">
        <v>0.0</v>
      </c>
      <c r="K42" s="90"/>
      <c r="L42" s="92">
        <v>0.0</v>
      </c>
      <c r="M42" s="90"/>
      <c r="N42" s="90"/>
      <c r="O42" s="90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</row>
    <row r="43">
      <c r="A43" s="35"/>
      <c r="B43" s="88" t="s">
        <v>338</v>
      </c>
      <c r="C43" s="110" t="str">
        <f t="shared" ref="C43:O43" si="4">C37/C36</f>
        <v>#DIV/0!</v>
      </c>
      <c r="D43" s="110" t="str">
        <f t="shared" si="4"/>
        <v>#DIV/0!</v>
      </c>
      <c r="E43" s="110" t="str">
        <f t="shared" si="4"/>
        <v>#DIV/0!</v>
      </c>
      <c r="F43" s="110">
        <f t="shared" si="4"/>
        <v>1</v>
      </c>
      <c r="G43" s="110" t="str">
        <f t="shared" si="4"/>
        <v>#DIV/0!</v>
      </c>
      <c r="H43" s="110">
        <f t="shared" si="4"/>
        <v>1</v>
      </c>
      <c r="I43" s="110" t="str">
        <f t="shared" si="4"/>
        <v>#DIV/0!</v>
      </c>
      <c r="J43" s="110">
        <f t="shared" si="4"/>
        <v>1</v>
      </c>
      <c r="K43" s="110" t="str">
        <f t="shared" si="4"/>
        <v>#DIV/0!</v>
      </c>
      <c r="L43" s="110">
        <f t="shared" si="4"/>
        <v>1</v>
      </c>
      <c r="M43" s="110" t="str">
        <f t="shared" si="4"/>
        <v>#DIV/0!</v>
      </c>
      <c r="N43" s="110" t="str">
        <f t="shared" si="4"/>
        <v>#DIV/0!</v>
      </c>
      <c r="O43" s="110" t="str">
        <f t="shared" si="4"/>
        <v>#DIV/0!</v>
      </c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</row>
    <row r="44">
      <c r="A44" s="85">
        <v>43731.0</v>
      </c>
      <c r="B44" s="112" t="s">
        <v>134</v>
      </c>
      <c r="C44" s="113"/>
      <c r="D44" s="115"/>
      <c r="E44" s="113"/>
      <c r="F44" s="115" t="s">
        <v>1784</v>
      </c>
      <c r="G44" s="115"/>
      <c r="H44" s="115"/>
      <c r="I44" s="113"/>
      <c r="J44" s="115" t="s">
        <v>971</v>
      </c>
      <c r="K44" s="113"/>
      <c r="L44" s="115" t="s">
        <v>1949</v>
      </c>
      <c r="M44" s="115"/>
      <c r="N44" s="115"/>
      <c r="O44" s="11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</row>
    <row r="45">
      <c r="A45" s="27"/>
      <c r="B45" s="88" t="s">
        <v>159</v>
      </c>
      <c r="C45" s="90"/>
      <c r="D45" s="92">
        <v>0.0</v>
      </c>
      <c r="E45" s="90"/>
      <c r="F45" s="92">
        <v>14.0</v>
      </c>
      <c r="G45" s="92"/>
      <c r="H45" s="92">
        <v>0.0</v>
      </c>
      <c r="I45" s="90"/>
      <c r="J45" s="92">
        <v>21.0</v>
      </c>
      <c r="K45" s="90"/>
      <c r="L45" s="92">
        <v>14.0</v>
      </c>
      <c r="M45" s="92"/>
      <c r="N45" s="92"/>
      <c r="O45" s="90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</row>
    <row r="46">
      <c r="A46" s="27"/>
      <c r="B46" s="88" t="s">
        <v>178</v>
      </c>
      <c r="C46" s="90"/>
      <c r="D46" s="92">
        <v>0.0</v>
      </c>
      <c r="E46" s="90"/>
      <c r="F46" s="92">
        <v>14.0</v>
      </c>
      <c r="G46" s="92"/>
      <c r="H46" s="92">
        <v>0.0</v>
      </c>
      <c r="I46" s="90"/>
      <c r="J46" s="92">
        <v>21.0</v>
      </c>
      <c r="K46" s="90"/>
      <c r="L46" s="92">
        <v>14.0</v>
      </c>
      <c r="M46" s="92"/>
      <c r="N46" s="92"/>
      <c r="O46" s="90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</row>
    <row r="47">
      <c r="A47" s="27"/>
      <c r="B47" s="88" t="s">
        <v>287</v>
      </c>
      <c r="C47" s="90"/>
      <c r="D47" s="92">
        <v>0.0</v>
      </c>
      <c r="E47" s="90"/>
      <c r="F47" s="92">
        <v>5.0</v>
      </c>
      <c r="G47" s="92"/>
      <c r="H47" s="92">
        <v>0.0</v>
      </c>
      <c r="I47" s="90"/>
      <c r="J47" s="92" t="s">
        <v>252</v>
      </c>
      <c r="K47" s="90"/>
      <c r="L47" s="92" t="s">
        <v>252</v>
      </c>
      <c r="M47" s="90"/>
      <c r="N47" s="92"/>
      <c r="O47" s="90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</row>
    <row r="48">
      <c r="A48" s="27"/>
      <c r="B48" s="88" t="s">
        <v>301</v>
      </c>
      <c r="C48" s="90"/>
      <c r="D48" s="92">
        <v>0.0</v>
      </c>
      <c r="E48" s="90"/>
      <c r="F48" s="92">
        <v>5.0</v>
      </c>
      <c r="G48" s="90"/>
      <c r="H48" s="92">
        <v>0.0</v>
      </c>
      <c r="I48" s="90"/>
      <c r="J48" s="92">
        <v>11.0</v>
      </c>
      <c r="K48" s="90"/>
      <c r="L48" s="92">
        <v>8.0</v>
      </c>
      <c r="M48" s="90"/>
      <c r="N48" s="90"/>
      <c r="O48" s="90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</row>
    <row r="49">
      <c r="A49" s="27"/>
      <c r="B49" s="88" t="s">
        <v>214</v>
      </c>
      <c r="C49" s="90"/>
      <c r="D49" s="92">
        <v>0.0</v>
      </c>
      <c r="E49" s="90"/>
      <c r="F49" s="92">
        <v>4.0</v>
      </c>
      <c r="G49" s="92"/>
      <c r="H49" s="92">
        <v>0.0</v>
      </c>
      <c r="I49" s="90"/>
      <c r="J49" s="92">
        <v>10.0</v>
      </c>
      <c r="K49" s="90"/>
      <c r="L49" s="92">
        <v>5.0</v>
      </c>
      <c r="M49" s="90"/>
      <c r="N49" s="92"/>
      <c r="O49" s="90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</row>
    <row r="50">
      <c r="A50" s="27"/>
      <c r="B50" s="88" t="s">
        <v>221</v>
      </c>
      <c r="C50" s="90"/>
      <c r="D50" s="92">
        <v>0.0</v>
      </c>
      <c r="E50" s="90"/>
      <c r="F50" s="92">
        <v>0.0</v>
      </c>
      <c r="G50" s="92"/>
      <c r="H50" s="92">
        <v>0.0</v>
      </c>
      <c r="I50" s="90"/>
      <c r="J50" s="92">
        <v>0.0</v>
      </c>
      <c r="K50" s="90"/>
      <c r="L50" s="92">
        <v>0.0</v>
      </c>
      <c r="M50" s="90"/>
      <c r="N50" s="92"/>
      <c r="O50" s="90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</row>
    <row r="51">
      <c r="A51" s="27"/>
      <c r="B51" s="88" t="s">
        <v>233</v>
      </c>
      <c r="C51" s="90"/>
      <c r="D51" s="92">
        <v>0.0</v>
      </c>
      <c r="E51" s="90"/>
      <c r="F51" s="92">
        <v>0.0</v>
      </c>
      <c r="G51" s="92"/>
      <c r="H51" s="92">
        <v>0.0</v>
      </c>
      <c r="I51" s="90"/>
      <c r="J51" s="92">
        <v>0.0</v>
      </c>
      <c r="K51" s="90"/>
      <c r="L51" s="92">
        <v>1.0</v>
      </c>
      <c r="M51" s="90"/>
      <c r="N51" s="90"/>
      <c r="O51" s="90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</row>
    <row r="52">
      <c r="A52" s="35"/>
      <c r="B52" s="88" t="s">
        <v>338</v>
      </c>
      <c r="C52" s="110" t="str">
        <f t="shared" ref="C52:O52" si="5">C46/C45</f>
        <v>#DIV/0!</v>
      </c>
      <c r="D52" s="110" t="str">
        <f t="shared" si="5"/>
        <v>#DIV/0!</v>
      </c>
      <c r="E52" s="110" t="str">
        <f t="shared" si="5"/>
        <v>#DIV/0!</v>
      </c>
      <c r="F52" s="110">
        <f t="shared" si="5"/>
        <v>1</v>
      </c>
      <c r="G52" s="110" t="str">
        <f t="shared" si="5"/>
        <v>#DIV/0!</v>
      </c>
      <c r="H52" s="110" t="str">
        <f t="shared" si="5"/>
        <v>#DIV/0!</v>
      </c>
      <c r="I52" s="110" t="str">
        <f t="shared" si="5"/>
        <v>#DIV/0!</v>
      </c>
      <c r="J52" s="110">
        <f t="shared" si="5"/>
        <v>1</v>
      </c>
      <c r="K52" s="110" t="str">
        <f t="shared" si="5"/>
        <v>#DIV/0!</v>
      </c>
      <c r="L52" s="110">
        <f t="shared" si="5"/>
        <v>1</v>
      </c>
      <c r="M52" s="110" t="str">
        <f t="shared" si="5"/>
        <v>#DIV/0!</v>
      </c>
      <c r="N52" s="110" t="str">
        <f t="shared" si="5"/>
        <v>#DIV/0!</v>
      </c>
      <c r="O52" s="110" t="str">
        <f t="shared" si="5"/>
        <v>#DIV/0!</v>
      </c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</row>
    <row r="53">
      <c r="A53" s="85">
        <v>43732.0</v>
      </c>
      <c r="B53" s="112" t="s">
        <v>134</v>
      </c>
      <c r="C53" s="113"/>
      <c r="D53" s="115"/>
      <c r="E53" s="113"/>
      <c r="F53" s="115" t="s">
        <v>1890</v>
      </c>
      <c r="G53" s="115"/>
      <c r="H53" s="115" t="s">
        <v>370</v>
      </c>
      <c r="I53" s="113"/>
      <c r="J53" s="115" t="s">
        <v>1091</v>
      </c>
      <c r="K53" s="113"/>
      <c r="L53" s="115" t="s">
        <v>752</v>
      </c>
      <c r="M53" s="115"/>
      <c r="N53" s="115"/>
      <c r="O53" s="11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</row>
    <row r="54">
      <c r="A54" s="27"/>
      <c r="B54" s="88" t="s">
        <v>159</v>
      </c>
      <c r="C54" s="90"/>
      <c r="D54" s="92">
        <v>0.0</v>
      </c>
      <c r="E54" s="90"/>
      <c r="F54" s="92">
        <v>19.0</v>
      </c>
      <c r="G54" s="92"/>
      <c r="H54" s="92">
        <v>8.0</v>
      </c>
      <c r="I54" s="90"/>
      <c r="J54" s="92">
        <v>14.0</v>
      </c>
      <c r="K54" s="90"/>
      <c r="L54" s="92">
        <v>16.0</v>
      </c>
      <c r="M54" s="92"/>
      <c r="N54" s="92"/>
      <c r="O54" s="90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</row>
    <row r="55">
      <c r="A55" s="27"/>
      <c r="B55" s="88" t="s">
        <v>178</v>
      </c>
      <c r="C55" s="90"/>
      <c r="D55" s="92">
        <v>0.0</v>
      </c>
      <c r="E55" s="90"/>
      <c r="F55" s="92">
        <v>19.0</v>
      </c>
      <c r="G55" s="92"/>
      <c r="H55" s="92">
        <v>8.0</v>
      </c>
      <c r="I55" s="90"/>
      <c r="J55" s="92">
        <v>14.0</v>
      </c>
      <c r="K55" s="90"/>
      <c r="L55" s="92">
        <v>16.0</v>
      </c>
      <c r="M55" s="92"/>
      <c r="N55" s="92"/>
      <c r="O55" s="90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</row>
    <row r="56">
      <c r="A56" s="27"/>
      <c r="B56" s="88" t="s">
        <v>287</v>
      </c>
      <c r="C56" s="90"/>
      <c r="D56" s="92">
        <v>0.0</v>
      </c>
      <c r="E56" s="90"/>
      <c r="F56" s="92">
        <v>4.0</v>
      </c>
      <c r="G56" s="92"/>
      <c r="H56" s="92">
        <v>5.0</v>
      </c>
      <c r="I56" s="90"/>
      <c r="J56" s="92" t="s">
        <v>252</v>
      </c>
      <c r="K56" s="90"/>
      <c r="L56" s="92" t="s">
        <v>252</v>
      </c>
      <c r="M56" s="90"/>
      <c r="N56" s="92"/>
      <c r="O56" s="90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</row>
    <row r="57">
      <c r="A57" s="27"/>
      <c r="B57" s="88" t="s">
        <v>301</v>
      </c>
      <c r="C57" s="90"/>
      <c r="D57" s="92">
        <v>0.0</v>
      </c>
      <c r="E57" s="90"/>
      <c r="F57" s="92">
        <v>4.0</v>
      </c>
      <c r="G57" s="90"/>
      <c r="H57" s="92">
        <v>1.0</v>
      </c>
      <c r="I57" s="90"/>
      <c r="J57" s="92">
        <v>6.0</v>
      </c>
      <c r="K57" s="90"/>
      <c r="L57" s="92">
        <v>7.0</v>
      </c>
      <c r="M57" s="90"/>
      <c r="N57" s="90"/>
      <c r="O57" s="90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</row>
    <row r="58">
      <c r="A58" s="27"/>
      <c r="B58" s="88" t="s">
        <v>214</v>
      </c>
      <c r="C58" s="90"/>
      <c r="D58" s="92">
        <v>0.0</v>
      </c>
      <c r="E58" s="90"/>
      <c r="F58" s="92">
        <v>11.0</v>
      </c>
      <c r="G58" s="92"/>
      <c r="H58" s="92">
        <v>2.0</v>
      </c>
      <c r="I58" s="90"/>
      <c r="J58" s="92">
        <v>7.0</v>
      </c>
      <c r="K58" s="90"/>
      <c r="L58" s="92">
        <v>9.0</v>
      </c>
      <c r="M58" s="90"/>
      <c r="N58" s="92"/>
      <c r="O58" s="90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</row>
    <row r="59">
      <c r="A59" s="27"/>
      <c r="B59" s="88" t="s">
        <v>221</v>
      </c>
      <c r="C59" s="90"/>
      <c r="D59" s="92">
        <v>0.0</v>
      </c>
      <c r="E59" s="90"/>
      <c r="F59" s="92">
        <v>0.0</v>
      </c>
      <c r="G59" s="92"/>
      <c r="H59" s="92">
        <v>0.0</v>
      </c>
      <c r="I59" s="90"/>
      <c r="J59" s="92">
        <v>1.0</v>
      </c>
      <c r="K59" s="90"/>
      <c r="L59" s="92">
        <v>0.0</v>
      </c>
      <c r="M59" s="90"/>
      <c r="N59" s="92"/>
      <c r="O59" s="90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</row>
    <row r="60">
      <c r="A60" s="27"/>
      <c r="B60" s="88" t="s">
        <v>233</v>
      </c>
      <c r="C60" s="90"/>
      <c r="D60" s="92">
        <v>0.0</v>
      </c>
      <c r="E60" s="90"/>
      <c r="F60" s="92">
        <v>0.0</v>
      </c>
      <c r="G60" s="92"/>
      <c r="H60" s="92">
        <v>0.0</v>
      </c>
      <c r="I60" s="90"/>
      <c r="J60" s="92">
        <v>0.0</v>
      </c>
      <c r="K60" s="90"/>
      <c r="L60" s="92">
        <v>0.0</v>
      </c>
      <c r="M60" s="90"/>
      <c r="N60" s="90"/>
      <c r="O60" s="90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</row>
    <row r="61">
      <c r="A61" s="35"/>
      <c r="B61" s="88" t="s">
        <v>338</v>
      </c>
      <c r="C61" s="110" t="str">
        <f t="shared" ref="C61:O61" si="6">C55/C54</f>
        <v>#DIV/0!</v>
      </c>
      <c r="D61" s="110" t="str">
        <f t="shared" si="6"/>
        <v>#DIV/0!</v>
      </c>
      <c r="E61" s="110" t="str">
        <f t="shared" si="6"/>
        <v>#DIV/0!</v>
      </c>
      <c r="F61" s="110">
        <f t="shared" si="6"/>
        <v>1</v>
      </c>
      <c r="G61" s="110" t="str">
        <f t="shared" si="6"/>
        <v>#DIV/0!</v>
      </c>
      <c r="H61" s="110">
        <f t="shared" si="6"/>
        <v>1</v>
      </c>
      <c r="I61" s="110" t="str">
        <f t="shared" si="6"/>
        <v>#DIV/0!</v>
      </c>
      <c r="J61" s="110">
        <f t="shared" si="6"/>
        <v>1</v>
      </c>
      <c r="K61" s="110" t="str">
        <f t="shared" si="6"/>
        <v>#DIV/0!</v>
      </c>
      <c r="L61" s="110">
        <f t="shared" si="6"/>
        <v>1</v>
      </c>
      <c r="M61" s="110" t="str">
        <f t="shared" si="6"/>
        <v>#DIV/0!</v>
      </c>
      <c r="N61" s="110" t="str">
        <f t="shared" si="6"/>
        <v>#DIV/0!</v>
      </c>
      <c r="O61" s="110" t="str">
        <f t="shared" si="6"/>
        <v>#DIV/0!</v>
      </c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</row>
    <row r="62">
      <c r="A62" s="85">
        <v>43733.0</v>
      </c>
      <c r="B62" s="112" t="s">
        <v>134</v>
      </c>
      <c r="C62" s="113"/>
      <c r="D62" s="115"/>
      <c r="E62" s="113"/>
      <c r="F62" s="115" t="s">
        <v>1890</v>
      </c>
      <c r="G62" s="115"/>
      <c r="H62" s="115" t="s">
        <v>1873</v>
      </c>
      <c r="I62" s="113"/>
      <c r="J62" s="115" t="s">
        <v>456</v>
      </c>
      <c r="K62" s="113"/>
      <c r="L62" s="115" t="s">
        <v>1352</v>
      </c>
      <c r="M62" s="115"/>
      <c r="N62" s="115"/>
      <c r="O62" s="11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</row>
    <row r="63">
      <c r="A63" s="27"/>
      <c r="B63" s="88" t="s">
        <v>159</v>
      </c>
      <c r="C63" s="90"/>
      <c r="D63" s="92">
        <v>0.0</v>
      </c>
      <c r="E63" s="90"/>
      <c r="F63" s="92">
        <v>8.0</v>
      </c>
      <c r="G63" s="92"/>
      <c r="H63" s="92">
        <v>11.0</v>
      </c>
      <c r="I63" s="90"/>
      <c r="J63" s="92">
        <v>5.0</v>
      </c>
      <c r="K63" s="90"/>
      <c r="L63" s="92">
        <v>15.0</v>
      </c>
      <c r="M63" s="92"/>
      <c r="N63" s="92"/>
      <c r="O63" s="90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</row>
    <row r="64">
      <c r="A64" s="27"/>
      <c r="B64" s="88" t="s">
        <v>178</v>
      </c>
      <c r="C64" s="90"/>
      <c r="D64" s="92">
        <v>0.0</v>
      </c>
      <c r="E64" s="90"/>
      <c r="F64" s="92">
        <v>8.0</v>
      </c>
      <c r="G64" s="92"/>
      <c r="H64" s="92">
        <v>11.0</v>
      </c>
      <c r="I64" s="90"/>
      <c r="J64" s="92">
        <v>5.0</v>
      </c>
      <c r="K64" s="90"/>
      <c r="L64" s="92">
        <v>15.0</v>
      </c>
      <c r="M64" s="92"/>
      <c r="N64" s="92"/>
      <c r="O64" s="90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</row>
    <row r="65">
      <c r="A65" s="27"/>
      <c r="B65" s="88" t="s">
        <v>287</v>
      </c>
      <c r="C65" s="90"/>
      <c r="D65" s="92">
        <v>0.0</v>
      </c>
      <c r="E65" s="90"/>
      <c r="F65" s="92">
        <v>5.0</v>
      </c>
      <c r="G65" s="92"/>
      <c r="H65" s="92">
        <v>6.0</v>
      </c>
      <c r="I65" s="90"/>
      <c r="J65" s="92" t="s">
        <v>252</v>
      </c>
      <c r="K65" s="90"/>
      <c r="L65" s="92" t="s">
        <v>252</v>
      </c>
      <c r="M65" s="90"/>
      <c r="N65" s="92"/>
      <c r="O65" s="90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</row>
    <row r="66">
      <c r="A66" s="27"/>
      <c r="B66" s="88" t="s">
        <v>301</v>
      </c>
      <c r="C66" s="90"/>
      <c r="D66" s="92">
        <v>0.0</v>
      </c>
      <c r="E66" s="90"/>
      <c r="F66" s="92">
        <v>1.0</v>
      </c>
      <c r="G66" s="90"/>
      <c r="H66" s="92">
        <v>3.0</v>
      </c>
      <c r="I66" s="90"/>
      <c r="J66" s="92">
        <v>4.0</v>
      </c>
      <c r="K66" s="90"/>
      <c r="L66" s="92">
        <v>13.0</v>
      </c>
      <c r="M66" s="90"/>
      <c r="N66" s="90"/>
      <c r="O66" s="90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</row>
    <row r="67">
      <c r="A67" s="27"/>
      <c r="B67" s="88" t="s">
        <v>214</v>
      </c>
      <c r="C67" s="90"/>
      <c r="D67" s="92">
        <v>0.0</v>
      </c>
      <c r="E67" s="90"/>
      <c r="F67" s="92">
        <v>2.0</v>
      </c>
      <c r="G67" s="92"/>
      <c r="H67" s="92">
        <v>2.0</v>
      </c>
      <c r="I67" s="90"/>
      <c r="J67" s="92">
        <v>1.0</v>
      </c>
      <c r="K67" s="90"/>
      <c r="L67" s="92">
        <v>2.0</v>
      </c>
      <c r="M67" s="90"/>
      <c r="N67" s="92"/>
      <c r="O67" s="90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</row>
    <row r="68">
      <c r="A68" s="27"/>
      <c r="B68" s="88" t="s">
        <v>221</v>
      </c>
      <c r="C68" s="90"/>
      <c r="D68" s="92">
        <v>0.0</v>
      </c>
      <c r="E68" s="90"/>
      <c r="F68" s="92">
        <v>0.0</v>
      </c>
      <c r="G68" s="92"/>
      <c r="H68" s="92">
        <v>0.0</v>
      </c>
      <c r="I68" s="90"/>
      <c r="J68" s="92">
        <v>0.0</v>
      </c>
      <c r="K68" s="90"/>
      <c r="L68" s="92">
        <v>0.0</v>
      </c>
      <c r="M68" s="90"/>
      <c r="N68" s="92"/>
      <c r="O68" s="90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</row>
    <row r="69">
      <c r="A69" s="27"/>
      <c r="B69" s="88" t="s">
        <v>233</v>
      </c>
      <c r="C69" s="90"/>
      <c r="D69" s="92">
        <v>0.0</v>
      </c>
      <c r="E69" s="90"/>
      <c r="F69" s="92">
        <v>0.0</v>
      </c>
      <c r="G69" s="92"/>
      <c r="H69" s="92">
        <v>0.0</v>
      </c>
      <c r="I69" s="90"/>
      <c r="J69" s="92">
        <v>0.0</v>
      </c>
      <c r="K69" s="90"/>
      <c r="L69" s="92">
        <v>0.0</v>
      </c>
      <c r="M69" s="90"/>
      <c r="N69" s="90"/>
      <c r="O69" s="90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</row>
    <row r="70">
      <c r="A70" s="35"/>
      <c r="B70" s="88" t="s">
        <v>338</v>
      </c>
      <c r="C70" s="110" t="str">
        <f t="shared" ref="C70:O70" si="7">C64/C63</f>
        <v>#DIV/0!</v>
      </c>
      <c r="D70" s="110" t="str">
        <f t="shared" si="7"/>
        <v>#DIV/0!</v>
      </c>
      <c r="E70" s="110" t="str">
        <f t="shared" si="7"/>
        <v>#DIV/0!</v>
      </c>
      <c r="F70" s="110">
        <f t="shared" si="7"/>
        <v>1</v>
      </c>
      <c r="G70" s="110" t="str">
        <f t="shared" si="7"/>
        <v>#DIV/0!</v>
      </c>
      <c r="H70" s="110">
        <f t="shared" si="7"/>
        <v>1</v>
      </c>
      <c r="I70" s="110" t="str">
        <f t="shared" si="7"/>
        <v>#DIV/0!</v>
      </c>
      <c r="J70" s="110">
        <f t="shared" si="7"/>
        <v>1</v>
      </c>
      <c r="K70" s="110" t="str">
        <f t="shared" si="7"/>
        <v>#DIV/0!</v>
      </c>
      <c r="L70" s="110">
        <f t="shared" si="7"/>
        <v>1</v>
      </c>
      <c r="M70" s="110" t="str">
        <f t="shared" si="7"/>
        <v>#DIV/0!</v>
      </c>
      <c r="N70" s="110" t="str">
        <f t="shared" si="7"/>
        <v>#DIV/0!</v>
      </c>
      <c r="O70" s="110" t="str">
        <f t="shared" si="7"/>
        <v>#DIV/0!</v>
      </c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</row>
    <row r="71">
      <c r="A71" s="85">
        <v>43734.0</v>
      </c>
      <c r="B71" s="112" t="s">
        <v>134</v>
      </c>
      <c r="C71" s="113"/>
      <c r="D71" s="115"/>
      <c r="E71" s="113"/>
      <c r="F71" s="115" t="s">
        <v>1976</v>
      </c>
      <c r="G71" s="115"/>
      <c r="H71" s="115" t="s">
        <v>117</v>
      </c>
      <c r="I71" s="113"/>
      <c r="J71" s="115" t="s">
        <v>604</v>
      </c>
      <c r="K71" s="113"/>
      <c r="L71" s="115" t="s">
        <v>194</v>
      </c>
      <c r="M71" s="115"/>
      <c r="N71" s="115"/>
      <c r="O71" s="11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</row>
    <row r="72">
      <c r="A72" s="27"/>
      <c r="B72" s="88" t="s">
        <v>159</v>
      </c>
      <c r="C72" s="90"/>
      <c r="D72" s="92">
        <v>0.0</v>
      </c>
      <c r="E72" s="90"/>
      <c r="F72" s="92">
        <v>4.0</v>
      </c>
      <c r="G72" s="92"/>
      <c r="H72" s="92">
        <v>13.0</v>
      </c>
      <c r="I72" s="90"/>
      <c r="J72" s="92">
        <v>22.0</v>
      </c>
      <c r="K72" s="90"/>
      <c r="L72" s="92">
        <v>24.0</v>
      </c>
      <c r="M72" s="92"/>
      <c r="N72" s="92"/>
      <c r="O72" s="90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</row>
    <row r="73">
      <c r="A73" s="27"/>
      <c r="B73" s="88" t="s">
        <v>178</v>
      </c>
      <c r="C73" s="90"/>
      <c r="D73" s="92">
        <v>0.0</v>
      </c>
      <c r="E73" s="90"/>
      <c r="F73" s="92">
        <v>4.0</v>
      </c>
      <c r="G73" s="92"/>
      <c r="H73" s="92">
        <v>13.0</v>
      </c>
      <c r="I73" s="90"/>
      <c r="J73" s="92">
        <v>22.0</v>
      </c>
      <c r="K73" s="90"/>
      <c r="L73" s="92">
        <v>23.0</v>
      </c>
      <c r="M73" s="92"/>
      <c r="N73" s="92"/>
      <c r="O73" s="90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</row>
    <row r="74">
      <c r="A74" s="27"/>
      <c r="B74" s="88" t="s">
        <v>287</v>
      </c>
      <c r="C74" s="90"/>
      <c r="D74" s="92">
        <v>0.0</v>
      </c>
      <c r="E74" s="90"/>
      <c r="F74" s="92">
        <v>3.0</v>
      </c>
      <c r="G74" s="92"/>
      <c r="H74" s="92">
        <v>10.0</v>
      </c>
      <c r="I74" s="90"/>
      <c r="J74" s="92" t="s">
        <v>252</v>
      </c>
      <c r="K74" s="90"/>
      <c r="L74" s="92" t="s">
        <v>252</v>
      </c>
      <c r="M74" s="90"/>
      <c r="N74" s="92"/>
      <c r="O74" s="90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</row>
    <row r="75">
      <c r="A75" s="27"/>
      <c r="B75" s="88" t="s">
        <v>301</v>
      </c>
      <c r="C75" s="90"/>
      <c r="D75" s="92">
        <v>0.0</v>
      </c>
      <c r="E75" s="90"/>
      <c r="F75" s="92">
        <v>0.0</v>
      </c>
      <c r="G75" s="90"/>
      <c r="H75" s="92">
        <v>2.0</v>
      </c>
      <c r="I75" s="90"/>
      <c r="J75" s="92">
        <v>20.0</v>
      </c>
      <c r="K75" s="90"/>
      <c r="L75" s="92">
        <v>17.0</v>
      </c>
      <c r="M75" s="90"/>
      <c r="N75" s="90"/>
      <c r="O75" s="90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</row>
    <row r="76">
      <c r="A76" s="27"/>
      <c r="B76" s="88" t="s">
        <v>214</v>
      </c>
      <c r="C76" s="90"/>
      <c r="D76" s="92">
        <v>0.0</v>
      </c>
      <c r="E76" s="90"/>
      <c r="F76" s="92">
        <v>1.0</v>
      </c>
      <c r="G76" s="92"/>
      <c r="H76" s="92">
        <v>1.0</v>
      </c>
      <c r="I76" s="90"/>
      <c r="J76" s="92">
        <v>2.0</v>
      </c>
      <c r="K76" s="90"/>
      <c r="L76" s="92">
        <v>7.0</v>
      </c>
      <c r="M76" s="90"/>
      <c r="N76" s="92" t="s">
        <v>2559</v>
      </c>
      <c r="O76" s="90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</row>
    <row r="77">
      <c r="A77" s="27"/>
      <c r="B77" s="88" t="s">
        <v>221</v>
      </c>
      <c r="C77" s="90"/>
      <c r="D77" s="92">
        <v>0.0</v>
      </c>
      <c r="E77" s="90"/>
      <c r="F77" s="92">
        <v>0.0</v>
      </c>
      <c r="G77" s="92"/>
      <c r="H77" s="92">
        <v>0.0</v>
      </c>
      <c r="I77" s="90"/>
      <c r="J77" s="92">
        <v>0.0</v>
      </c>
      <c r="K77" s="90"/>
      <c r="L77" s="92">
        <v>0.0</v>
      </c>
      <c r="M77" s="90"/>
      <c r="N77" s="92"/>
      <c r="O77" s="90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</row>
    <row r="78">
      <c r="A78" s="27"/>
      <c r="B78" s="88" t="s">
        <v>233</v>
      </c>
      <c r="C78" s="90"/>
      <c r="D78" s="92">
        <v>0.0</v>
      </c>
      <c r="E78" s="90"/>
      <c r="F78" s="92">
        <v>0.0</v>
      </c>
      <c r="G78" s="92"/>
      <c r="H78" s="92">
        <v>0.0</v>
      </c>
      <c r="I78" s="90"/>
      <c r="J78" s="92">
        <v>0.0</v>
      </c>
      <c r="K78" s="90"/>
      <c r="L78" s="92">
        <v>0.0</v>
      </c>
      <c r="M78" s="90"/>
      <c r="N78" s="90"/>
      <c r="O78" s="90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</row>
    <row r="79">
      <c r="A79" s="35"/>
      <c r="B79" s="88" t="s">
        <v>338</v>
      </c>
      <c r="C79" s="110" t="str">
        <f t="shared" ref="C79:O79" si="8">C73/C72</f>
        <v>#DIV/0!</v>
      </c>
      <c r="D79" s="110" t="str">
        <f t="shared" si="8"/>
        <v>#DIV/0!</v>
      </c>
      <c r="E79" s="110" t="str">
        <f t="shared" si="8"/>
        <v>#DIV/0!</v>
      </c>
      <c r="F79" s="110">
        <f t="shared" si="8"/>
        <v>1</v>
      </c>
      <c r="G79" s="110" t="str">
        <f t="shared" si="8"/>
        <v>#DIV/0!</v>
      </c>
      <c r="H79" s="110">
        <f t="shared" si="8"/>
        <v>1</v>
      </c>
      <c r="I79" s="110" t="str">
        <f t="shared" si="8"/>
        <v>#DIV/0!</v>
      </c>
      <c r="J79" s="110">
        <f t="shared" si="8"/>
        <v>1</v>
      </c>
      <c r="K79" s="110" t="str">
        <f t="shared" si="8"/>
        <v>#DIV/0!</v>
      </c>
      <c r="L79" s="110">
        <f t="shared" si="8"/>
        <v>0.9583333333</v>
      </c>
      <c r="M79" s="110" t="str">
        <f t="shared" si="8"/>
        <v>#DIV/0!</v>
      </c>
      <c r="N79" s="110" t="str">
        <f t="shared" si="8"/>
        <v>#DIV/0!</v>
      </c>
      <c r="O79" s="110" t="str">
        <f t="shared" si="8"/>
        <v>#DIV/0!</v>
      </c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</row>
    <row r="80">
      <c r="A80" s="23"/>
      <c r="B80" s="23"/>
      <c r="C80" s="23"/>
      <c r="D80" s="23"/>
      <c r="E80" s="23"/>
      <c r="F80" s="7" t="s">
        <v>2560</v>
      </c>
      <c r="G80" s="23"/>
      <c r="H80" s="7" t="s">
        <v>2561</v>
      </c>
      <c r="I80" s="23"/>
      <c r="J80" s="82" t="s">
        <v>7</v>
      </c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</row>
    <row r="81">
      <c r="A81" s="85">
        <v>43735.0</v>
      </c>
      <c r="B81" s="112" t="s">
        <v>134</v>
      </c>
      <c r="C81" s="113"/>
      <c r="D81" s="115"/>
      <c r="E81" s="113"/>
      <c r="F81" s="115" t="s">
        <v>1254</v>
      </c>
      <c r="G81" s="115"/>
      <c r="H81" s="115" t="s">
        <v>2127</v>
      </c>
      <c r="I81" s="113"/>
      <c r="J81" s="115" t="s">
        <v>2203</v>
      </c>
      <c r="K81" s="113"/>
      <c r="L81" s="115" t="s">
        <v>2063</v>
      </c>
      <c r="M81" s="115"/>
      <c r="N81" s="115"/>
      <c r="O81" s="11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</row>
    <row r="82">
      <c r="A82" s="27"/>
      <c r="B82" s="88" t="s">
        <v>159</v>
      </c>
      <c r="C82" s="90"/>
      <c r="D82" s="92">
        <v>0.0</v>
      </c>
      <c r="E82" s="90"/>
      <c r="F82" s="92">
        <v>17.0</v>
      </c>
      <c r="G82" s="92"/>
      <c r="H82" s="92">
        <v>9.0</v>
      </c>
      <c r="I82" s="90"/>
      <c r="J82" s="92">
        <v>16.0</v>
      </c>
      <c r="K82" s="90"/>
      <c r="L82" s="92">
        <v>27.0</v>
      </c>
      <c r="M82" s="92"/>
      <c r="N82" s="92"/>
      <c r="O82" s="90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</row>
    <row r="83">
      <c r="A83" s="27"/>
      <c r="B83" s="88" t="s">
        <v>178</v>
      </c>
      <c r="C83" s="90"/>
      <c r="D83" s="92">
        <v>0.0</v>
      </c>
      <c r="E83" s="90"/>
      <c r="F83" s="92">
        <v>17.0</v>
      </c>
      <c r="G83" s="92"/>
      <c r="H83" s="92">
        <v>9.0</v>
      </c>
      <c r="I83" s="90"/>
      <c r="J83" s="92">
        <v>16.0</v>
      </c>
      <c r="K83" s="90"/>
      <c r="L83" s="92">
        <v>27.0</v>
      </c>
      <c r="M83" s="92"/>
      <c r="N83" s="92"/>
      <c r="O83" s="90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</row>
    <row r="84">
      <c r="A84" s="27"/>
      <c r="B84" s="88" t="s">
        <v>287</v>
      </c>
      <c r="C84" s="90"/>
      <c r="D84" s="92">
        <v>0.0</v>
      </c>
      <c r="E84" s="90"/>
      <c r="F84" s="92">
        <v>12.0</v>
      </c>
      <c r="G84" s="92"/>
      <c r="H84" s="92">
        <v>5.0</v>
      </c>
      <c r="I84" s="90"/>
      <c r="J84" s="92" t="s">
        <v>252</v>
      </c>
      <c r="K84" s="90"/>
      <c r="L84" s="92" t="s">
        <v>252</v>
      </c>
      <c r="M84" s="90"/>
      <c r="N84" s="92"/>
      <c r="O84" s="90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</row>
    <row r="85">
      <c r="A85" s="27"/>
      <c r="B85" s="88" t="s">
        <v>301</v>
      </c>
      <c r="C85" s="90"/>
      <c r="D85" s="92">
        <v>0.0</v>
      </c>
      <c r="E85" s="90"/>
      <c r="F85" s="92">
        <v>1.0</v>
      </c>
      <c r="G85" s="90"/>
      <c r="H85" s="92">
        <v>1.0</v>
      </c>
      <c r="I85" s="90"/>
      <c r="J85" s="92">
        <v>12.0</v>
      </c>
      <c r="K85" s="90"/>
      <c r="L85" s="92">
        <v>22.0</v>
      </c>
      <c r="M85" s="90"/>
      <c r="N85" s="90"/>
      <c r="O85" s="90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</row>
    <row r="86">
      <c r="A86" s="27"/>
      <c r="B86" s="88" t="s">
        <v>214</v>
      </c>
      <c r="C86" s="90"/>
      <c r="D86" s="92">
        <v>0.0</v>
      </c>
      <c r="E86" s="90"/>
      <c r="F86" s="92">
        <v>3.0</v>
      </c>
      <c r="G86" s="92"/>
      <c r="H86" s="92">
        <v>3.0</v>
      </c>
      <c r="I86" s="90"/>
      <c r="J86" s="92">
        <v>4.0</v>
      </c>
      <c r="K86" s="90"/>
      <c r="L86" s="92">
        <v>4.0</v>
      </c>
      <c r="M86" s="90"/>
      <c r="N86" s="92"/>
      <c r="O86" s="90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</row>
    <row r="87">
      <c r="A87" s="27"/>
      <c r="B87" s="88" t="s">
        <v>221</v>
      </c>
      <c r="C87" s="90"/>
      <c r="D87" s="92">
        <v>0.0</v>
      </c>
      <c r="E87" s="90"/>
      <c r="F87" s="92">
        <v>1.0</v>
      </c>
      <c r="G87" s="92"/>
      <c r="H87" s="92">
        <v>0.0</v>
      </c>
      <c r="I87" s="90"/>
      <c r="J87" s="92">
        <v>0.0</v>
      </c>
      <c r="K87" s="90"/>
      <c r="L87" s="92">
        <v>1.0</v>
      </c>
      <c r="M87" s="90"/>
      <c r="N87" s="92"/>
      <c r="O87" s="90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</row>
    <row r="88">
      <c r="A88" s="27"/>
      <c r="B88" s="88" t="s">
        <v>233</v>
      </c>
      <c r="C88" s="90"/>
      <c r="D88" s="92">
        <v>0.0</v>
      </c>
      <c r="E88" s="90"/>
      <c r="F88" s="92">
        <v>0.0</v>
      </c>
      <c r="G88" s="92"/>
      <c r="H88" s="92">
        <v>0.0</v>
      </c>
      <c r="I88" s="90"/>
      <c r="J88" s="92">
        <v>0.0</v>
      </c>
      <c r="K88" s="90"/>
      <c r="L88" s="92">
        <v>0.0</v>
      </c>
      <c r="M88" s="90"/>
      <c r="N88" s="90"/>
      <c r="O88" s="90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</row>
    <row r="89">
      <c r="A89" s="35"/>
      <c r="B89" s="88" t="s">
        <v>338</v>
      </c>
      <c r="C89" s="110" t="str">
        <f t="shared" ref="C89:O89" si="9">C83/C82</f>
        <v>#DIV/0!</v>
      </c>
      <c r="D89" s="110" t="str">
        <f t="shared" si="9"/>
        <v>#DIV/0!</v>
      </c>
      <c r="E89" s="110" t="str">
        <f t="shared" si="9"/>
        <v>#DIV/0!</v>
      </c>
      <c r="F89" s="110">
        <f t="shared" si="9"/>
        <v>1</v>
      </c>
      <c r="G89" s="110" t="str">
        <f t="shared" si="9"/>
        <v>#DIV/0!</v>
      </c>
      <c r="H89" s="110">
        <f t="shared" si="9"/>
        <v>1</v>
      </c>
      <c r="I89" s="110" t="str">
        <f t="shared" si="9"/>
        <v>#DIV/0!</v>
      </c>
      <c r="J89" s="110">
        <f t="shared" si="9"/>
        <v>1</v>
      </c>
      <c r="K89" s="110" t="str">
        <f t="shared" si="9"/>
        <v>#DIV/0!</v>
      </c>
      <c r="L89" s="110">
        <f t="shared" si="9"/>
        <v>1</v>
      </c>
      <c r="M89" s="110" t="str">
        <f t="shared" si="9"/>
        <v>#DIV/0!</v>
      </c>
      <c r="N89" s="110" t="str">
        <f t="shared" si="9"/>
        <v>#DIV/0!</v>
      </c>
      <c r="O89" s="110" t="str">
        <f t="shared" si="9"/>
        <v>#DIV/0!</v>
      </c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</row>
    <row r="90">
      <c r="A90" s="85">
        <v>43736.0</v>
      </c>
      <c r="B90" s="112" t="s">
        <v>134</v>
      </c>
      <c r="C90" s="113"/>
      <c r="D90" s="115"/>
      <c r="E90" s="113"/>
      <c r="F90" s="115"/>
      <c r="G90" s="115"/>
      <c r="H90" s="115" t="s">
        <v>103</v>
      </c>
      <c r="I90" s="113"/>
      <c r="J90" s="115" t="s">
        <v>805</v>
      </c>
      <c r="K90" s="113"/>
      <c r="L90" s="115" t="s">
        <v>1557</v>
      </c>
      <c r="M90" s="115"/>
      <c r="N90" s="115"/>
      <c r="O90" s="11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</row>
    <row r="91">
      <c r="A91" s="27"/>
      <c r="B91" s="88" t="s">
        <v>159</v>
      </c>
      <c r="C91" s="90"/>
      <c r="D91" s="92">
        <v>0.0</v>
      </c>
      <c r="E91" s="90"/>
      <c r="F91" s="92" t="s">
        <v>252</v>
      </c>
      <c r="G91" s="92"/>
      <c r="H91" s="92">
        <v>11.0</v>
      </c>
      <c r="I91" s="90"/>
      <c r="J91" s="92">
        <v>14.0</v>
      </c>
      <c r="K91" s="90"/>
      <c r="L91" s="92">
        <v>37.0</v>
      </c>
      <c r="M91" s="92"/>
      <c r="N91" s="92"/>
      <c r="O91" s="90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</row>
    <row r="92">
      <c r="A92" s="27"/>
      <c r="B92" s="88" t="s">
        <v>178</v>
      </c>
      <c r="C92" s="90"/>
      <c r="D92" s="92">
        <v>0.0</v>
      </c>
      <c r="E92" s="90"/>
      <c r="F92" s="92" t="s">
        <v>252</v>
      </c>
      <c r="G92" s="92"/>
      <c r="H92" s="92">
        <v>11.0</v>
      </c>
      <c r="I92" s="90"/>
      <c r="J92" s="92">
        <v>14.0</v>
      </c>
      <c r="K92" s="90"/>
      <c r="L92" s="92">
        <v>37.0</v>
      </c>
      <c r="M92" s="92"/>
      <c r="N92" s="92"/>
      <c r="O92" s="90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</row>
    <row r="93">
      <c r="A93" s="27"/>
      <c r="B93" s="88" t="s">
        <v>287</v>
      </c>
      <c r="C93" s="90"/>
      <c r="D93" s="92">
        <v>0.0</v>
      </c>
      <c r="E93" s="90"/>
      <c r="F93" s="92" t="s">
        <v>252</v>
      </c>
      <c r="G93" s="92"/>
      <c r="H93" s="92">
        <v>5.0</v>
      </c>
      <c r="I93" s="90"/>
      <c r="J93" s="92" t="s">
        <v>252</v>
      </c>
      <c r="K93" s="90"/>
      <c r="L93" s="92" t="s">
        <v>252</v>
      </c>
      <c r="M93" s="90"/>
      <c r="N93" s="92"/>
      <c r="O93" s="90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</row>
    <row r="94">
      <c r="A94" s="27"/>
      <c r="B94" s="88" t="s">
        <v>301</v>
      </c>
      <c r="C94" s="90"/>
      <c r="D94" s="92">
        <v>0.0</v>
      </c>
      <c r="E94" s="90"/>
      <c r="F94" s="92" t="s">
        <v>252</v>
      </c>
      <c r="G94" s="90"/>
      <c r="H94" s="92">
        <v>3.0</v>
      </c>
      <c r="I94" s="90"/>
      <c r="J94" s="92">
        <v>13.0</v>
      </c>
      <c r="K94" s="90"/>
      <c r="L94" s="92">
        <v>22.0</v>
      </c>
      <c r="M94" s="90"/>
      <c r="N94" s="90"/>
      <c r="O94" s="90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</row>
    <row r="95">
      <c r="A95" s="27"/>
      <c r="B95" s="88" t="s">
        <v>214</v>
      </c>
      <c r="C95" s="90"/>
      <c r="D95" s="92">
        <v>0.0</v>
      </c>
      <c r="E95" s="90"/>
      <c r="F95" s="92" t="s">
        <v>252</v>
      </c>
      <c r="G95" s="92"/>
      <c r="H95" s="92">
        <v>3.0</v>
      </c>
      <c r="I95" s="90"/>
      <c r="J95" s="92">
        <v>1.0</v>
      </c>
      <c r="K95" s="90"/>
      <c r="L95" s="92">
        <v>15.0</v>
      </c>
      <c r="M95" s="90"/>
      <c r="N95" s="92"/>
      <c r="O95" s="90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</row>
    <row r="96">
      <c r="A96" s="27"/>
      <c r="B96" s="88" t="s">
        <v>221</v>
      </c>
      <c r="C96" s="90"/>
      <c r="D96" s="92">
        <v>0.0</v>
      </c>
      <c r="E96" s="90"/>
      <c r="F96" s="92" t="s">
        <v>252</v>
      </c>
      <c r="G96" s="92"/>
      <c r="H96" s="92">
        <v>0.0</v>
      </c>
      <c r="I96" s="90"/>
      <c r="J96" s="92">
        <v>0.0</v>
      </c>
      <c r="K96" s="90"/>
      <c r="L96" s="92">
        <v>0.0</v>
      </c>
      <c r="M96" s="90"/>
      <c r="N96" s="92"/>
      <c r="O96" s="90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</row>
    <row r="97">
      <c r="A97" s="27"/>
      <c r="B97" s="88" t="s">
        <v>233</v>
      </c>
      <c r="C97" s="90"/>
      <c r="D97" s="92">
        <v>0.0</v>
      </c>
      <c r="E97" s="90"/>
      <c r="F97" s="92" t="s">
        <v>252</v>
      </c>
      <c r="G97" s="92"/>
      <c r="H97" s="92">
        <v>0.0</v>
      </c>
      <c r="I97" s="90"/>
      <c r="J97" s="92">
        <v>0.0</v>
      </c>
      <c r="K97" s="90"/>
      <c r="L97" s="92">
        <v>0.0</v>
      </c>
      <c r="M97" s="90"/>
      <c r="N97" s="90"/>
      <c r="O97" s="90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</row>
    <row r="98">
      <c r="A98" s="35"/>
      <c r="B98" s="88" t="s">
        <v>338</v>
      </c>
      <c r="C98" s="110" t="str">
        <f t="shared" ref="C98:O98" si="10">C92/C91</f>
        <v>#DIV/0!</v>
      </c>
      <c r="D98" s="110" t="str">
        <f t="shared" si="10"/>
        <v>#DIV/0!</v>
      </c>
      <c r="E98" s="110" t="str">
        <f t="shared" si="10"/>
        <v>#DIV/0!</v>
      </c>
      <c r="F98" s="110" t="str">
        <f t="shared" si="10"/>
        <v>#VALUE!</v>
      </c>
      <c r="G98" s="110" t="str">
        <f t="shared" si="10"/>
        <v>#DIV/0!</v>
      </c>
      <c r="H98" s="110">
        <f t="shared" si="10"/>
        <v>1</v>
      </c>
      <c r="I98" s="110" t="str">
        <f t="shared" si="10"/>
        <v>#DIV/0!</v>
      </c>
      <c r="J98" s="110">
        <f t="shared" si="10"/>
        <v>1</v>
      </c>
      <c r="K98" s="110" t="str">
        <f t="shared" si="10"/>
        <v>#DIV/0!</v>
      </c>
      <c r="L98" s="110">
        <f t="shared" si="10"/>
        <v>1</v>
      </c>
      <c r="M98" s="110" t="str">
        <f t="shared" si="10"/>
        <v>#DIV/0!</v>
      </c>
      <c r="N98" s="110" t="str">
        <f t="shared" si="10"/>
        <v>#DIV/0!</v>
      </c>
      <c r="O98" s="110" t="str">
        <f t="shared" si="10"/>
        <v>#DIV/0!</v>
      </c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</row>
    <row r="99">
      <c r="A99" s="85">
        <v>43738.0</v>
      </c>
      <c r="B99" s="112" t="s">
        <v>134</v>
      </c>
      <c r="C99" s="113"/>
      <c r="D99" s="188" t="s">
        <v>252</v>
      </c>
      <c r="E99" s="189"/>
      <c r="F99" s="188" t="s">
        <v>252</v>
      </c>
      <c r="G99" s="188"/>
      <c r="H99" s="188" t="s">
        <v>1546</v>
      </c>
      <c r="I99" s="189"/>
      <c r="J99" s="188" t="s">
        <v>1201</v>
      </c>
      <c r="K99" s="189"/>
      <c r="L99" s="188" t="s">
        <v>1616</v>
      </c>
      <c r="M99" s="115"/>
      <c r="N99" s="115"/>
      <c r="O99" s="11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</row>
    <row r="100">
      <c r="A100" s="27"/>
      <c r="B100" s="88" t="s">
        <v>159</v>
      </c>
      <c r="C100" s="90"/>
      <c r="D100" s="233">
        <v>0.0</v>
      </c>
      <c r="E100" s="235"/>
      <c r="F100" s="233">
        <v>0.0</v>
      </c>
      <c r="G100" s="233"/>
      <c r="H100" s="233">
        <v>13.0</v>
      </c>
      <c r="I100" s="235"/>
      <c r="J100" s="233">
        <v>23.0</v>
      </c>
      <c r="K100" s="235"/>
      <c r="L100" s="233">
        <v>36.0</v>
      </c>
      <c r="M100" s="92"/>
      <c r="N100" s="92"/>
      <c r="O100" s="224">
        <f>SUM(D100:N100)</f>
        <v>72</v>
      </c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</row>
    <row r="101">
      <c r="A101" s="27"/>
      <c r="B101" s="88" t="s">
        <v>178</v>
      </c>
      <c r="C101" s="90"/>
      <c r="D101" s="233">
        <v>0.0</v>
      </c>
      <c r="E101" s="235"/>
      <c r="F101" s="233">
        <v>0.0</v>
      </c>
      <c r="G101" s="233"/>
      <c r="H101" s="233">
        <v>13.0</v>
      </c>
      <c r="I101" s="235"/>
      <c r="J101" s="233">
        <v>23.0</v>
      </c>
      <c r="K101" s="235"/>
      <c r="L101" s="233">
        <v>36.0</v>
      </c>
      <c r="M101" s="92"/>
      <c r="N101" s="92"/>
      <c r="O101" s="90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</row>
    <row r="102">
      <c r="A102" s="27"/>
      <c r="B102" s="88" t="s">
        <v>287</v>
      </c>
      <c r="C102" s="90"/>
      <c r="D102" s="233">
        <v>0.0</v>
      </c>
      <c r="E102" s="235"/>
      <c r="F102" s="233">
        <v>0.0</v>
      </c>
      <c r="G102" s="233"/>
      <c r="H102" s="233">
        <v>4.0</v>
      </c>
      <c r="I102" s="235"/>
      <c r="J102" s="233" t="s">
        <v>252</v>
      </c>
      <c r="K102" s="235"/>
      <c r="L102" s="233" t="s">
        <v>252</v>
      </c>
      <c r="M102" s="90"/>
      <c r="N102" s="92"/>
      <c r="O102" s="90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</row>
    <row r="103">
      <c r="A103" s="27"/>
      <c r="B103" s="88" t="s">
        <v>295</v>
      </c>
      <c r="C103" s="90"/>
      <c r="D103" s="233">
        <v>0.0</v>
      </c>
      <c r="E103" s="235"/>
      <c r="F103" s="233">
        <v>0.0</v>
      </c>
      <c r="G103" s="235"/>
      <c r="H103" s="233">
        <v>6.0</v>
      </c>
      <c r="I103" s="235"/>
      <c r="J103" s="233">
        <v>14.0</v>
      </c>
      <c r="K103" s="235"/>
      <c r="L103" s="233">
        <v>22.0</v>
      </c>
      <c r="M103" s="90"/>
      <c r="N103" s="90"/>
      <c r="O103" s="90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</row>
    <row r="104">
      <c r="A104" s="27"/>
      <c r="B104" s="88" t="s">
        <v>301</v>
      </c>
      <c r="C104" s="90"/>
      <c r="D104" s="233">
        <f t="shared" ref="D104:G104" si="11">sum(D102:D103)</f>
        <v>0</v>
      </c>
      <c r="E104" s="233">
        <f t="shared" si="11"/>
        <v>0</v>
      </c>
      <c r="F104" s="233">
        <f t="shared" si="11"/>
        <v>0</v>
      </c>
      <c r="G104" s="233">
        <f t="shared" si="11"/>
        <v>0</v>
      </c>
      <c r="H104" s="233">
        <v>10.0</v>
      </c>
      <c r="I104" s="233">
        <f t="shared" ref="I104:L104" si="12">sum(I102:I103)</f>
        <v>0</v>
      </c>
      <c r="J104" s="233">
        <f t="shared" si="12"/>
        <v>14</v>
      </c>
      <c r="K104" s="233">
        <f t="shared" si="12"/>
        <v>0</v>
      </c>
      <c r="L104" s="233">
        <f t="shared" si="12"/>
        <v>22</v>
      </c>
      <c r="M104" s="90"/>
      <c r="N104" s="90"/>
      <c r="O104" s="90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</row>
    <row r="105">
      <c r="A105" s="27"/>
      <c r="B105" s="88" t="s">
        <v>214</v>
      </c>
      <c r="C105" s="90"/>
      <c r="D105" s="233">
        <v>0.0</v>
      </c>
      <c r="E105" s="235"/>
      <c r="F105" s="233">
        <f t="shared" ref="F105:M105" si="13">F100-F104-F106</f>
        <v>0</v>
      </c>
      <c r="G105" s="233">
        <f t="shared" si="13"/>
        <v>0</v>
      </c>
      <c r="H105" s="233">
        <f t="shared" si="13"/>
        <v>3</v>
      </c>
      <c r="I105" s="233">
        <f t="shared" si="13"/>
        <v>0</v>
      </c>
      <c r="J105" s="233">
        <f t="shared" si="13"/>
        <v>9</v>
      </c>
      <c r="K105" s="233">
        <f t="shared" si="13"/>
        <v>0</v>
      </c>
      <c r="L105" s="233">
        <f t="shared" si="13"/>
        <v>14</v>
      </c>
      <c r="M105" s="233">
        <f t="shared" si="13"/>
        <v>0</v>
      </c>
      <c r="N105" s="233"/>
      <c r="O105" s="90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</row>
    <row r="106">
      <c r="A106" s="27"/>
      <c r="B106" s="88" t="s">
        <v>221</v>
      </c>
      <c r="C106" s="90"/>
      <c r="D106" s="233">
        <v>0.0</v>
      </c>
      <c r="E106" s="235"/>
      <c r="F106" s="233">
        <v>0.0</v>
      </c>
      <c r="G106" s="233"/>
      <c r="H106" s="233">
        <v>0.0</v>
      </c>
      <c r="I106" s="235"/>
      <c r="J106" s="233">
        <v>0.0</v>
      </c>
      <c r="K106" s="235"/>
      <c r="L106" s="233">
        <v>0.0</v>
      </c>
      <c r="M106" s="90"/>
      <c r="N106" s="92"/>
      <c r="O106" s="90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</row>
    <row r="107">
      <c r="A107" s="27"/>
      <c r="B107" s="88" t="s">
        <v>233</v>
      </c>
      <c r="C107" s="90"/>
      <c r="D107" s="233">
        <f t="shared" ref="D107:L107" si="14">D100-D101</f>
        <v>0</v>
      </c>
      <c r="E107" s="233">
        <f t="shared" si="14"/>
        <v>0</v>
      </c>
      <c r="F107" s="233">
        <f t="shared" si="14"/>
        <v>0</v>
      </c>
      <c r="G107" s="233">
        <f t="shared" si="14"/>
        <v>0</v>
      </c>
      <c r="H107" s="233">
        <f t="shared" si="14"/>
        <v>0</v>
      </c>
      <c r="I107" s="233">
        <f t="shared" si="14"/>
        <v>0</v>
      </c>
      <c r="J107" s="233">
        <f t="shared" si="14"/>
        <v>0</v>
      </c>
      <c r="K107" s="233">
        <f t="shared" si="14"/>
        <v>0</v>
      </c>
      <c r="L107" s="233">
        <f t="shared" si="14"/>
        <v>0</v>
      </c>
      <c r="M107" s="90"/>
      <c r="N107" s="90"/>
      <c r="O107" s="90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</row>
    <row r="108">
      <c r="A108" s="35"/>
      <c r="B108" s="88" t="s">
        <v>338</v>
      </c>
      <c r="C108" s="110" t="str">
        <f>C101/C100</f>
        <v>#DIV/0!</v>
      </c>
      <c r="D108" s="109">
        <v>0.0</v>
      </c>
      <c r="E108" s="110" t="str">
        <f t="shared" ref="E108:O108" si="15">E101/E100</f>
        <v>#DIV/0!</v>
      </c>
      <c r="F108" s="110" t="str">
        <f t="shared" si="15"/>
        <v>#DIV/0!</v>
      </c>
      <c r="G108" s="110" t="str">
        <f t="shared" si="15"/>
        <v>#DIV/0!</v>
      </c>
      <c r="H108" s="110">
        <f t="shared" si="15"/>
        <v>1</v>
      </c>
      <c r="I108" s="110" t="str">
        <f t="shared" si="15"/>
        <v>#DIV/0!</v>
      </c>
      <c r="J108" s="110">
        <f t="shared" si="15"/>
        <v>1</v>
      </c>
      <c r="K108" s="110" t="str">
        <f t="shared" si="15"/>
        <v>#DIV/0!</v>
      </c>
      <c r="L108" s="110">
        <f t="shared" si="15"/>
        <v>1</v>
      </c>
      <c r="M108" s="110" t="str">
        <f t="shared" si="15"/>
        <v>#DIV/0!</v>
      </c>
      <c r="N108" s="110" t="str">
        <f t="shared" si="15"/>
        <v>#DIV/0!</v>
      </c>
      <c r="O108" s="110">
        <f t="shared" si="15"/>
        <v>0</v>
      </c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</row>
    <row r="109">
      <c r="A109" s="85">
        <v>43739.0</v>
      </c>
      <c r="B109" s="112" t="s">
        <v>134</v>
      </c>
      <c r="C109" s="113"/>
      <c r="D109" s="188" t="s">
        <v>252</v>
      </c>
      <c r="E109" s="189"/>
      <c r="F109" s="188" t="s">
        <v>252</v>
      </c>
      <c r="G109" s="188"/>
      <c r="H109" s="188" t="s">
        <v>2019</v>
      </c>
      <c r="I109" s="189"/>
      <c r="J109" s="188" t="s">
        <v>1233</v>
      </c>
      <c r="K109" s="189"/>
      <c r="L109" s="188" t="s">
        <v>1525</v>
      </c>
      <c r="M109" s="115"/>
      <c r="N109" s="115"/>
      <c r="O109" s="11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</row>
    <row r="110">
      <c r="A110" s="27"/>
      <c r="B110" s="88" t="s">
        <v>159</v>
      </c>
      <c r="C110" s="90"/>
      <c r="D110" s="233">
        <v>0.0</v>
      </c>
      <c r="E110" s="235"/>
      <c r="F110" s="233">
        <v>0.0</v>
      </c>
      <c r="G110" s="233"/>
      <c r="H110" s="233">
        <v>21.0</v>
      </c>
      <c r="I110" s="235"/>
      <c r="J110" s="233">
        <v>19.0</v>
      </c>
      <c r="K110" s="235"/>
      <c r="L110" s="233">
        <v>15.0</v>
      </c>
      <c r="M110" s="92"/>
      <c r="N110" s="92"/>
      <c r="O110" s="224">
        <f>SUM(D110:N110)</f>
        <v>55</v>
      </c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</row>
    <row r="111">
      <c r="A111" s="27"/>
      <c r="B111" s="88" t="s">
        <v>178</v>
      </c>
      <c r="C111" s="90"/>
      <c r="D111" s="233">
        <v>0.0</v>
      </c>
      <c r="E111" s="235"/>
      <c r="F111" s="233">
        <v>0.0</v>
      </c>
      <c r="G111" s="233"/>
      <c r="H111" s="233">
        <v>21.0</v>
      </c>
      <c r="I111" s="235"/>
      <c r="J111" s="233">
        <v>19.0</v>
      </c>
      <c r="K111" s="235"/>
      <c r="L111" s="233">
        <v>15.0</v>
      </c>
      <c r="M111" s="92"/>
      <c r="N111" s="92"/>
      <c r="O111" s="90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</row>
    <row r="112">
      <c r="A112" s="27"/>
      <c r="B112" s="88" t="s">
        <v>287</v>
      </c>
      <c r="C112" s="90"/>
      <c r="D112" s="233">
        <v>0.0</v>
      </c>
      <c r="E112" s="235"/>
      <c r="F112" s="233">
        <v>0.0</v>
      </c>
      <c r="G112" s="233"/>
      <c r="H112" s="233">
        <v>17.0</v>
      </c>
      <c r="I112" s="235"/>
      <c r="J112" s="233">
        <v>0.0</v>
      </c>
      <c r="K112" s="235"/>
      <c r="L112" s="233">
        <v>0.0</v>
      </c>
      <c r="M112" s="90"/>
      <c r="N112" s="92"/>
      <c r="O112" s="90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</row>
    <row r="113">
      <c r="A113" s="27"/>
      <c r="B113" s="88" t="s">
        <v>295</v>
      </c>
      <c r="C113" s="90"/>
      <c r="D113" s="233">
        <v>0.0</v>
      </c>
      <c r="E113" s="235"/>
      <c r="F113" s="233">
        <v>0.0</v>
      </c>
      <c r="G113" s="235"/>
      <c r="H113" s="233">
        <v>2.0</v>
      </c>
      <c r="I113" s="235"/>
      <c r="J113" s="233">
        <v>15.0</v>
      </c>
      <c r="K113" s="235"/>
      <c r="L113" s="233">
        <v>11.0</v>
      </c>
      <c r="M113" s="90"/>
      <c r="N113" s="90"/>
      <c r="O113" s="90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</row>
    <row r="114">
      <c r="A114" s="27"/>
      <c r="B114" s="88" t="s">
        <v>301</v>
      </c>
      <c r="C114" s="90"/>
      <c r="D114" s="233">
        <f t="shared" ref="D114:L114" si="16">sum(D112:D113)</f>
        <v>0</v>
      </c>
      <c r="E114" s="233">
        <f t="shared" si="16"/>
        <v>0</v>
      </c>
      <c r="F114" s="233">
        <f t="shared" si="16"/>
        <v>0</v>
      </c>
      <c r="G114" s="233">
        <f t="shared" si="16"/>
        <v>0</v>
      </c>
      <c r="H114" s="233">
        <f t="shared" si="16"/>
        <v>19</v>
      </c>
      <c r="I114" s="233">
        <f t="shared" si="16"/>
        <v>0</v>
      </c>
      <c r="J114" s="233">
        <f t="shared" si="16"/>
        <v>15</v>
      </c>
      <c r="K114" s="233">
        <f t="shared" si="16"/>
        <v>0</v>
      </c>
      <c r="L114" s="233">
        <f t="shared" si="16"/>
        <v>11</v>
      </c>
      <c r="M114" s="90"/>
      <c r="N114" s="90"/>
      <c r="O114" s="90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</row>
    <row r="115">
      <c r="A115" s="27"/>
      <c r="B115" s="88" t="s">
        <v>214</v>
      </c>
      <c r="C115" s="90"/>
      <c r="D115" s="233">
        <v>0.0</v>
      </c>
      <c r="E115" s="235"/>
      <c r="F115" s="233">
        <f t="shared" ref="F115:M115" si="17">F110-F114-F116</f>
        <v>0</v>
      </c>
      <c r="G115" s="233">
        <f t="shared" si="17"/>
        <v>0</v>
      </c>
      <c r="H115" s="233">
        <f t="shared" si="17"/>
        <v>2</v>
      </c>
      <c r="I115" s="233">
        <f t="shared" si="17"/>
        <v>0</v>
      </c>
      <c r="J115" s="233">
        <f t="shared" si="17"/>
        <v>4</v>
      </c>
      <c r="K115" s="233">
        <f t="shared" si="17"/>
        <v>0</v>
      </c>
      <c r="L115" s="233">
        <f t="shared" si="17"/>
        <v>4</v>
      </c>
      <c r="M115" s="233">
        <f t="shared" si="17"/>
        <v>0</v>
      </c>
      <c r="N115" s="233"/>
      <c r="O115" s="90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</row>
    <row r="116">
      <c r="A116" s="27"/>
      <c r="B116" s="88" t="s">
        <v>221</v>
      </c>
      <c r="C116" s="90"/>
      <c r="D116" s="233">
        <v>0.0</v>
      </c>
      <c r="E116" s="235"/>
      <c r="F116" s="233">
        <v>0.0</v>
      </c>
      <c r="G116" s="233"/>
      <c r="H116" s="233">
        <v>0.0</v>
      </c>
      <c r="I116" s="235"/>
      <c r="J116" s="233">
        <v>0.0</v>
      </c>
      <c r="K116" s="235"/>
      <c r="L116" s="233">
        <v>0.0</v>
      </c>
      <c r="M116" s="90"/>
      <c r="N116" s="92"/>
      <c r="O116" s="90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</row>
    <row r="117">
      <c r="A117" s="27"/>
      <c r="B117" s="88" t="s">
        <v>233</v>
      </c>
      <c r="C117" s="90"/>
      <c r="D117" s="233">
        <f t="shared" ref="D117:L117" si="18">D110-D111</f>
        <v>0</v>
      </c>
      <c r="E117" s="233">
        <f t="shared" si="18"/>
        <v>0</v>
      </c>
      <c r="F117" s="233">
        <f t="shared" si="18"/>
        <v>0</v>
      </c>
      <c r="G117" s="233">
        <f t="shared" si="18"/>
        <v>0</v>
      </c>
      <c r="H117" s="233">
        <f t="shared" si="18"/>
        <v>0</v>
      </c>
      <c r="I117" s="233">
        <f t="shared" si="18"/>
        <v>0</v>
      </c>
      <c r="J117" s="233">
        <f t="shared" si="18"/>
        <v>0</v>
      </c>
      <c r="K117" s="233">
        <f t="shared" si="18"/>
        <v>0</v>
      </c>
      <c r="L117" s="233">
        <f t="shared" si="18"/>
        <v>0</v>
      </c>
      <c r="M117" s="90"/>
      <c r="N117" s="90"/>
      <c r="O117" s="90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</row>
    <row r="118">
      <c r="A118" s="35"/>
      <c r="B118" s="88" t="s">
        <v>338</v>
      </c>
      <c r="C118" s="110" t="str">
        <f>C111/C110</f>
        <v>#DIV/0!</v>
      </c>
      <c r="D118" s="109">
        <v>0.0</v>
      </c>
      <c r="E118" s="110" t="str">
        <f t="shared" ref="E118:O118" si="19">E111/E110</f>
        <v>#DIV/0!</v>
      </c>
      <c r="F118" s="110" t="str">
        <f t="shared" si="19"/>
        <v>#DIV/0!</v>
      </c>
      <c r="G118" s="110" t="str">
        <f t="shared" si="19"/>
        <v>#DIV/0!</v>
      </c>
      <c r="H118" s="110">
        <f t="shared" si="19"/>
        <v>1</v>
      </c>
      <c r="I118" s="110" t="str">
        <f t="shared" si="19"/>
        <v>#DIV/0!</v>
      </c>
      <c r="J118" s="110">
        <f t="shared" si="19"/>
        <v>1</v>
      </c>
      <c r="K118" s="110" t="str">
        <f t="shared" si="19"/>
        <v>#DIV/0!</v>
      </c>
      <c r="L118" s="110">
        <f t="shared" si="19"/>
        <v>1</v>
      </c>
      <c r="M118" s="110" t="str">
        <f t="shared" si="19"/>
        <v>#DIV/0!</v>
      </c>
      <c r="N118" s="110" t="str">
        <f t="shared" si="19"/>
        <v>#DIV/0!</v>
      </c>
      <c r="O118" s="110">
        <f t="shared" si="19"/>
        <v>0</v>
      </c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</row>
    <row r="119">
      <c r="A119" s="23"/>
      <c r="B119" s="23"/>
      <c r="C119" s="23"/>
      <c r="D119" s="23"/>
      <c r="E119" s="23"/>
      <c r="F119" s="23"/>
      <c r="G119" s="23"/>
      <c r="H119" s="7" t="s">
        <v>2570</v>
      </c>
      <c r="I119" s="23"/>
      <c r="J119" s="7" t="s">
        <v>2572</v>
      </c>
      <c r="K119" s="23"/>
      <c r="L119" s="7" t="s">
        <v>2573</v>
      </c>
      <c r="M119" s="23"/>
      <c r="N119" s="82" t="s">
        <v>7</v>
      </c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</row>
    <row r="120">
      <c r="A120" s="85">
        <v>43740.0</v>
      </c>
      <c r="B120" s="112" t="s">
        <v>134</v>
      </c>
      <c r="C120" s="113"/>
      <c r="D120" s="188" t="s">
        <v>252</v>
      </c>
      <c r="E120" s="189"/>
      <c r="F120" s="188" t="s">
        <v>252</v>
      </c>
      <c r="G120" s="188"/>
      <c r="H120" s="188" t="s">
        <v>1912</v>
      </c>
      <c r="I120" s="189"/>
      <c r="J120" s="188" t="s">
        <v>2203</v>
      </c>
      <c r="K120" s="189"/>
      <c r="L120" s="188" t="s">
        <v>2214</v>
      </c>
      <c r="M120" s="115"/>
      <c r="N120" s="115"/>
      <c r="O120" s="11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</row>
    <row r="121">
      <c r="A121" s="27"/>
      <c r="B121" s="88" t="s">
        <v>159</v>
      </c>
      <c r="C121" s="90"/>
      <c r="D121" s="233">
        <v>0.0</v>
      </c>
      <c r="E121" s="235"/>
      <c r="F121" s="233">
        <v>0.0</v>
      </c>
      <c r="G121" s="233"/>
      <c r="H121" s="233">
        <v>12.0</v>
      </c>
      <c r="I121" s="235"/>
      <c r="J121" s="233">
        <v>33.0</v>
      </c>
      <c r="K121" s="235"/>
      <c r="L121" s="233">
        <v>23.0</v>
      </c>
      <c r="M121" s="92"/>
      <c r="N121" s="92"/>
      <c r="O121" s="224">
        <f>SUM(D121:N121)</f>
        <v>68</v>
      </c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</row>
    <row r="122">
      <c r="A122" s="27"/>
      <c r="B122" s="88" t="s">
        <v>178</v>
      </c>
      <c r="C122" s="90"/>
      <c r="D122" s="233">
        <v>0.0</v>
      </c>
      <c r="E122" s="235"/>
      <c r="F122" s="233">
        <v>0.0</v>
      </c>
      <c r="G122" s="233"/>
      <c r="H122" s="233">
        <v>12.0</v>
      </c>
      <c r="I122" s="235"/>
      <c r="J122" s="233">
        <v>33.0</v>
      </c>
      <c r="K122" s="235"/>
      <c r="L122" s="233">
        <v>23.0</v>
      </c>
      <c r="M122" s="92"/>
      <c r="N122" s="92"/>
      <c r="O122" s="90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</row>
    <row r="123">
      <c r="A123" s="27"/>
      <c r="B123" s="88" t="s">
        <v>287</v>
      </c>
      <c r="C123" s="90"/>
      <c r="D123" s="233">
        <v>0.0</v>
      </c>
      <c r="E123" s="235"/>
      <c r="F123" s="233">
        <v>0.0</v>
      </c>
      <c r="G123" s="233"/>
      <c r="H123" s="233">
        <v>10.0</v>
      </c>
      <c r="I123" s="235"/>
      <c r="J123" s="233"/>
      <c r="K123" s="235"/>
      <c r="L123" s="233"/>
      <c r="M123" s="90"/>
      <c r="N123" s="92"/>
      <c r="O123" s="90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</row>
    <row r="124">
      <c r="A124" s="27"/>
      <c r="B124" s="88" t="s">
        <v>295</v>
      </c>
      <c r="C124" s="90"/>
      <c r="D124" s="233">
        <v>0.0</v>
      </c>
      <c r="E124" s="235"/>
      <c r="F124" s="233">
        <v>0.0</v>
      </c>
      <c r="G124" s="235"/>
      <c r="H124" s="233">
        <v>0.0</v>
      </c>
      <c r="I124" s="235"/>
      <c r="J124" s="233"/>
      <c r="K124" s="235"/>
      <c r="L124" s="233"/>
      <c r="M124" s="90"/>
      <c r="N124" s="90"/>
      <c r="O124" s="90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</row>
    <row r="125">
      <c r="A125" s="27"/>
      <c r="B125" s="88" t="s">
        <v>301</v>
      </c>
      <c r="C125" s="90"/>
      <c r="D125" s="233">
        <f t="shared" ref="D125:G125" si="20">sum(D123:D124)</f>
        <v>0</v>
      </c>
      <c r="E125" s="233">
        <f t="shared" si="20"/>
        <v>0</v>
      </c>
      <c r="F125" s="233">
        <f t="shared" si="20"/>
        <v>0</v>
      </c>
      <c r="G125" s="233">
        <f t="shared" si="20"/>
        <v>0</v>
      </c>
      <c r="H125" s="233"/>
      <c r="I125" s="233"/>
      <c r="J125" s="233">
        <v>22.0</v>
      </c>
      <c r="K125" s="233"/>
      <c r="L125" s="233">
        <v>12.0</v>
      </c>
      <c r="M125" s="90"/>
      <c r="N125" s="90"/>
      <c r="O125" s="90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</row>
    <row r="126">
      <c r="A126" s="27"/>
      <c r="B126" s="88" t="s">
        <v>214</v>
      </c>
      <c r="C126" s="90"/>
      <c r="D126" s="233">
        <v>0.0</v>
      </c>
      <c r="E126" s="235"/>
      <c r="F126" s="233">
        <f t="shared" ref="F126:G126" si="21">F121-F125-F127</f>
        <v>0</v>
      </c>
      <c r="G126" s="233">
        <f t="shared" si="21"/>
        <v>0</v>
      </c>
      <c r="H126" s="233">
        <f>H121-H123-H125-H127-H128</f>
        <v>2</v>
      </c>
      <c r="I126" s="233"/>
      <c r="J126" s="233">
        <f>J121-J123-J125-J127-J128</f>
        <v>11</v>
      </c>
      <c r="K126" s="233"/>
      <c r="L126" s="233">
        <f>L121-L123-L125-L127-L128</f>
        <v>11</v>
      </c>
      <c r="M126" s="233">
        <f>M121-M125-M127</f>
        <v>0</v>
      </c>
      <c r="N126" s="233"/>
      <c r="O126" s="90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</row>
    <row r="127">
      <c r="A127" s="27"/>
      <c r="B127" s="88" t="s">
        <v>221</v>
      </c>
      <c r="C127" s="90"/>
      <c r="D127" s="233">
        <v>0.0</v>
      </c>
      <c r="E127" s="235"/>
      <c r="F127" s="233">
        <v>0.0</v>
      </c>
      <c r="G127" s="233"/>
      <c r="H127" s="233">
        <v>0.0</v>
      </c>
      <c r="I127" s="235"/>
      <c r="J127" s="233">
        <v>0.0</v>
      </c>
      <c r="K127" s="235"/>
      <c r="L127" s="233">
        <v>0.0</v>
      </c>
      <c r="M127" s="90"/>
      <c r="N127" s="92"/>
      <c r="O127" s="90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</row>
    <row r="128">
      <c r="A128" s="27"/>
      <c r="B128" s="88" t="s">
        <v>233</v>
      </c>
      <c r="C128" s="90"/>
      <c r="D128" s="233">
        <f t="shared" ref="D128:L128" si="22">D121-D122</f>
        <v>0</v>
      </c>
      <c r="E128" s="233">
        <f t="shared" si="22"/>
        <v>0</v>
      </c>
      <c r="F128" s="233">
        <f t="shared" si="22"/>
        <v>0</v>
      </c>
      <c r="G128" s="233">
        <f t="shared" si="22"/>
        <v>0</v>
      </c>
      <c r="H128" s="233">
        <f t="shared" si="22"/>
        <v>0</v>
      </c>
      <c r="I128" s="233">
        <f t="shared" si="22"/>
        <v>0</v>
      </c>
      <c r="J128" s="233">
        <f t="shared" si="22"/>
        <v>0</v>
      </c>
      <c r="K128" s="233">
        <f t="shared" si="22"/>
        <v>0</v>
      </c>
      <c r="L128" s="233">
        <f t="shared" si="22"/>
        <v>0</v>
      </c>
      <c r="M128" s="90"/>
      <c r="N128" s="90"/>
      <c r="O128" s="90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</row>
    <row r="129">
      <c r="A129" s="35"/>
      <c r="B129" s="88" t="s">
        <v>338</v>
      </c>
      <c r="C129" s="110" t="str">
        <f>C122/C121</f>
        <v>#DIV/0!</v>
      </c>
      <c r="D129" s="109">
        <v>0.0</v>
      </c>
      <c r="E129" s="110" t="str">
        <f t="shared" ref="E129:O129" si="23">E122/E121</f>
        <v>#DIV/0!</v>
      </c>
      <c r="F129" s="110" t="str">
        <f t="shared" si="23"/>
        <v>#DIV/0!</v>
      </c>
      <c r="G129" s="110" t="str">
        <f t="shared" si="23"/>
        <v>#DIV/0!</v>
      </c>
      <c r="H129" s="110">
        <f t="shared" si="23"/>
        <v>1</v>
      </c>
      <c r="I129" s="110" t="str">
        <f t="shared" si="23"/>
        <v>#DIV/0!</v>
      </c>
      <c r="J129" s="110">
        <f t="shared" si="23"/>
        <v>1</v>
      </c>
      <c r="K129" s="110" t="str">
        <f t="shared" si="23"/>
        <v>#DIV/0!</v>
      </c>
      <c r="L129" s="110">
        <f t="shared" si="23"/>
        <v>1</v>
      </c>
      <c r="M129" s="110" t="str">
        <f t="shared" si="23"/>
        <v>#DIV/0!</v>
      </c>
      <c r="N129" s="110" t="str">
        <f t="shared" si="23"/>
        <v>#DIV/0!</v>
      </c>
      <c r="O129" s="110">
        <f t="shared" si="23"/>
        <v>0</v>
      </c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</row>
    <row r="130">
      <c r="A130" s="23"/>
      <c r="B130" s="23"/>
      <c r="C130" s="23"/>
      <c r="D130" s="23"/>
      <c r="E130" s="23"/>
      <c r="F130" s="23"/>
      <c r="G130" s="23"/>
      <c r="H130" s="7" t="s">
        <v>2575</v>
      </c>
      <c r="I130" s="23"/>
      <c r="J130" s="7" t="s">
        <v>2577</v>
      </c>
      <c r="K130" s="23"/>
      <c r="L130" s="7" t="s">
        <v>2579</v>
      </c>
      <c r="M130" s="23"/>
      <c r="N130" s="82" t="s">
        <v>7</v>
      </c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</row>
    <row r="131">
      <c r="A131" s="85">
        <v>43741.0</v>
      </c>
      <c r="B131" s="112" t="s">
        <v>134</v>
      </c>
      <c r="C131" s="113"/>
      <c r="D131" s="188" t="s">
        <v>252</v>
      </c>
      <c r="E131" s="189"/>
      <c r="F131" s="188" t="s">
        <v>252</v>
      </c>
      <c r="G131" s="188"/>
      <c r="H131" s="188" t="s">
        <v>103</v>
      </c>
      <c r="I131" s="189"/>
      <c r="J131" s="188" t="s">
        <v>264</v>
      </c>
      <c r="K131" s="189"/>
      <c r="L131" s="188" t="s">
        <v>1740</v>
      </c>
      <c r="M131" s="115"/>
      <c r="N131" s="115"/>
      <c r="O131" s="11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</row>
    <row r="132">
      <c r="A132" s="27"/>
      <c r="B132" s="88" t="s">
        <v>159</v>
      </c>
      <c r="C132" s="90"/>
      <c r="D132" s="233">
        <v>0.0</v>
      </c>
      <c r="E132" s="235"/>
      <c r="F132" s="233">
        <v>0.0</v>
      </c>
      <c r="G132" s="233"/>
      <c r="H132" s="233">
        <v>9.0</v>
      </c>
      <c r="I132" s="235"/>
      <c r="J132" s="233">
        <v>21.0</v>
      </c>
      <c r="K132" s="235"/>
      <c r="L132" s="233">
        <v>22.0</v>
      </c>
      <c r="M132" s="92"/>
      <c r="N132" s="92"/>
      <c r="O132" s="224">
        <f>SUM(D132:N132)</f>
        <v>52</v>
      </c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</row>
    <row r="133">
      <c r="A133" s="27"/>
      <c r="B133" s="88" t="s">
        <v>178</v>
      </c>
      <c r="C133" s="90"/>
      <c r="D133" s="233">
        <v>0.0</v>
      </c>
      <c r="E133" s="235"/>
      <c r="F133" s="233">
        <v>0.0</v>
      </c>
      <c r="G133" s="233"/>
      <c r="H133" s="233">
        <v>9.0</v>
      </c>
      <c r="I133" s="235"/>
      <c r="J133" s="233">
        <v>21.0</v>
      </c>
      <c r="K133" s="235"/>
      <c r="L133" s="233">
        <v>22.0</v>
      </c>
      <c r="M133" s="92"/>
      <c r="N133" s="92"/>
      <c r="O133" s="90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</row>
    <row r="134">
      <c r="A134" s="27"/>
      <c r="B134" s="88" t="s">
        <v>287</v>
      </c>
      <c r="C134" s="90"/>
      <c r="D134" s="233">
        <v>0.0</v>
      </c>
      <c r="E134" s="235"/>
      <c r="F134" s="233">
        <v>0.0</v>
      </c>
      <c r="G134" s="233"/>
      <c r="H134" s="233">
        <v>6.0</v>
      </c>
      <c r="I134" s="235"/>
      <c r="J134" s="233" t="s">
        <v>252</v>
      </c>
      <c r="K134" s="235"/>
      <c r="L134" s="233" t="s">
        <v>252</v>
      </c>
      <c r="M134" s="90"/>
      <c r="N134" s="92"/>
      <c r="O134" s="90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</row>
    <row r="135">
      <c r="A135" s="27"/>
      <c r="B135" s="88" t="s">
        <v>295</v>
      </c>
      <c r="C135" s="90"/>
      <c r="D135" s="233">
        <v>0.0</v>
      </c>
      <c r="E135" s="235"/>
      <c r="F135" s="233">
        <v>0.0</v>
      </c>
      <c r="G135" s="235"/>
      <c r="H135" s="233" t="s">
        <v>252</v>
      </c>
      <c r="I135" s="235"/>
      <c r="J135" s="233" t="s">
        <v>252</v>
      </c>
      <c r="K135" s="235"/>
      <c r="L135" s="233" t="s">
        <v>252</v>
      </c>
      <c r="M135" s="90"/>
      <c r="N135" s="90"/>
      <c r="O135" s="90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</row>
    <row r="136">
      <c r="A136" s="27"/>
      <c r="B136" s="88" t="s">
        <v>301</v>
      </c>
      <c r="C136" s="90"/>
      <c r="D136" s="233">
        <f t="shared" ref="D136:G136" si="24">sum(D134:D135)</f>
        <v>0</v>
      </c>
      <c r="E136" s="233">
        <f t="shared" si="24"/>
        <v>0</v>
      </c>
      <c r="F136" s="233">
        <f t="shared" si="24"/>
        <v>0</v>
      </c>
      <c r="G136" s="233">
        <f t="shared" si="24"/>
        <v>0</v>
      </c>
      <c r="H136" s="233">
        <v>0.0</v>
      </c>
      <c r="I136" s="233"/>
      <c r="J136" s="233">
        <v>13.0</v>
      </c>
      <c r="K136" s="233"/>
      <c r="L136" s="233">
        <v>14.0</v>
      </c>
      <c r="M136" s="90"/>
      <c r="N136" s="90"/>
      <c r="O136" s="90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</row>
    <row r="137">
      <c r="A137" s="27"/>
      <c r="B137" s="88" t="s">
        <v>214</v>
      </c>
      <c r="C137" s="90"/>
      <c r="D137" s="233">
        <v>0.0</v>
      </c>
      <c r="E137" s="235"/>
      <c r="F137" s="233">
        <f t="shared" ref="F137:G137" si="25">F132-F136-F138</f>
        <v>0</v>
      </c>
      <c r="G137" s="233">
        <f t="shared" si="25"/>
        <v>0</v>
      </c>
      <c r="H137" s="233">
        <f>H132-H134-H136-H138-H139</f>
        <v>3</v>
      </c>
      <c r="I137" s="233"/>
      <c r="J137" s="233">
        <v>8.0</v>
      </c>
      <c r="K137" s="233"/>
      <c r="L137" s="233">
        <v>8.0</v>
      </c>
      <c r="M137" s="233">
        <f>M132-M136-M138</f>
        <v>0</v>
      </c>
      <c r="N137" s="233"/>
      <c r="O137" s="90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</row>
    <row r="138">
      <c r="A138" s="27"/>
      <c r="B138" s="88" t="s">
        <v>221</v>
      </c>
      <c r="C138" s="90"/>
      <c r="D138" s="233">
        <v>0.0</v>
      </c>
      <c r="E138" s="235"/>
      <c r="F138" s="233">
        <v>0.0</v>
      </c>
      <c r="G138" s="233"/>
      <c r="H138" s="233">
        <v>0.0</v>
      </c>
      <c r="I138" s="235"/>
      <c r="J138" s="233">
        <v>0.0</v>
      </c>
      <c r="K138" s="235"/>
      <c r="L138" s="233">
        <v>0.0</v>
      </c>
      <c r="M138" s="90"/>
      <c r="N138" s="92"/>
      <c r="O138" s="90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</row>
    <row r="139">
      <c r="A139" s="27"/>
      <c r="B139" s="88" t="s">
        <v>233</v>
      </c>
      <c r="C139" s="90"/>
      <c r="D139" s="233">
        <f t="shared" ref="D139:G139" si="26">D132-D133</f>
        <v>0</v>
      </c>
      <c r="E139" s="233">
        <f t="shared" si="26"/>
        <v>0</v>
      </c>
      <c r="F139" s="233">
        <f t="shared" si="26"/>
        <v>0</v>
      </c>
      <c r="G139" s="233">
        <f t="shared" si="26"/>
        <v>0</v>
      </c>
      <c r="H139" s="233">
        <v>0.0</v>
      </c>
      <c r="I139" s="233">
        <f>I132-I133</f>
        <v>0</v>
      </c>
      <c r="J139" s="233">
        <v>0.0</v>
      </c>
      <c r="K139" s="233">
        <f>K132-K133</f>
        <v>0</v>
      </c>
      <c r="L139" s="233">
        <v>0.0</v>
      </c>
      <c r="M139" s="90"/>
      <c r="N139" s="90"/>
      <c r="O139" s="90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</row>
    <row r="140">
      <c r="A140" s="35"/>
      <c r="B140" s="88" t="s">
        <v>338</v>
      </c>
      <c r="C140" s="110" t="str">
        <f>C133/C132</f>
        <v>#DIV/0!</v>
      </c>
      <c r="D140" s="109">
        <v>0.0</v>
      </c>
      <c r="E140" s="110" t="str">
        <f t="shared" ref="E140:O140" si="27">E133/E132</f>
        <v>#DIV/0!</v>
      </c>
      <c r="F140" s="110" t="str">
        <f t="shared" si="27"/>
        <v>#DIV/0!</v>
      </c>
      <c r="G140" s="110" t="str">
        <f t="shared" si="27"/>
        <v>#DIV/0!</v>
      </c>
      <c r="H140" s="110">
        <f t="shared" si="27"/>
        <v>1</v>
      </c>
      <c r="I140" s="110" t="str">
        <f t="shared" si="27"/>
        <v>#DIV/0!</v>
      </c>
      <c r="J140" s="110">
        <f t="shared" si="27"/>
        <v>1</v>
      </c>
      <c r="K140" s="110" t="str">
        <f t="shared" si="27"/>
        <v>#DIV/0!</v>
      </c>
      <c r="L140" s="110">
        <f t="shared" si="27"/>
        <v>1</v>
      </c>
      <c r="M140" s="110" t="str">
        <f t="shared" si="27"/>
        <v>#DIV/0!</v>
      </c>
      <c r="N140" s="110" t="str">
        <f t="shared" si="27"/>
        <v>#DIV/0!</v>
      </c>
      <c r="O140" s="110">
        <f t="shared" si="27"/>
        <v>0</v>
      </c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</row>
    <row r="141">
      <c r="A141" s="23"/>
      <c r="B141" s="23"/>
      <c r="C141" s="23"/>
      <c r="D141" s="23"/>
      <c r="E141" s="23"/>
      <c r="F141" s="23"/>
      <c r="G141" s="23"/>
      <c r="H141" s="7" t="s">
        <v>2585</v>
      </c>
      <c r="I141" s="23"/>
      <c r="J141" s="7" t="s">
        <v>2588</v>
      </c>
      <c r="K141" s="23"/>
      <c r="L141" s="7" t="s">
        <v>2591</v>
      </c>
      <c r="M141" s="23"/>
      <c r="N141" s="82" t="s">
        <v>7</v>
      </c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</row>
    <row r="142">
      <c r="A142" s="85">
        <v>43742.0</v>
      </c>
      <c r="B142" s="112" t="s">
        <v>134</v>
      </c>
      <c r="C142" s="113"/>
      <c r="D142" s="188" t="s">
        <v>252</v>
      </c>
      <c r="E142" s="189"/>
      <c r="F142" s="188" t="s">
        <v>252</v>
      </c>
      <c r="G142" s="188"/>
      <c r="H142" s="188" t="s">
        <v>252</v>
      </c>
      <c r="I142" s="189"/>
      <c r="J142" s="316">
        <v>0.5826388888888889</v>
      </c>
      <c r="K142" s="189"/>
      <c r="L142" s="316">
        <v>0.6208333333333333</v>
      </c>
      <c r="M142" s="115"/>
      <c r="N142" s="115"/>
      <c r="O142" s="11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</row>
    <row r="143">
      <c r="A143" s="27"/>
      <c r="B143" s="88" t="s">
        <v>159</v>
      </c>
      <c r="C143" s="90"/>
      <c r="D143" s="233">
        <v>0.0</v>
      </c>
      <c r="E143" s="235"/>
      <c r="F143" s="233">
        <v>0.0</v>
      </c>
      <c r="G143" s="233"/>
      <c r="H143" s="233">
        <v>0.0</v>
      </c>
      <c r="I143" s="235"/>
      <c r="J143" s="233">
        <v>33.0</v>
      </c>
      <c r="K143" s="235"/>
      <c r="L143" s="233">
        <v>25.0</v>
      </c>
      <c r="M143" s="92"/>
      <c r="N143" s="92"/>
      <c r="O143" s="224">
        <f>SUM(D143:N143)</f>
        <v>58</v>
      </c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</row>
    <row r="144">
      <c r="A144" s="27"/>
      <c r="B144" s="88" t="s">
        <v>178</v>
      </c>
      <c r="C144" s="90"/>
      <c r="D144" s="233">
        <v>0.0</v>
      </c>
      <c r="E144" s="235"/>
      <c r="F144" s="233">
        <v>0.0</v>
      </c>
      <c r="G144" s="233"/>
      <c r="H144" s="233">
        <v>0.0</v>
      </c>
      <c r="I144" s="235"/>
      <c r="J144" s="233">
        <v>33.0</v>
      </c>
      <c r="K144" s="235"/>
      <c r="L144" s="233">
        <v>25.0</v>
      </c>
      <c r="M144" s="92"/>
      <c r="N144" s="92"/>
      <c r="O144" s="90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</row>
    <row r="145">
      <c r="A145" s="27"/>
      <c r="B145" s="88" t="s">
        <v>287</v>
      </c>
      <c r="C145" s="90"/>
      <c r="D145" s="233">
        <v>0.0</v>
      </c>
      <c r="E145" s="235"/>
      <c r="F145" s="233">
        <v>0.0</v>
      </c>
      <c r="G145" s="233"/>
      <c r="H145" s="233">
        <v>0.0</v>
      </c>
      <c r="I145" s="235"/>
      <c r="J145" s="233" t="s">
        <v>252</v>
      </c>
      <c r="K145" s="235"/>
      <c r="L145" s="233" t="s">
        <v>252</v>
      </c>
      <c r="M145" s="90"/>
      <c r="N145" s="92"/>
      <c r="O145" s="90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</row>
    <row r="146">
      <c r="A146" s="27"/>
      <c r="B146" s="88" t="s">
        <v>295</v>
      </c>
      <c r="C146" s="90"/>
      <c r="D146" s="233">
        <v>0.0</v>
      </c>
      <c r="E146" s="235"/>
      <c r="F146" s="233">
        <v>0.0</v>
      </c>
      <c r="G146" s="235"/>
      <c r="H146" s="233">
        <v>0.0</v>
      </c>
      <c r="I146" s="235"/>
      <c r="J146" s="233" t="s">
        <v>252</v>
      </c>
      <c r="K146" s="235"/>
      <c r="L146" s="233" t="s">
        <v>252</v>
      </c>
      <c r="M146" s="90"/>
      <c r="N146" s="90"/>
      <c r="O146" s="90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</row>
    <row r="147">
      <c r="A147" s="27"/>
      <c r="B147" s="88" t="s">
        <v>301</v>
      </c>
      <c r="C147" s="90"/>
      <c r="D147" s="233">
        <v>0.0</v>
      </c>
      <c r="E147" s="233"/>
      <c r="F147" s="233">
        <v>0.0</v>
      </c>
      <c r="G147" s="233"/>
      <c r="H147" s="233">
        <v>0.0</v>
      </c>
      <c r="I147" s="233"/>
      <c r="J147" s="233">
        <v>23.0</v>
      </c>
      <c r="K147" s="233"/>
      <c r="L147" s="233">
        <v>17.0</v>
      </c>
      <c r="M147" s="90"/>
      <c r="N147" s="90"/>
      <c r="O147" s="90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</row>
    <row r="148">
      <c r="A148" s="27"/>
      <c r="B148" s="88" t="s">
        <v>214</v>
      </c>
      <c r="C148" s="90"/>
      <c r="D148" s="233">
        <v>0.0</v>
      </c>
      <c r="E148" s="235"/>
      <c r="F148" s="233">
        <v>0.0</v>
      </c>
      <c r="G148" s="233"/>
      <c r="H148" s="233">
        <v>0.0</v>
      </c>
      <c r="I148" s="233"/>
      <c r="J148" s="233">
        <v>10.0</v>
      </c>
      <c r="K148" s="233"/>
      <c r="L148" s="233">
        <v>8.0</v>
      </c>
      <c r="M148" s="233">
        <f>M143-M147-M149</f>
        <v>0</v>
      </c>
      <c r="N148" s="233"/>
      <c r="O148" s="90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</row>
    <row r="149">
      <c r="A149" s="27"/>
      <c r="B149" s="88" t="s">
        <v>221</v>
      </c>
      <c r="C149" s="90"/>
      <c r="D149" s="233">
        <v>0.0</v>
      </c>
      <c r="E149" s="235"/>
      <c r="F149" s="233">
        <v>0.0</v>
      </c>
      <c r="G149" s="233"/>
      <c r="H149" s="233">
        <v>0.0</v>
      </c>
      <c r="I149" s="235"/>
      <c r="J149" s="233">
        <v>0.0</v>
      </c>
      <c r="K149" s="235"/>
      <c r="L149" s="233">
        <v>0.0</v>
      </c>
      <c r="M149" s="90"/>
      <c r="N149" s="92"/>
      <c r="O149" s="90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</row>
    <row r="150">
      <c r="A150" s="27"/>
      <c r="B150" s="88" t="s">
        <v>233</v>
      </c>
      <c r="C150" s="90"/>
      <c r="D150" s="233">
        <v>0.0</v>
      </c>
      <c r="E150" s="233"/>
      <c r="F150" s="233">
        <v>0.0</v>
      </c>
      <c r="G150" s="233"/>
      <c r="H150" s="233">
        <v>0.0</v>
      </c>
      <c r="I150" s="233"/>
      <c r="J150" s="233">
        <v>0.0</v>
      </c>
      <c r="K150" s="233"/>
      <c r="L150" s="233">
        <v>0.0</v>
      </c>
      <c r="M150" s="90"/>
      <c r="N150" s="90"/>
      <c r="O150" s="90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</row>
    <row r="151">
      <c r="A151" s="35"/>
      <c r="B151" s="88" t="s">
        <v>338</v>
      </c>
      <c r="C151" s="110" t="str">
        <f>C144/C143</f>
        <v>#DIV/0!</v>
      </c>
      <c r="D151" s="109">
        <v>0.0</v>
      </c>
      <c r="E151" s="110" t="str">
        <f t="shared" ref="E151:O151" si="28">E144/E143</f>
        <v>#DIV/0!</v>
      </c>
      <c r="F151" s="110" t="str">
        <f t="shared" si="28"/>
        <v>#DIV/0!</v>
      </c>
      <c r="G151" s="110" t="str">
        <f t="shared" si="28"/>
        <v>#DIV/0!</v>
      </c>
      <c r="H151" s="110" t="str">
        <f t="shared" si="28"/>
        <v>#DIV/0!</v>
      </c>
      <c r="I151" s="110" t="str">
        <f t="shared" si="28"/>
        <v>#DIV/0!</v>
      </c>
      <c r="J151" s="110">
        <f t="shared" si="28"/>
        <v>1</v>
      </c>
      <c r="K151" s="110" t="str">
        <f t="shared" si="28"/>
        <v>#DIV/0!</v>
      </c>
      <c r="L151" s="110">
        <f t="shared" si="28"/>
        <v>1</v>
      </c>
      <c r="M151" s="110" t="str">
        <f t="shared" si="28"/>
        <v>#DIV/0!</v>
      </c>
      <c r="N151" s="110" t="str">
        <f t="shared" si="28"/>
        <v>#DIV/0!</v>
      </c>
      <c r="O151" s="110">
        <f t="shared" si="28"/>
        <v>0</v>
      </c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</row>
    <row r="152">
      <c r="A152" s="85">
        <v>43743.0</v>
      </c>
      <c r="B152" s="112" t="s">
        <v>134</v>
      </c>
      <c r="C152" s="113"/>
      <c r="D152" s="188" t="s">
        <v>252</v>
      </c>
      <c r="E152" s="189"/>
      <c r="F152" s="188" t="s">
        <v>252</v>
      </c>
      <c r="G152" s="188"/>
      <c r="H152" s="188"/>
      <c r="I152" s="189"/>
      <c r="J152" s="317" t="s">
        <v>1832</v>
      </c>
      <c r="K152" s="189"/>
      <c r="L152" s="317" t="s">
        <v>2597</v>
      </c>
      <c r="M152" s="115"/>
      <c r="N152" s="115"/>
      <c r="O152" s="11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</row>
    <row r="153">
      <c r="A153" s="27"/>
      <c r="B153" s="88" t="s">
        <v>159</v>
      </c>
      <c r="C153" s="90"/>
      <c r="D153" s="233">
        <v>0.0</v>
      </c>
      <c r="E153" s="235"/>
      <c r="F153" s="233">
        <v>0.0</v>
      </c>
      <c r="G153" s="233"/>
      <c r="H153" s="233"/>
      <c r="I153" s="235"/>
      <c r="J153" s="233">
        <v>10.0</v>
      </c>
      <c r="K153" s="235"/>
      <c r="L153" s="233">
        <v>37.0</v>
      </c>
      <c r="M153" s="92"/>
      <c r="N153" s="92"/>
      <c r="O153" s="224">
        <f>SUM(D153:N153)</f>
        <v>47</v>
      </c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</row>
    <row r="154">
      <c r="A154" s="27"/>
      <c r="B154" s="88" t="s">
        <v>178</v>
      </c>
      <c r="C154" s="90"/>
      <c r="D154" s="233">
        <v>0.0</v>
      </c>
      <c r="E154" s="235"/>
      <c r="F154" s="233">
        <v>0.0</v>
      </c>
      <c r="G154" s="233"/>
      <c r="H154" s="233"/>
      <c r="I154" s="235"/>
      <c r="J154" s="233">
        <v>10.0</v>
      </c>
      <c r="K154" s="235"/>
      <c r="L154" s="233">
        <v>37.0</v>
      </c>
      <c r="M154" s="92"/>
      <c r="N154" s="92"/>
      <c r="O154" s="90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</row>
    <row r="155">
      <c r="A155" s="27"/>
      <c r="B155" s="88" t="s">
        <v>287</v>
      </c>
      <c r="C155" s="90"/>
      <c r="D155" s="233">
        <v>0.0</v>
      </c>
      <c r="E155" s="235"/>
      <c r="F155" s="233">
        <v>0.0</v>
      </c>
      <c r="G155" s="233"/>
      <c r="H155" s="233"/>
      <c r="I155" s="235"/>
      <c r="J155" s="233"/>
      <c r="K155" s="235"/>
      <c r="L155" s="233"/>
      <c r="M155" s="90"/>
      <c r="N155" s="92"/>
      <c r="O155" s="90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</row>
    <row r="156">
      <c r="A156" s="27"/>
      <c r="B156" s="88" t="s">
        <v>301</v>
      </c>
      <c r="C156" s="90"/>
      <c r="D156" s="233">
        <v>0.0</v>
      </c>
      <c r="E156" s="233"/>
      <c r="F156" s="233">
        <v>0.0</v>
      </c>
      <c r="G156" s="233"/>
      <c r="H156" s="233"/>
      <c r="I156" s="233"/>
      <c r="J156" s="233">
        <v>7.0</v>
      </c>
      <c r="K156" s="233"/>
      <c r="L156" s="233">
        <v>24.0</v>
      </c>
      <c r="M156" s="90"/>
      <c r="N156" s="90"/>
      <c r="O156" s="90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</row>
    <row r="157">
      <c r="A157" s="27"/>
      <c r="B157" s="88" t="s">
        <v>214</v>
      </c>
      <c r="C157" s="90"/>
      <c r="D157" s="233">
        <v>0.0</v>
      </c>
      <c r="E157" s="235"/>
      <c r="F157" s="233">
        <v>0.0</v>
      </c>
      <c r="G157" s="233"/>
      <c r="H157" s="233"/>
      <c r="I157" s="233"/>
      <c r="J157" s="233">
        <v>3.0</v>
      </c>
      <c r="K157" s="233"/>
      <c r="L157" s="233">
        <v>12.0</v>
      </c>
      <c r="M157" s="233">
        <f>M153-M156-M158</f>
        <v>0</v>
      </c>
      <c r="N157" s="233"/>
      <c r="O157" s="90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</row>
    <row r="158">
      <c r="A158" s="27"/>
      <c r="B158" s="88" t="s">
        <v>221</v>
      </c>
      <c r="C158" s="90"/>
      <c r="D158" s="233">
        <v>0.0</v>
      </c>
      <c r="E158" s="235"/>
      <c r="F158" s="233">
        <v>0.0</v>
      </c>
      <c r="G158" s="233"/>
      <c r="H158" s="233"/>
      <c r="I158" s="235"/>
      <c r="J158" s="233"/>
      <c r="K158" s="235"/>
      <c r="L158" s="233">
        <v>1.0</v>
      </c>
      <c r="M158" s="90"/>
      <c r="N158" s="92"/>
      <c r="O158" s="90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</row>
    <row r="159">
      <c r="A159" s="27"/>
      <c r="B159" s="88" t="s">
        <v>233</v>
      </c>
      <c r="C159" s="90"/>
      <c r="D159" s="233">
        <v>0.0</v>
      </c>
      <c r="E159" s="233"/>
      <c r="F159" s="233">
        <v>0.0</v>
      </c>
      <c r="G159" s="233"/>
      <c r="H159" s="233"/>
      <c r="I159" s="233"/>
      <c r="J159" s="233"/>
      <c r="K159" s="233"/>
      <c r="L159" s="233"/>
      <c r="M159" s="90"/>
      <c r="N159" s="90"/>
      <c r="O159" s="90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</row>
    <row r="160">
      <c r="A160" s="35"/>
      <c r="B160" s="88" t="s">
        <v>338</v>
      </c>
      <c r="C160" s="110" t="str">
        <f>C154/C153</f>
        <v>#DIV/0!</v>
      </c>
      <c r="D160" s="109">
        <v>0.0</v>
      </c>
      <c r="E160" s="110" t="str">
        <f t="shared" ref="E160:O160" si="29">E154/E153</f>
        <v>#DIV/0!</v>
      </c>
      <c r="F160" s="110" t="str">
        <f t="shared" si="29"/>
        <v>#DIV/0!</v>
      </c>
      <c r="G160" s="110" t="str">
        <f t="shared" si="29"/>
        <v>#DIV/0!</v>
      </c>
      <c r="H160" s="110" t="str">
        <f t="shared" si="29"/>
        <v>#DIV/0!</v>
      </c>
      <c r="I160" s="110" t="str">
        <f t="shared" si="29"/>
        <v>#DIV/0!</v>
      </c>
      <c r="J160" s="110">
        <f t="shared" si="29"/>
        <v>1</v>
      </c>
      <c r="K160" s="110" t="str">
        <f t="shared" si="29"/>
        <v>#DIV/0!</v>
      </c>
      <c r="L160" s="110">
        <f t="shared" si="29"/>
        <v>1</v>
      </c>
      <c r="M160" s="110" t="str">
        <f t="shared" si="29"/>
        <v>#DIV/0!</v>
      </c>
      <c r="N160" s="110" t="str">
        <f t="shared" si="29"/>
        <v>#DIV/0!</v>
      </c>
      <c r="O160" s="110">
        <f t="shared" si="29"/>
        <v>0</v>
      </c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7" t="s">
        <v>2600</v>
      </c>
      <c r="K161" s="23"/>
      <c r="L161" s="7" t="s">
        <v>2601</v>
      </c>
      <c r="M161" s="23"/>
      <c r="N161" s="82" t="s">
        <v>7</v>
      </c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</row>
    <row r="162">
      <c r="A162" s="85">
        <v>43745.0</v>
      </c>
      <c r="B162" s="112" t="s">
        <v>134</v>
      </c>
      <c r="C162" s="113"/>
      <c r="D162" s="188" t="s">
        <v>252</v>
      </c>
      <c r="E162" s="189"/>
      <c r="F162" s="188" t="s">
        <v>252</v>
      </c>
      <c r="G162" s="188"/>
      <c r="H162" s="188" t="s">
        <v>602</v>
      </c>
      <c r="I162" s="189"/>
      <c r="J162" s="188" t="s">
        <v>598</v>
      </c>
      <c r="K162" s="189"/>
      <c r="L162" s="188" t="s">
        <v>2075</v>
      </c>
      <c r="M162" s="115"/>
      <c r="N162" s="115"/>
      <c r="O162" s="11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</row>
    <row r="163">
      <c r="A163" s="27"/>
      <c r="B163" s="88" t="s">
        <v>159</v>
      </c>
      <c r="C163" s="90"/>
      <c r="D163" s="233"/>
      <c r="E163" s="235"/>
      <c r="F163" s="233"/>
      <c r="G163" s="233"/>
      <c r="H163" s="233">
        <v>13.0</v>
      </c>
      <c r="I163" s="235"/>
      <c r="J163" s="233">
        <v>23.0</v>
      </c>
      <c r="K163" s="235"/>
      <c r="L163" s="233">
        <v>25.0</v>
      </c>
      <c r="M163" s="92"/>
      <c r="N163" s="92"/>
      <c r="O163" s="224">
        <f>SUM(D163:N163)</f>
        <v>61</v>
      </c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</row>
    <row r="164">
      <c r="A164" s="27"/>
      <c r="B164" s="88" t="s">
        <v>178</v>
      </c>
      <c r="C164" s="90"/>
      <c r="D164" s="233"/>
      <c r="E164" s="235"/>
      <c r="F164" s="233"/>
      <c r="G164" s="233"/>
      <c r="H164" s="233">
        <v>13.0</v>
      </c>
      <c r="I164" s="235"/>
      <c r="J164" s="233">
        <v>23.0</v>
      </c>
      <c r="K164" s="235"/>
      <c r="L164" s="233">
        <v>25.0</v>
      </c>
      <c r="M164" s="92"/>
      <c r="N164" s="92"/>
      <c r="O164" s="90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</row>
    <row r="165">
      <c r="A165" s="27"/>
      <c r="B165" s="88" t="s">
        <v>287</v>
      </c>
      <c r="C165" s="90"/>
      <c r="D165" s="233"/>
      <c r="E165" s="235"/>
      <c r="F165" s="233"/>
      <c r="G165" s="233"/>
      <c r="H165" s="233">
        <v>7.0</v>
      </c>
      <c r="I165" s="235"/>
      <c r="J165" s="233" t="s">
        <v>252</v>
      </c>
      <c r="K165" s="235"/>
      <c r="L165" s="233" t="s">
        <v>252</v>
      </c>
      <c r="M165" s="90"/>
      <c r="N165" s="92"/>
      <c r="O165" s="90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</row>
    <row r="166">
      <c r="A166" s="27"/>
      <c r="B166" s="88" t="s">
        <v>301</v>
      </c>
      <c r="C166" s="90"/>
      <c r="D166" s="233"/>
      <c r="E166" s="233"/>
      <c r="F166" s="233"/>
      <c r="G166" s="233"/>
      <c r="H166" s="233">
        <v>5.0</v>
      </c>
      <c r="I166" s="233"/>
      <c r="J166" s="233">
        <v>21.0</v>
      </c>
      <c r="K166" s="233"/>
      <c r="L166" s="233">
        <v>23.0</v>
      </c>
      <c r="M166" s="90"/>
      <c r="N166" s="90"/>
      <c r="O166" s="90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</row>
    <row r="167">
      <c r="A167" s="27"/>
      <c r="B167" s="88" t="s">
        <v>214</v>
      </c>
      <c r="C167" s="90"/>
      <c r="D167" s="233"/>
      <c r="E167" s="235"/>
      <c r="F167" s="233"/>
      <c r="G167" s="233"/>
      <c r="H167" s="233">
        <v>1.0</v>
      </c>
      <c r="I167" s="233"/>
      <c r="J167" s="233">
        <v>2.0</v>
      </c>
      <c r="K167" s="233"/>
      <c r="L167" s="233">
        <v>1.0</v>
      </c>
      <c r="M167" s="233">
        <f>M163-M166-M168</f>
        <v>0</v>
      </c>
      <c r="N167" s="233"/>
      <c r="O167" s="90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</row>
    <row r="168">
      <c r="A168" s="27"/>
      <c r="B168" s="88" t="s">
        <v>221</v>
      </c>
      <c r="C168" s="90"/>
      <c r="D168" s="233"/>
      <c r="E168" s="235"/>
      <c r="F168" s="233"/>
      <c r="G168" s="233"/>
      <c r="H168" s="233">
        <v>0.0</v>
      </c>
      <c r="I168" s="235"/>
      <c r="J168" s="233">
        <v>0.0</v>
      </c>
      <c r="K168" s="235"/>
      <c r="L168" s="233">
        <v>1.0</v>
      </c>
      <c r="M168" s="90"/>
      <c r="N168" s="92"/>
      <c r="O168" s="90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</row>
    <row r="169">
      <c r="A169" s="27"/>
      <c r="B169" s="88" t="s">
        <v>233</v>
      </c>
      <c r="C169" s="90"/>
      <c r="D169" s="233"/>
      <c r="E169" s="233"/>
      <c r="F169" s="233"/>
      <c r="G169" s="233"/>
      <c r="H169" s="233">
        <v>0.0</v>
      </c>
      <c r="I169" s="233"/>
      <c r="J169" s="233">
        <v>0.0</v>
      </c>
      <c r="K169" s="233"/>
      <c r="L169" s="233">
        <v>0.0</v>
      </c>
      <c r="M169" s="90"/>
      <c r="N169" s="90"/>
      <c r="O169" s="90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</row>
    <row r="170">
      <c r="A170" s="35"/>
      <c r="B170" s="88" t="s">
        <v>338</v>
      </c>
      <c r="C170" s="110" t="str">
        <f>C164/C163</f>
        <v>#DIV/0!</v>
      </c>
      <c r="D170" s="109">
        <v>0.0</v>
      </c>
      <c r="E170" s="110" t="str">
        <f t="shared" ref="E170:O170" si="30">E164/E163</f>
        <v>#DIV/0!</v>
      </c>
      <c r="F170" s="110" t="str">
        <f t="shared" si="30"/>
        <v>#DIV/0!</v>
      </c>
      <c r="G170" s="110" t="str">
        <f t="shared" si="30"/>
        <v>#DIV/0!</v>
      </c>
      <c r="H170" s="110">
        <f t="shared" si="30"/>
        <v>1</v>
      </c>
      <c r="I170" s="110" t="str">
        <f t="shared" si="30"/>
        <v>#DIV/0!</v>
      </c>
      <c r="J170" s="110">
        <f t="shared" si="30"/>
        <v>1</v>
      </c>
      <c r="K170" s="110" t="str">
        <f t="shared" si="30"/>
        <v>#DIV/0!</v>
      </c>
      <c r="L170" s="110">
        <f t="shared" si="30"/>
        <v>1</v>
      </c>
      <c r="M170" s="110" t="str">
        <f t="shared" si="30"/>
        <v>#DIV/0!</v>
      </c>
      <c r="N170" s="110" t="str">
        <f t="shared" si="30"/>
        <v>#DIV/0!</v>
      </c>
      <c r="O170" s="110">
        <f t="shared" si="30"/>
        <v>0</v>
      </c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</row>
    <row r="171">
      <c r="A171" s="85">
        <v>43746.0</v>
      </c>
      <c r="B171" s="112" t="s">
        <v>134</v>
      </c>
      <c r="C171" s="113"/>
      <c r="D171" s="188" t="s">
        <v>252</v>
      </c>
      <c r="E171" s="189"/>
      <c r="F171" s="188" t="s">
        <v>1580</v>
      </c>
      <c r="G171" s="188"/>
      <c r="H171" s="188" t="s">
        <v>1871</v>
      </c>
      <c r="I171" s="189"/>
      <c r="J171" s="188" t="s">
        <v>2293</v>
      </c>
      <c r="K171" s="189"/>
      <c r="L171" s="188" t="s">
        <v>252</v>
      </c>
      <c r="M171" s="115"/>
      <c r="N171" s="115"/>
      <c r="O171" s="11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</row>
    <row r="172">
      <c r="A172" s="27"/>
      <c r="B172" s="88" t="s">
        <v>159</v>
      </c>
      <c r="C172" s="90"/>
      <c r="D172" s="233"/>
      <c r="E172" s="235"/>
      <c r="F172" s="233">
        <v>2.0</v>
      </c>
      <c r="G172" s="233"/>
      <c r="H172" s="233">
        <v>15.0</v>
      </c>
      <c r="I172" s="235"/>
      <c r="J172" s="233">
        <v>19.0</v>
      </c>
      <c r="K172" s="235"/>
      <c r="L172" s="233" t="s">
        <v>252</v>
      </c>
      <c r="M172" s="92"/>
      <c r="N172" s="92"/>
      <c r="O172" s="224">
        <f>SUM(D172:N172)</f>
        <v>36</v>
      </c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</row>
    <row r="173">
      <c r="A173" s="27"/>
      <c r="B173" s="88" t="s">
        <v>178</v>
      </c>
      <c r="C173" s="90"/>
      <c r="D173" s="233"/>
      <c r="E173" s="235"/>
      <c r="F173" s="233">
        <v>2.0</v>
      </c>
      <c r="G173" s="233"/>
      <c r="H173" s="233">
        <v>15.0</v>
      </c>
      <c r="I173" s="235"/>
      <c r="J173" s="233">
        <v>19.0</v>
      </c>
      <c r="K173" s="235"/>
      <c r="L173" s="233" t="s">
        <v>252</v>
      </c>
      <c r="M173" s="92"/>
      <c r="N173" s="92"/>
      <c r="O173" s="90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</row>
    <row r="174">
      <c r="A174" s="27"/>
      <c r="B174" s="88" t="s">
        <v>287</v>
      </c>
      <c r="C174" s="90"/>
      <c r="D174" s="233"/>
      <c r="E174" s="235"/>
      <c r="F174" s="233">
        <v>2.0</v>
      </c>
      <c r="G174" s="233"/>
      <c r="H174" s="233" t="s">
        <v>252</v>
      </c>
      <c r="I174" s="235"/>
      <c r="J174" s="233" t="s">
        <v>252</v>
      </c>
      <c r="K174" s="235"/>
      <c r="L174" s="233" t="s">
        <v>252</v>
      </c>
      <c r="M174" s="90"/>
      <c r="N174" s="92"/>
      <c r="O174" s="90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</row>
    <row r="175">
      <c r="A175" s="27"/>
      <c r="B175" s="88" t="s">
        <v>301</v>
      </c>
      <c r="C175" s="90"/>
      <c r="D175" s="233"/>
      <c r="E175" s="233"/>
      <c r="F175" s="233" t="s">
        <v>252</v>
      </c>
      <c r="G175" s="233"/>
      <c r="H175" s="233">
        <v>13.0</v>
      </c>
      <c r="I175" s="233"/>
      <c r="J175" s="233">
        <v>12.0</v>
      </c>
      <c r="K175" s="233"/>
      <c r="L175" s="233" t="s">
        <v>252</v>
      </c>
      <c r="M175" s="90"/>
      <c r="N175" s="90"/>
      <c r="O175" s="90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</row>
    <row r="176">
      <c r="A176" s="27"/>
      <c r="B176" s="88" t="s">
        <v>214</v>
      </c>
      <c r="C176" s="90"/>
      <c r="D176" s="233"/>
      <c r="E176" s="235"/>
      <c r="F176" s="233">
        <v>0.0</v>
      </c>
      <c r="G176" s="233"/>
      <c r="H176" s="233">
        <v>2.0</v>
      </c>
      <c r="I176" s="233"/>
      <c r="J176" s="233">
        <v>6.0</v>
      </c>
      <c r="K176" s="233"/>
      <c r="L176" s="233" t="s">
        <v>252</v>
      </c>
      <c r="M176" s="233">
        <f>M172-M175-M177</f>
        <v>0</v>
      </c>
      <c r="N176" s="233"/>
      <c r="O176" s="90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</row>
    <row r="177">
      <c r="A177" s="27"/>
      <c r="B177" s="88" t="s">
        <v>221</v>
      </c>
      <c r="C177" s="90"/>
      <c r="D177" s="233"/>
      <c r="E177" s="235"/>
      <c r="F177" s="233">
        <v>0.0</v>
      </c>
      <c r="G177" s="233"/>
      <c r="H177" s="233">
        <v>0.0</v>
      </c>
      <c r="I177" s="235"/>
      <c r="J177" s="233">
        <v>1.0</v>
      </c>
      <c r="K177" s="235"/>
      <c r="L177" s="233" t="s">
        <v>252</v>
      </c>
      <c r="M177" s="90"/>
      <c r="N177" s="92"/>
      <c r="O177" s="90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</row>
    <row r="178">
      <c r="A178" s="27"/>
      <c r="B178" s="88" t="s">
        <v>233</v>
      </c>
      <c r="C178" s="90"/>
      <c r="D178" s="233"/>
      <c r="E178" s="233"/>
      <c r="F178" s="233">
        <v>0.0</v>
      </c>
      <c r="G178" s="233"/>
      <c r="H178" s="233">
        <v>0.0</v>
      </c>
      <c r="I178" s="233"/>
      <c r="J178" s="233">
        <v>0.0</v>
      </c>
      <c r="K178" s="233"/>
      <c r="L178" s="233" t="s">
        <v>252</v>
      </c>
      <c r="M178" s="90"/>
      <c r="N178" s="90"/>
      <c r="O178" s="90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</row>
    <row r="179">
      <c r="A179" s="35"/>
      <c r="B179" s="88" t="s">
        <v>338</v>
      </c>
      <c r="C179" s="110" t="str">
        <f>C173/C172</f>
        <v>#DIV/0!</v>
      </c>
      <c r="D179" s="109">
        <v>0.0</v>
      </c>
      <c r="E179" s="110" t="str">
        <f t="shared" ref="E179:O179" si="31">E173/E172</f>
        <v>#DIV/0!</v>
      </c>
      <c r="F179" s="110">
        <f t="shared" si="31"/>
        <v>1</v>
      </c>
      <c r="G179" s="110" t="str">
        <f t="shared" si="31"/>
        <v>#DIV/0!</v>
      </c>
      <c r="H179" s="110">
        <f t="shared" si="31"/>
        <v>1</v>
      </c>
      <c r="I179" s="110" t="str">
        <f t="shared" si="31"/>
        <v>#DIV/0!</v>
      </c>
      <c r="J179" s="110">
        <f t="shared" si="31"/>
        <v>1</v>
      </c>
      <c r="K179" s="110" t="str">
        <f t="shared" si="31"/>
        <v>#DIV/0!</v>
      </c>
      <c r="L179" s="110" t="str">
        <f t="shared" si="31"/>
        <v>#VALUE!</v>
      </c>
      <c r="M179" s="110" t="str">
        <f t="shared" si="31"/>
        <v>#DIV/0!</v>
      </c>
      <c r="N179" s="110" t="str">
        <f t="shared" si="31"/>
        <v>#DIV/0!</v>
      </c>
      <c r="O179" s="110">
        <f t="shared" si="31"/>
        <v>0</v>
      </c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</row>
    <row r="180">
      <c r="A180" s="85">
        <v>43747.0</v>
      </c>
      <c r="B180" s="112" t="s">
        <v>134</v>
      </c>
      <c r="C180" s="113"/>
      <c r="D180" s="188"/>
      <c r="E180" s="189"/>
      <c r="F180" s="188" t="s">
        <v>252</v>
      </c>
      <c r="G180" s="188"/>
      <c r="H180" s="188" t="s">
        <v>1691</v>
      </c>
      <c r="I180" s="189"/>
      <c r="J180" s="188" t="s">
        <v>599</v>
      </c>
      <c r="K180" s="189"/>
      <c r="L180" s="188" t="s">
        <v>252</v>
      </c>
      <c r="M180" s="115"/>
      <c r="N180" s="115"/>
      <c r="O180" s="11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</row>
    <row r="181">
      <c r="A181" s="27"/>
      <c r="B181" s="88" t="s">
        <v>159</v>
      </c>
      <c r="C181" s="90"/>
      <c r="D181" s="233"/>
      <c r="E181" s="235"/>
      <c r="F181" s="233" t="s">
        <v>252</v>
      </c>
      <c r="G181" s="233"/>
      <c r="H181" s="233">
        <v>12.0</v>
      </c>
      <c r="I181" s="235"/>
      <c r="J181" s="233">
        <v>58.0</v>
      </c>
      <c r="K181" s="235"/>
      <c r="L181" s="233" t="s">
        <v>252</v>
      </c>
      <c r="M181" s="92"/>
      <c r="N181" s="92"/>
      <c r="O181" s="224">
        <f>SUM(D181:N181)</f>
        <v>70</v>
      </c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</row>
    <row r="182">
      <c r="A182" s="27"/>
      <c r="B182" s="88" t="s">
        <v>178</v>
      </c>
      <c r="C182" s="90"/>
      <c r="D182" s="233"/>
      <c r="E182" s="235"/>
      <c r="F182" s="233" t="s">
        <v>252</v>
      </c>
      <c r="G182" s="233"/>
      <c r="H182" s="233">
        <v>12.0</v>
      </c>
      <c r="I182" s="235"/>
      <c r="J182" s="233">
        <v>58.0</v>
      </c>
      <c r="K182" s="235"/>
      <c r="L182" s="233" t="s">
        <v>252</v>
      </c>
      <c r="M182" s="92"/>
      <c r="N182" s="92"/>
      <c r="O182" s="90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</row>
    <row r="183">
      <c r="A183" s="27"/>
      <c r="B183" s="88" t="s">
        <v>287</v>
      </c>
      <c r="C183" s="90"/>
      <c r="D183" s="233"/>
      <c r="E183" s="235"/>
      <c r="F183" s="233" t="s">
        <v>252</v>
      </c>
      <c r="G183" s="233"/>
      <c r="H183" s="233">
        <v>6.0</v>
      </c>
      <c r="I183" s="235"/>
      <c r="J183" s="233" t="s">
        <v>252</v>
      </c>
      <c r="K183" s="235"/>
      <c r="L183" s="233" t="s">
        <v>252</v>
      </c>
      <c r="M183" s="90"/>
      <c r="N183" s="92"/>
      <c r="O183" s="90"/>
      <c r="P183" s="198" t="s">
        <v>1331</v>
      </c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</row>
    <row r="184">
      <c r="A184" s="27"/>
      <c r="B184" s="88" t="s">
        <v>301</v>
      </c>
      <c r="C184" s="90"/>
      <c r="D184" s="233"/>
      <c r="E184" s="233"/>
      <c r="F184" s="233" t="s">
        <v>252</v>
      </c>
      <c r="G184" s="233"/>
      <c r="H184" s="233" t="s">
        <v>252</v>
      </c>
      <c r="I184" s="233"/>
      <c r="J184" s="233">
        <v>11.0</v>
      </c>
      <c r="K184" s="233"/>
      <c r="L184" s="233" t="s">
        <v>252</v>
      </c>
      <c r="M184" s="90"/>
      <c r="N184" s="90"/>
      <c r="O184" s="90"/>
      <c r="P184" s="5" t="s">
        <v>1332</v>
      </c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</row>
    <row r="185">
      <c r="A185" s="27"/>
      <c r="B185" s="88" t="s">
        <v>214</v>
      </c>
      <c r="C185" s="90"/>
      <c r="D185" s="233"/>
      <c r="E185" s="235"/>
      <c r="F185" s="233" t="s">
        <v>252</v>
      </c>
      <c r="G185" s="233"/>
      <c r="H185" s="233">
        <v>5.0</v>
      </c>
      <c r="I185" s="233"/>
      <c r="J185" s="233">
        <v>46.0</v>
      </c>
      <c r="K185" s="233"/>
      <c r="L185" s="233" t="s">
        <v>252</v>
      </c>
      <c r="M185" s="233"/>
      <c r="N185" s="233"/>
      <c r="O185" s="90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</row>
    <row r="186">
      <c r="A186" s="27"/>
      <c r="B186" s="88" t="s">
        <v>221</v>
      </c>
      <c r="C186" s="90"/>
      <c r="D186" s="233"/>
      <c r="E186" s="235"/>
      <c r="F186" s="233" t="s">
        <v>252</v>
      </c>
      <c r="G186" s="233"/>
      <c r="H186" s="233">
        <v>0.0</v>
      </c>
      <c r="I186" s="235"/>
      <c r="J186" s="233">
        <v>1.0</v>
      </c>
      <c r="K186" s="235"/>
      <c r="L186" s="233" t="s">
        <v>252</v>
      </c>
      <c r="M186" s="90"/>
      <c r="N186" s="92"/>
      <c r="O186" s="90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</row>
    <row r="187">
      <c r="A187" s="27"/>
      <c r="B187" s="88" t="s">
        <v>233</v>
      </c>
      <c r="C187" s="90"/>
      <c r="D187" s="233"/>
      <c r="E187" s="233"/>
      <c r="F187" s="233" t="s">
        <v>252</v>
      </c>
      <c r="G187" s="233"/>
      <c r="H187" s="233">
        <v>0.0</v>
      </c>
      <c r="I187" s="233"/>
      <c r="J187" s="233">
        <v>0.0</v>
      </c>
      <c r="K187" s="233"/>
      <c r="L187" s="233" t="s">
        <v>252</v>
      </c>
      <c r="M187" s="90"/>
      <c r="N187" s="90"/>
      <c r="O187" s="90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</row>
    <row r="188">
      <c r="A188" s="35"/>
      <c r="B188" s="88" t="s">
        <v>338</v>
      </c>
      <c r="C188" s="110" t="str">
        <f>C182/C181</f>
        <v>#DIV/0!</v>
      </c>
      <c r="D188" s="109">
        <v>0.0</v>
      </c>
      <c r="E188" s="110" t="str">
        <f t="shared" ref="E188:O188" si="32">E182/E181</f>
        <v>#DIV/0!</v>
      </c>
      <c r="F188" s="110" t="str">
        <f t="shared" si="32"/>
        <v>#VALUE!</v>
      </c>
      <c r="G188" s="110" t="str">
        <f t="shared" si="32"/>
        <v>#DIV/0!</v>
      </c>
      <c r="H188" s="110">
        <f t="shared" si="32"/>
        <v>1</v>
      </c>
      <c r="I188" s="110" t="str">
        <f t="shared" si="32"/>
        <v>#DIV/0!</v>
      </c>
      <c r="J188" s="110">
        <f t="shared" si="32"/>
        <v>1</v>
      </c>
      <c r="K188" s="110" t="str">
        <f t="shared" si="32"/>
        <v>#DIV/0!</v>
      </c>
      <c r="L188" s="110" t="str">
        <f t="shared" si="32"/>
        <v>#VALUE!</v>
      </c>
      <c r="M188" s="110" t="str">
        <f t="shared" si="32"/>
        <v>#DIV/0!</v>
      </c>
      <c r="N188" s="110" t="str">
        <f t="shared" si="32"/>
        <v>#DIV/0!</v>
      </c>
      <c r="O188" s="110">
        <f t="shared" si="32"/>
        <v>0</v>
      </c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</row>
    <row r="189">
      <c r="A189" s="23"/>
      <c r="B189" s="23"/>
      <c r="C189" s="23"/>
      <c r="D189" s="23"/>
      <c r="E189" s="23"/>
      <c r="F189" s="23"/>
      <c r="G189" s="23"/>
      <c r="H189" s="7" t="s">
        <v>2607</v>
      </c>
      <c r="I189" s="23"/>
      <c r="J189" s="7" t="s">
        <v>2609</v>
      </c>
      <c r="K189" s="23"/>
      <c r="L189" s="82" t="s">
        <v>7</v>
      </c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</row>
    <row r="190">
      <c r="A190" s="85">
        <v>43748.0</v>
      </c>
      <c r="B190" s="112" t="s">
        <v>134</v>
      </c>
      <c r="C190" s="113"/>
      <c r="D190" s="188"/>
      <c r="E190" s="189"/>
      <c r="F190" s="188"/>
      <c r="G190" s="188"/>
      <c r="H190" s="188" t="s">
        <v>1915</v>
      </c>
      <c r="I190" s="189"/>
      <c r="J190" s="188" t="s">
        <v>1255</v>
      </c>
      <c r="K190" s="189"/>
      <c r="L190" s="188" t="s">
        <v>1240</v>
      </c>
      <c r="M190" s="115"/>
      <c r="N190" s="115" t="s">
        <v>1085</v>
      </c>
      <c r="O190" s="11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</row>
    <row r="191">
      <c r="A191" s="27"/>
      <c r="B191" s="88" t="s">
        <v>159</v>
      </c>
      <c r="C191" s="90"/>
      <c r="D191" s="233"/>
      <c r="E191" s="235"/>
      <c r="F191" s="233"/>
      <c r="G191" s="233"/>
      <c r="H191" s="233">
        <v>8.0</v>
      </c>
      <c r="I191" s="235"/>
      <c r="J191" s="233">
        <v>13.0</v>
      </c>
      <c r="K191" s="235"/>
      <c r="L191" s="233">
        <v>22.0</v>
      </c>
      <c r="M191" s="92"/>
      <c r="N191" s="92">
        <v>5.0</v>
      </c>
      <c r="O191" s="224">
        <f>SUM(D191:N191)</f>
        <v>48</v>
      </c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</row>
    <row r="192">
      <c r="A192" s="27"/>
      <c r="B192" s="88" t="s">
        <v>178</v>
      </c>
      <c r="C192" s="90"/>
      <c r="D192" s="233"/>
      <c r="E192" s="235"/>
      <c r="F192" s="233"/>
      <c r="G192" s="233"/>
      <c r="H192" s="233">
        <v>7.0</v>
      </c>
      <c r="I192" s="235"/>
      <c r="J192" s="233">
        <v>13.0</v>
      </c>
      <c r="K192" s="235"/>
      <c r="L192" s="233">
        <v>22.0</v>
      </c>
      <c r="M192" s="92"/>
      <c r="N192" s="92">
        <v>5.0</v>
      </c>
      <c r="O192" s="90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</row>
    <row r="193">
      <c r="A193" s="27"/>
      <c r="B193" s="88" t="s">
        <v>287</v>
      </c>
      <c r="C193" s="90"/>
      <c r="D193" s="233"/>
      <c r="E193" s="235"/>
      <c r="F193" s="233"/>
      <c r="G193" s="233"/>
      <c r="H193" s="233">
        <v>4.0</v>
      </c>
      <c r="I193" s="235"/>
      <c r="J193" s="233">
        <v>4.0</v>
      </c>
      <c r="K193" s="235"/>
      <c r="L193" s="233"/>
      <c r="M193" s="90"/>
      <c r="N193" s="92"/>
      <c r="O193" s="90"/>
      <c r="P193" s="198" t="s">
        <v>1331</v>
      </c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</row>
    <row r="194">
      <c r="A194" s="27"/>
      <c r="B194" s="88" t="s">
        <v>301</v>
      </c>
      <c r="C194" s="90"/>
      <c r="D194" s="233"/>
      <c r="E194" s="233"/>
      <c r="F194" s="233"/>
      <c r="G194" s="233"/>
      <c r="H194" s="233"/>
      <c r="I194" s="233"/>
      <c r="J194" s="233">
        <v>7.0</v>
      </c>
      <c r="K194" s="233"/>
      <c r="L194" s="233">
        <v>17.0</v>
      </c>
      <c r="M194" s="90"/>
      <c r="N194" s="92">
        <v>3.0</v>
      </c>
      <c r="O194" s="90"/>
      <c r="P194" s="5" t="s">
        <v>1332</v>
      </c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</row>
    <row r="195">
      <c r="A195" s="27"/>
      <c r="B195" s="88" t="s">
        <v>214</v>
      </c>
      <c r="C195" s="90"/>
      <c r="D195" s="233"/>
      <c r="E195" s="235"/>
      <c r="F195" s="233"/>
      <c r="G195" s="233"/>
      <c r="H195" s="233">
        <f>H191-H193-H194-H196-H197</f>
        <v>3</v>
      </c>
      <c r="I195" s="233"/>
      <c r="J195" s="233">
        <f>J191-J193-J194-J196-J197</f>
        <v>2</v>
      </c>
      <c r="K195" s="233"/>
      <c r="L195" s="233">
        <f>L191-L193-L194-L196-L197</f>
        <v>5</v>
      </c>
      <c r="M195" s="233"/>
      <c r="N195" s="233">
        <f>N191-N193-N194-N196-N197</f>
        <v>2</v>
      </c>
      <c r="O195" s="90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</row>
    <row r="196">
      <c r="A196" s="27"/>
      <c r="B196" s="88" t="s">
        <v>221</v>
      </c>
      <c r="C196" s="90"/>
      <c r="D196" s="233"/>
      <c r="E196" s="235"/>
      <c r="F196" s="233"/>
      <c r="G196" s="233"/>
      <c r="H196" s="233">
        <v>1.0</v>
      </c>
      <c r="I196" s="235"/>
      <c r="J196" s="233"/>
      <c r="K196" s="235"/>
      <c r="L196" s="233"/>
      <c r="M196" s="90"/>
      <c r="N196" s="92"/>
      <c r="O196" s="90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</row>
    <row r="197">
      <c r="A197" s="27"/>
      <c r="B197" s="88" t="s">
        <v>233</v>
      </c>
      <c r="C197" s="90"/>
      <c r="D197" s="233"/>
      <c r="E197" s="233"/>
      <c r="F197" s="233"/>
      <c r="G197" s="233"/>
      <c r="H197" s="233"/>
      <c r="I197" s="233"/>
      <c r="J197" s="233"/>
      <c r="K197" s="233"/>
      <c r="L197" s="233"/>
      <c r="M197" s="90"/>
      <c r="N197" s="90"/>
      <c r="O197" s="90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</row>
    <row r="198">
      <c r="A198" s="35"/>
      <c r="B198" s="88" t="s">
        <v>338</v>
      </c>
      <c r="C198" s="110" t="str">
        <f>C192/C191</f>
        <v>#DIV/0!</v>
      </c>
      <c r="D198" s="109">
        <v>0.0</v>
      </c>
      <c r="E198" s="110" t="str">
        <f t="shared" ref="E198:O198" si="33">E192/E191</f>
        <v>#DIV/0!</v>
      </c>
      <c r="F198" s="110" t="str">
        <f t="shared" si="33"/>
        <v>#DIV/0!</v>
      </c>
      <c r="G198" s="110" t="str">
        <f t="shared" si="33"/>
        <v>#DIV/0!</v>
      </c>
      <c r="H198" s="110">
        <f t="shared" si="33"/>
        <v>0.875</v>
      </c>
      <c r="I198" s="110" t="str">
        <f t="shared" si="33"/>
        <v>#DIV/0!</v>
      </c>
      <c r="J198" s="110">
        <f t="shared" si="33"/>
        <v>1</v>
      </c>
      <c r="K198" s="110" t="str">
        <f t="shared" si="33"/>
        <v>#DIV/0!</v>
      </c>
      <c r="L198" s="110">
        <f t="shared" si="33"/>
        <v>1</v>
      </c>
      <c r="M198" s="110" t="str">
        <f t="shared" si="33"/>
        <v>#DIV/0!</v>
      </c>
      <c r="N198" s="110">
        <f t="shared" si="33"/>
        <v>1</v>
      </c>
      <c r="O198" s="110">
        <f t="shared" si="33"/>
        <v>0</v>
      </c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</row>
    <row r="199">
      <c r="A199" s="23"/>
      <c r="B199" s="23"/>
      <c r="C199" s="23"/>
      <c r="D199" s="23"/>
      <c r="E199" s="23"/>
      <c r="F199" s="23"/>
      <c r="G199" s="23"/>
      <c r="H199" s="7" t="s">
        <v>2612</v>
      </c>
      <c r="I199" s="23"/>
      <c r="J199" s="7" t="s">
        <v>2613</v>
      </c>
      <c r="K199" s="23"/>
      <c r="L199" s="7" t="s">
        <v>2615</v>
      </c>
      <c r="M199" s="23"/>
      <c r="N199" s="7" t="s">
        <v>2616</v>
      </c>
      <c r="O199" s="82" t="s">
        <v>7</v>
      </c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</row>
    <row r="200">
      <c r="A200" s="85">
        <v>43749.0</v>
      </c>
      <c r="B200" s="112" t="s">
        <v>134</v>
      </c>
      <c r="C200" s="113"/>
      <c r="D200" s="188" t="s">
        <v>252</v>
      </c>
      <c r="E200" s="189"/>
      <c r="F200" s="188" t="s">
        <v>252</v>
      </c>
      <c r="G200" s="188"/>
      <c r="H200" s="188" t="s">
        <v>1300</v>
      </c>
      <c r="I200" s="189"/>
      <c r="J200" s="188" t="s">
        <v>1326</v>
      </c>
      <c r="K200" s="189"/>
      <c r="L200" s="201">
        <v>0.6173611111111111</v>
      </c>
      <c r="M200" s="115"/>
      <c r="N200" s="115" t="s">
        <v>252</v>
      </c>
      <c r="O200" s="115" t="s">
        <v>252</v>
      </c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</row>
    <row r="201">
      <c r="A201" s="27"/>
      <c r="B201" s="88" t="s">
        <v>159</v>
      </c>
      <c r="C201" s="90"/>
      <c r="D201" s="233"/>
      <c r="E201" s="235"/>
      <c r="F201" s="233"/>
      <c r="G201" s="233"/>
      <c r="H201" s="233">
        <v>18.0</v>
      </c>
      <c r="I201" s="235"/>
      <c r="J201" s="233">
        <v>23.0</v>
      </c>
      <c r="K201" s="235"/>
      <c r="L201" s="233">
        <v>30.0</v>
      </c>
      <c r="M201" s="92"/>
      <c r="N201" s="92"/>
      <c r="O201" s="224">
        <f>SUM(D201:N201)</f>
        <v>71</v>
      </c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</row>
    <row r="202">
      <c r="A202" s="27"/>
      <c r="B202" s="88" t="s">
        <v>178</v>
      </c>
      <c r="C202" s="90"/>
      <c r="D202" s="233"/>
      <c r="E202" s="235"/>
      <c r="F202" s="233"/>
      <c r="G202" s="233"/>
      <c r="H202" s="233">
        <v>18.0</v>
      </c>
      <c r="I202" s="235"/>
      <c r="J202" s="233">
        <v>23.0</v>
      </c>
      <c r="K202" s="235"/>
      <c r="L202" s="233">
        <v>30.0</v>
      </c>
      <c r="M202" s="92"/>
      <c r="N202" s="92"/>
      <c r="O202" s="90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</row>
    <row r="203">
      <c r="A203" s="27"/>
      <c r="B203" s="88" t="s">
        <v>287</v>
      </c>
      <c r="C203" s="90"/>
      <c r="D203" s="233"/>
      <c r="E203" s="235"/>
      <c r="F203" s="233"/>
      <c r="G203" s="233"/>
      <c r="H203" s="233">
        <v>13.0</v>
      </c>
      <c r="I203" s="235"/>
      <c r="J203" s="233">
        <v>14.0</v>
      </c>
      <c r="K203" s="235"/>
      <c r="L203" s="233">
        <v>21.0</v>
      </c>
      <c r="M203" s="90"/>
      <c r="N203" s="92"/>
      <c r="O203" s="90"/>
      <c r="P203" s="257" t="s">
        <v>2349</v>
      </c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</row>
    <row r="204">
      <c r="A204" s="27"/>
      <c r="B204" s="88" t="s">
        <v>301</v>
      </c>
      <c r="C204" s="90"/>
      <c r="D204" s="233"/>
      <c r="E204" s="233"/>
      <c r="F204" s="233"/>
      <c r="G204" s="233"/>
      <c r="H204" s="233">
        <v>2.0</v>
      </c>
      <c r="I204" s="233"/>
      <c r="J204" s="233">
        <v>7.0</v>
      </c>
      <c r="K204" s="233"/>
      <c r="L204" s="233">
        <v>1.0</v>
      </c>
      <c r="M204" s="90"/>
      <c r="N204" s="90"/>
      <c r="O204" s="90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</row>
    <row r="205">
      <c r="A205" s="27"/>
      <c r="B205" s="88" t="s">
        <v>214</v>
      </c>
      <c r="C205" s="90"/>
      <c r="D205" s="233"/>
      <c r="E205" s="235"/>
      <c r="F205" s="233"/>
      <c r="G205" s="233"/>
      <c r="H205" s="233">
        <f t="shared" ref="H205:L205" si="34">H201-H203-H204-H206</f>
        <v>3</v>
      </c>
      <c r="I205" s="233">
        <f t="shared" si="34"/>
        <v>0</v>
      </c>
      <c r="J205" s="233">
        <f t="shared" si="34"/>
        <v>2</v>
      </c>
      <c r="K205" s="233">
        <f t="shared" si="34"/>
        <v>0</v>
      </c>
      <c r="L205" s="233">
        <f t="shared" si="34"/>
        <v>8</v>
      </c>
      <c r="M205" s="233"/>
      <c r="N205" s="233"/>
      <c r="O205" s="90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</row>
    <row r="206">
      <c r="A206" s="27"/>
      <c r="B206" s="88" t="s">
        <v>221</v>
      </c>
      <c r="C206" s="90"/>
      <c r="D206" s="233"/>
      <c r="E206" s="235"/>
      <c r="F206" s="233"/>
      <c r="G206" s="233"/>
      <c r="H206" s="233"/>
      <c r="I206" s="235"/>
      <c r="J206" s="233"/>
      <c r="K206" s="235"/>
      <c r="L206" s="233"/>
      <c r="M206" s="90"/>
      <c r="N206" s="92"/>
      <c r="O206" s="90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</row>
    <row r="207">
      <c r="A207" s="27"/>
      <c r="B207" s="88" t="s">
        <v>233</v>
      </c>
      <c r="C207" s="90"/>
      <c r="D207" s="233"/>
      <c r="E207" s="233"/>
      <c r="F207" s="233"/>
      <c r="G207" s="233"/>
      <c r="H207" s="233"/>
      <c r="I207" s="233"/>
      <c r="J207" s="233"/>
      <c r="K207" s="233"/>
      <c r="L207" s="233"/>
      <c r="M207" s="90"/>
      <c r="N207" s="90"/>
      <c r="O207" s="90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</row>
    <row r="208">
      <c r="A208" s="35"/>
      <c r="B208" s="88" t="s">
        <v>338</v>
      </c>
      <c r="C208" s="110" t="str">
        <f>C202/C201</f>
        <v>#DIV/0!</v>
      </c>
      <c r="D208" s="109">
        <v>0.0</v>
      </c>
      <c r="E208" s="110" t="str">
        <f t="shared" ref="E208:O208" si="35">E202/E201</f>
        <v>#DIV/0!</v>
      </c>
      <c r="F208" s="110" t="str">
        <f t="shared" si="35"/>
        <v>#DIV/0!</v>
      </c>
      <c r="G208" s="110" t="str">
        <f t="shared" si="35"/>
        <v>#DIV/0!</v>
      </c>
      <c r="H208" s="110">
        <f t="shared" si="35"/>
        <v>1</v>
      </c>
      <c r="I208" s="110" t="str">
        <f t="shared" si="35"/>
        <v>#DIV/0!</v>
      </c>
      <c r="J208" s="110">
        <f t="shared" si="35"/>
        <v>1</v>
      </c>
      <c r="K208" s="110" t="str">
        <f t="shared" si="35"/>
        <v>#DIV/0!</v>
      </c>
      <c r="L208" s="110">
        <f t="shared" si="35"/>
        <v>1</v>
      </c>
      <c r="M208" s="110" t="str">
        <f t="shared" si="35"/>
        <v>#DIV/0!</v>
      </c>
      <c r="N208" s="110" t="str">
        <f t="shared" si="35"/>
        <v>#DIV/0!</v>
      </c>
      <c r="O208" s="110">
        <f t="shared" si="35"/>
        <v>0</v>
      </c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</row>
    <row r="209">
      <c r="A209" s="90"/>
      <c r="B209" s="23"/>
      <c r="C209" s="23"/>
      <c r="D209" s="23"/>
      <c r="E209" s="23"/>
      <c r="F209" s="23"/>
      <c r="G209" s="23"/>
      <c r="H209" s="7" t="s">
        <v>2619</v>
      </c>
      <c r="I209" s="23"/>
      <c r="J209" s="7" t="s">
        <v>2621</v>
      </c>
      <c r="K209" s="23"/>
      <c r="L209" s="7" t="s">
        <v>2623</v>
      </c>
      <c r="M209" s="23"/>
      <c r="N209" s="82" t="s">
        <v>7</v>
      </c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</row>
    <row r="210">
      <c r="A210" s="85">
        <v>43750.0</v>
      </c>
      <c r="B210" s="112" t="s">
        <v>134</v>
      </c>
      <c r="C210" s="113"/>
      <c r="D210" s="188" t="s">
        <v>252</v>
      </c>
      <c r="E210" s="189"/>
      <c r="F210" s="201">
        <v>0.4930555555555556</v>
      </c>
      <c r="G210" s="188"/>
      <c r="H210" s="188" t="s">
        <v>252</v>
      </c>
      <c r="I210" s="189"/>
      <c r="J210" s="201">
        <v>0.5958333333333333</v>
      </c>
      <c r="K210" s="189"/>
      <c r="L210" s="201">
        <v>0.6145833333333334</v>
      </c>
      <c r="M210" s="115"/>
      <c r="N210" s="115" t="s">
        <v>252</v>
      </c>
      <c r="O210" s="115" t="s">
        <v>252</v>
      </c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</row>
    <row r="211">
      <c r="A211" s="27"/>
      <c r="B211" s="88" t="s">
        <v>159</v>
      </c>
      <c r="C211" s="90"/>
      <c r="D211" s="233"/>
      <c r="E211" s="235"/>
      <c r="F211" s="233">
        <v>7.0</v>
      </c>
      <c r="G211" s="233"/>
      <c r="H211" s="233" t="s">
        <v>252</v>
      </c>
      <c r="I211" s="235"/>
      <c r="J211" s="233">
        <v>16.0</v>
      </c>
      <c r="K211" s="235"/>
      <c r="L211" s="233">
        <v>12.0</v>
      </c>
      <c r="M211" s="92"/>
      <c r="N211" s="92"/>
      <c r="O211" s="224">
        <f>SUM(D211:N211)</f>
        <v>35</v>
      </c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</row>
    <row r="212">
      <c r="A212" s="27"/>
      <c r="B212" s="88" t="s">
        <v>178</v>
      </c>
      <c r="C212" s="90"/>
      <c r="D212" s="233"/>
      <c r="E212" s="235"/>
      <c r="F212" s="233">
        <v>5.0</v>
      </c>
      <c r="G212" s="233"/>
      <c r="H212" s="233" t="s">
        <v>252</v>
      </c>
      <c r="I212" s="235"/>
      <c r="J212" s="233">
        <v>16.0</v>
      </c>
      <c r="K212" s="235"/>
      <c r="L212" s="233"/>
      <c r="M212" s="92"/>
      <c r="N212" s="92"/>
      <c r="O212" s="90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</row>
    <row r="213">
      <c r="A213" s="27"/>
      <c r="B213" s="88" t="s">
        <v>287</v>
      </c>
      <c r="C213" s="90"/>
      <c r="D213" s="233"/>
      <c r="E213" s="235"/>
      <c r="F213" s="233">
        <v>4.0</v>
      </c>
      <c r="G213" s="233"/>
      <c r="H213" s="233" t="s">
        <v>252</v>
      </c>
      <c r="I213" s="235"/>
      <c r="J213" s="233">
        <v>10.0</v>
      </c>
      <c r="K213" s="235"/>
      <c r="L213" s="233">
        <v>9.0</v>
      </c>
      <c r="M213" s="90"/>
      <c r="N213" s="92"/>
      <c r="O213" s="90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</row>
    <row r="214">
      <c r="A214" s="27"/>
      <c r="B214" s="88" t="s">
        <v>301</v>
      </c>
      <c r="C214" s="90"/>
      <c r="D214" s="233"/>
      <c r="E214" s="233"/>
      <c r="F214" s="233">
        <v>2.0</v>
      </c>
      <c r="G214" s="233"/>
      <c r="H214" s="233" t="s">
        <v>252</v>
      </c>
      <c r="I214" s="233"/>
      <c r="J214" s="233">
        <v>2.0</v>
      </c>
      <c r="K214" s="233"/>
      <c r="L214" s="233"/>
      <c r="M214" s="90"/>
      <c r="N214" s="90"/>
      <c r="O214" s="90"/>
      <c r="P214" s="257" t="s">
        <v>2349</v>
      </c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</row>
    <row r="215">
      <c r="A215" s="27"/>
      <c r="B215" s="88" t="s">
        <v>214</v>
      </c>
      <c r="C215" s="90"/>
      <c r="D215" s="233"/>
      <c r="E215" s="235"/>
      <c r="F215" s="233">
        <f t="shared" ref="F215:O215" si="36">F211-F213-F214-F216</f>
        <v>1</v>
      </c>
      <c r="G215" s="233">
        <f t="shared" si="36"/>
        <v>0</v>
      </c>
      <c r="H215" s="233" t="str">
        <f t="shared" si="36"/>
        <v>#VALUE!</v>
      </c>
      <c r="I215" s="233">
        <f t="shared" si="36"/>
        <v>0</v>
      </c>
      <c r="J215" s="233">
        <f t="shared" si="36"/>
        <v>4</v>
      </c>
      <c r="K215" s="233">
        <f t="shared" si="36"/>
        <v>0</v>
      </c>
      <c r="L215" s="233">
        <f t="shared" si="36"/>
        <v>3</v>
      </c>
      <c r="M215" s="233">
        <f t="shared" si="36"/>
        <v>0</v>
      </c>
      <c r="N215" s="233">
        <f t="shared" si="36"/>
        <v>0</v>
      </c>
      <c r="O215" s="233">
        <f t="shared" si="36"/>
        <v>35</v>
      </c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</row>
    <row r="216">
      <c r="A216" s="27"/>
      <c r="B216" s="88" t="s">
        <v>221</v>
      </c>
      <c r="C216" s="90"/>
      <c r="D216" s="233"/>
      <c r="E216" s="235"/>
      <c r="F216" s="233"/>
      <c r="G216" s="233"/>
      <c r="H216" s="233" t="s">
        <v>252</v>
      </c>
      <c r="I216" s="235"/>
      <c r="J216" s="233"/>
      <c r="K216" s="235"/>
      <c r="L216" s="233"/>
      <c r="M216" s="90"/>
      <c r="N216" s="92"/>
      <c r="O216" s="90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</row>
    <row r="217">
      <c r="A217" s="27"/>
      <c r="B217" s="88" t="s">
        <v>233</v>
      </c>
      <c r="C217" s="90"/>
      <c r="D217" s="233"/>
      <c r="E217" s="233"/>
      <c r="F217" s="233"/>
      <c r="G217" s="233"/>
      <c r="H217" s="233" t="s">
        <v>252</v>
      </c>
      <c r="I217" s="233"/>
      <c r="J217" s="233"/>
      <c r="K217" s="233"/>
      <c r="L217" s="233"/>
      <c r="M217" s="90"/>
      <c r="N217" s="90"/>
      <c r="O217" s="90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</row>
    <row r="218">
      <c r="A218" s="35"/>
      <c r="B218" s="88" t="s">
        <v>338</v>
      </c>
      <c r="C218" s="110" t="str">
        <f>C212/C211</f>
        <v>#DIV/0!</v>
      </c>
      <c r="D218" s="109">
        <v>0.0</v>
      </c>
      <c r="E218" s="110" t="str">
        <f t="shared" ref="E218:O218" si="37">E212/E211</f>
        <v>#DIV/0!</v>
      </c>
      <c r="F218" s="110">
        <f t="shared" si="37"/>
        <v>0.7142857143</v>
      </c>
      <c r="G218" s="110" t="str">
        <f t="shared" si="37"/>
        <v>#DIV/0!</v>
      </c>
      <c r="H218" s="110" t="str">
        <f t="shared" si="37"/>
        <v>#VALUE!</v>
      </c>
      <c r="I218" s="110" t="str">
        <f t="shared" si="37"/>
        <v>#DIV/0!</v>
      </c>
      <c r="J218" s="110">
        <f t="shared" si="37"/>
        <v>1</v>
      </c>
      <c r="K218" s="110" t="str">
        <f t="shared" si="37"/>
        <v>#DIV/0!</v>
      </c>
      <c r="L218" s="110">
        <f t="shared" si="37"/>
        <v>0</v>
      </c>
      <c r="M218" s="110" t="str">
        <f t="shared" si="37"/>
        <v>#DIV/0!</v>
      </c>
      <c r="N218" s="110" t="str">
        <f t="shared" si="37"/>
        <v>#DIV/0!</v>
      </c>
      <c r="O218" s="110">
        <f t="shared" si="37"/>
        <v>0</v>
      </c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</row>
    <row r="219">
      <c r="A219" s="23"/>
      <c r="B219" s="23"/>
      <c r="C219" s="23"/>
      <c r="D219" s="23"/>
      <c r="E219" s="23"/>
      <c r="F219" s="7" t="s">
        <v>2626</v>
      </c>
      <c r="G219" s="23"/>
      <c r="H219" s="82" t="s">
        <v>7</v>
      </c>
      <c r="I219" s="23"/>
      <c r="J219" s="7" t="s">
        <v>2627</v>
      </c>
      <c r="K219" s="23"/>
      <c r="L219" s="23"/>
      <c r="M219" s="23"/>
      <c r="N219" s="82" t="s">
        <v>7</v>
      </c>
      <c r="O219" s="82" t="s">
        <v>7</v>
      </c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</row>
    <row r="220">
      <c r="A220" s="85">
        <v>43752.0</v>
      </c>
      <c r="B220" s="112" t="s">
        <v>134</v>
      </c>
      <c r="C220" s="113"/>
      <c r="D220" s="188" t="s">
        <v>252</v>
      </c>
      <c r="E220" s="189"/>
      <c r="F220" s="188" t="s">
        <v>252</v>
      </c>
      <c r="G220" s="188"/>
      <c r="H220" s="188" t="s">
        <v>141</v>
      </c>
      <c r="I220" s="189"/>
      <c r="J220" s="188" t="s">
        <v>1812</v>
      </c>
      <c r="K220" s="189"/>
      <c r="L220" s="188" t="s">
        <v>919</v>
      </c>
      <c r="M220" s="115"/>
      <c r="N220" s="115" t="s">
        <v>252</v>
      </c>
      <c r="O220" s="115" t="s">
        <v>252</v>
      </c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</row>
    <row r="221">
      <c r="A221" s="27"/>
      <c r="B221" s="88" t="s">
        <v>159</v>
      </c>
      <c r="C221" s="90"/>
      <c r="D221" s="233"/>
      <c r="E221" s="235"/>
      <c r="F221" s="233"/>
      <c r="G221" s="233"/>
      <c r="H221" s="233">
        <v>13.0</v>
      </c>
      <c r="I221" s="235"/>
      <c r="J221" s="233">
        <v>12.0</v>
      </c>
      <c r="K221" s="235"/>
      <c r="L221" s="233">
        <v>24.0</v>
      </c>
      <c r="M221" s="92"/>
      <c r="N221" s="92"/>
      <c r="O221" s="224">
        <f>SUM(D221:N221)</f>
        <v>49</v>
      </c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</row>
    <row r="222">
      <c r="A222" s="27"/>
      <c r="B222" s="88" t="s">
        <v>178</v>
      </c>
      <c r="C222" s="90"/>
      <c r="D222" s="233"/>
      <c r="E222" s="235"/>
      <c r="F222" s="233"/>
      <c r="G222" s="233"/>
      <c r="H222" s="233"/>
      <c r="I222" s="235"/>
      <c r="J222" s="233"/>
      <c r="K222" s="235"/>
      <c r="L222" s="233"/>
      <c r="M222" s="92"/>
      <c r="N222" s="92"/>
      <c r="O222" s="90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</row>
    <row r="223">
      <c r="A223" s="27"/>
      <c r="B223" s="88" t="s">
        <v>287</v>
      </c>
      <c r="C223" s="90"/>
      <c r="D223" s="233"/>
      <c r="E223" s="235"/>
      <c r="F223" s="233"/>
      <c r="G223" s="233"/>
      <c r="H223" s="233"/>
      <c r="I223" s="235"/>
      <c r="J223" s="233"/>
      <c r="K223" s="235"/>
      <c r="L223" s="233"/>
      <c r="M223" s="90"/>
      <c r="N223" s="92"/>
      <c r="O223" s="90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</row>
    <row r="224">
      <c r="A224" s="27"/>
      <c r="B224" s="88" t="s">
        <v>301</v>
      </c>
      <c r="C224" s="90"/>
      <c r="D224" s="233"/>
      <c r="E224" s="233"/>
      <c r="F224" s="233"/>
      <c r="G224" s="233"/>
      <c r="H224" s="233">
        <v>12.0</v>
      </c>
      <c r="I224" s="233"/>
      <c r="J224" s="233">
        <v>7.0</v>
      </c>
      <c r="K224" s="233"/>
      <c r="L224" s="233">
        <v>19.0</v>
      </c>
      <c r="M224" s="90"/>
      <c r="N224" s="90"/>
      <c r="O224" s="90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</row>
    <row r="225">
      <c r="A225" s="27"/>
      <c r="B225" s="88" t="s">
        <v>214</v>
      </c>
      <c r="C225" s="90"/>
      <c r="D225" s="233"/>
      <c r="E225" s="235"/>
      <c r="F225" s="233">
        <f t="shared" ref="F225:O225" si="38">F221-F223-F224-F226</f>
        <v>0</v>
      </c>
      <c r="G225" s="233">
        <f t="shared" si="38"/>
        <v>0</v>
      </c>
      <c r="H225" s="233">
        <f t="shared" si="38"/>
        <v>1</v>
      </c>
      <c r="I225" s="233">
        <f t="shared" si="38"/>
        <v>0</v>
      </c>
      <c r="J225" s="233">
        <f t="shared" si="38"/>
        <v>4</v>
      </c>
      <c r="K225" s="233">
        <f t="shared" si="38"/>
        <v>0</v>
      </c>
      <c r="L225" s="233">
        <f t="shared" si="38"/>
        <v>5</v>
      </c>
      <c r="M225" s="233">
        <f t="shared" si="38"/>
        <v>0</v>
      </c>
      <c r="N225" s="233">
        <f t="shared" si="38"/>
        <v>0</v>
      </c>
      <c r="O225" s="233">
        <f t="shared" si="38"/>
        <v>49</v>
      </c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</row>
    <row r="226">
      <c r="A226" s="27"/>
      <c r="B226" s="88" t="s">
        <v>221</v>
      </c>
      <c r="C226" s="90"/>
      <c r="D226" s="233"/>
      <c r="E226" s="235"/>
      <c r="F226" s="233"/>
      <c r="G226" s="233"/>
      <c r="H226" s="233"/>
      <c r="I226" s="235"/>
      <c r="J226" s="233">
        <v>1.0</v>
      </c>
      <c r="K226" s="235"/>
      <c r="L226" s="233"/>
      <c r="M226" s="90"/>
      <c r="N226" s="92"/>
      <c r="O226" s="90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</row>
    <row r="227">
      <c r="A227" s="27"/>
      <c r="B227" s="88" t="s">
        <v>233</v>
      </c>
      <c r="C227" s="90"/>
      <c r="D227" s="233"/>
      <c r="E227" s="233"/>
      <c r="F227" s="233"/>
      <c r="G227" s="233"/>
      <c r="H227" s="233"/>
      <c r="I227" s="233"/>
      <c r="J227" s="233"/>
      <c r="K227" s="233"/>
      <c r="L227" s="233"/>
      <c r="M227" s="90"/>
      <c r="N227" s="90"/>
      <c r="O227" s="90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</row>
    <row r="228">
      <c r="A228" s="35"/>
      <c r="B228" s="88" t="s">
        <v>338</v>
      </c>
      <c r="C228" s="110" t="str">
        <f>C222/C221</f>
        <v>#DIV/0!</v>
      </c>
      <c r="D228" s="109">
        <v>0.0</v>
      </c>
      <c r="E228" s="110" t="str">
        <f t="shared" ref="E228:O228" si="39">E222/E221</f>
        <v>#DIV/0!</v>
      </c>
      <c r="F228" s="110" t="str">
        <f t="shared" si="39"/>
        <v>#DIV/0!</v>
      </c>
      <c r="G228" s="110" t="str">
        <f t="shared" si="39"/>
        <v>#DIV/0!</v>
      </c>
      <c r="H228" s="110">
        <f t="shared" si="39"/>
        <v>0</v>
      </c>
      <c r="I228" s="110" t="str">
        <f t="shared" si="39"/>
        <v>#DIV/0!</v>
      </c>
      <c r="J228" s="110">
        <f t="shared" si="39"/>
        <v>0</v>
      </c>
      <c r="K228" s="110" t="str">
        <f t="shared" si="39"/>
        <v>#DIV/0!</v>
      </c>
      <c r="L228" s="110">
        <f t="shared" si="39"/>
        <v>0</v>
      </c>
      <c r="M228" s="110" t="str">
        <f t="shared" si="39"/>
        <v>#DIV/0!</v>
      </c>
      <c r="N228" s="110" t="str">
        <f t="shared" si="39"/>
        <v>#DIV/0!</v>
      </c>
      <c r="O228" s="110">
        <f t="shared" si="39"/>
        <v>0</v>
      </c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</row>
    <row r="229">
      <c r="A229" s="23"/>
      <c r="B229" s="23"/>
      <c r="C229" s="23"/>
      <c r="D229" s="23"/>
      <c r="E229" s="23"/>
      <c r="F229" s="23"/>
      <c r="G229" s="23"/>
      <c r="H229" s="7" t="s">
        <v>2631</v>
      </c>
      <c r="I229" s="23"/>
      <c r="J229" s="23"/>
      <c r="K229" s="23"/>
      <c r="L229" s="7" t="s">
        <v>2632</v>
      </c>
      <c r="M229" s="23"/>
      <c r="N229" s="82" t="s">
        <v>7</v>
      </c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</row>
    <row r="230">
      <c r="A230" s="85">
        <v>43753.0</v>
      </c>
      <c r="B230" s="112" t="s">
        <v>134</v>
      </c>
      <c r="C230" s="113"/>
      <c r="D230" s="188" t="s">
        <v>252</v>
      </c>
      <c r="E230" s="189"/>
      <c r="F230" s="188" t="s">
        <v>1312</v>
      </c>
      <c r="G230" s="188"/>
      <c r="H230" s="188" t="s">
        <v>252</v>
      </c>
      <c r="I230" s="189"/>
      <c r="J230" s="188" t="s">
        <v>252</v>
      </c>
      <c r="K230" s="189"/>
      <c r="L230" s="188" t="s">
        <v>1202</v>
      </c>
      <c r="M230" s="115"/>
      <c r="N230" s="115" t="s">
        <v>252</v>
      </c>
      <c r="O230" s="115" t="s">
        <v>252</v>
      </c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</row>
    <row r="231">
      <c r="A231" s="27"/>
      <c r="B231" s="88" t="s">
        <v>159</v>
      </c>
      <c r="C231" s="90"/>
      <c r="D231" s="233"/>
      <c r="E231" s="235"/>
      <c r="F231" s="233">
        <v>7.0</v>
      </c>
      <c r="G231" s="233"/>
      <c r="H231" s="233"/>
      <c r="I231" s="235"/>
      <c r="J231" s="233"/>
      <c r="K231" s="235"/>
      <c r="L231" s="233">
        <v>38.0</v>
      </c>
      <c r="M231" s="92"/>
      <c r="N231" s="92"/>
      <c r="O231" s="224">
        <f>SUM(D231:N231)</f>
        <v>45</v>
      </c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</row>
    <row r="232">
      <c r="A232" s="27"/>
      <c r="B232" s="88" t="s">
        <v>178</v>
      </c>
      <c r="C232" s="90"/>
      <c r="D232" s="233"/>
      <c r="E232" s="235"/>
      <c r="F232" s="233">
        <v>6.0</v>
      </c>
      <c r="G232" s="233"/>
      <c r="H232" s="233"/>
      <c r="I232" s="235"/>
      <c r="J232" s="233"/>
      <c r="K232" s="235"/>
      <c r="L232" s="233">
        <v>38.0</v>
      </c>
      <c r="M232" s="92"/>
      <c r="N232" s="92"/>
      <c r="O232" s="90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</row>
    <row r="233">
      <c r="A233" s="27"/>
      <c r="B233" s="88" t="s">
        <v>287</v>
      </c>
      <c r="C233" s="90"/>
      <c r="D233" s="233"/>
      <c r="E233" s="235"/>
      <c r="F233" s="233">
        <v>5.0</v>
      </c>
      <c r="G233" s="233"/>
      <c r="H233" s="233"/>
      <c r="I233" s="235"/>
      <c r="J233" s="233"/>
      <c r="K233" s="235"/>
      <c r="L233" s="233"/>
      <c r="M233" s="90"/>
      <c r="N233" s="92"/>
      <c r="O233" s="90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</row>
    <row r="234">
      <c r="A234" s="27"/>
      <c r="B234" s="88" t="s">
        <v>301</v>
      </c>
      <c r="C234" s="90"/>
      <c r="D234" s="233"/>
      <c r="E234" s="233"/>
      <c r="F234" s="233">
        <v>1.0</v>
      </c>
      <c r="G234" s="233"/>
      <c r="H234" s="233"/>
      <c r="I234" s="233"/>
      <c r="J234" s="233"/>
      <c r="K234" s="233"/>
      <c r="L234" s="233">
        <v>20.0</v>
      </c>
      <c r="M234" s="90"/>
      <c r="N234" s="90"/>
      <c r="O234" s="90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</row>
    <row r="235">
      <c r="A235" s="27"/>
      <c r="B235" s="88" t="s">
        <v>214</v>
      </c>
      <c r="C235" s="90"/>
      <c r="D235" s="233"/>
      <c r="E235" s="235"/>
      <c r="F235" s="233">
        <f t="shared" ref="F235:O235" si="40">F231-F233-F234-F236</f>
        <v>1</v>
      </c>
      <c r="G235" s="233">
        <f t="shared" si="40"/>
        <v>0</v>
      </c>
      <c r="H235" s="233">
        <f t="shared" si="40"/>
        <v>0</v>
      </c>
      <c r="I235" s="233">
        <f t="shared" si="40"/>
        <v>0</v>
      </c>
      <c r="J235" s="233">
        <f t="shared" si="40"/>
        <v>0</v>
      </c>
      <c r="K235" s="233">
        <f t="shared" si="40"/>
        <v>0</v>
      </c>
      <c r="L235" s="233">
        <f t="shared" si="40"/>
        <v>17</v>
      </c>
      <c r="M235" s="233">
        <f t="shared" si="40"/>
        <v>0</v>
      </c>
      <c r="N235" s="233">
        <f t="shared" si="40"/>
        <v>0</v>
      </c>
      <c r="O235" s="233">
        <f t="shared" si="40"/>
        <v>45</v>
      </c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</row>
    <row r="236">
      <c r="A236" s="27"/>
      <c r="B236" s="88" t="s">
        <v>221</v>
      </c>
      <c r="C236" s="90"/>
      <c r="D236" s="233"/>
      <c r="E236" s="235"/>
      <c r="F236" s="233"/>
      <c r="G236" s="233"/>
      <c r="H236" s="233"/>
      <c r="I236" s="235"/>
      <c r="J236" s="233"/>
      <c r="K236" s="235"/>
      <c r="L236" s="233">
        <v>1.0</v>
      </c>
      <c r="M236" s="90"/>
      <c r="N236" s="92"/>
      <c r="O236" s="90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</row>
    <row r="237">
      <c r="A237" s="27"/>
      <c r="B237" s="88" t="s">
        <v>233</v>
      </c>
      <c r="C237" s="90"/>
      <c r="D237" s="233"/>
      <c r="E237" s="233"/>
      <c r="F237" s="233"/>
      <c r="G237" s="233"/>
      <c r="H237" s="233"/>
      <c r="I237" s="233"/>
      <c r="J237" s="233"/>
      <c r="K237" s="233"/>
      <c r="L237" s="233"/>
      <c r="M237" s="90"/>
      <c r="N237" s="90"/>
      <c r="O237" s="90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</row>
    <row r="238">
      <c r="A238" s="35"/>
      <c r="B238" s="88" t="s">
        <v>338</v>
      </c>
      <c r="C238" s="110" t="str">
        <f>C232/C231</f>
        <v>#DIV/0!</v>
      </c>
      <c r="D238" s="109">
        <v>0.0</v>
      </c>
      <c r="E238" s="110" t="str">
        <f t="shared" ref="E238:O238" si="41">E232/E231</f>
        <v>#DIV/0!</v>
      </c>
      <c r="F238" s="110">
        <f t="shared" si="41"/>
        <v>0.8571428571</v>
      </c>
      <c r="G238" s="110" t="str">
        <f t="shared" si="41"/>
        <v>#DIV/0!</v>
      </c>
      <c r="H238" s="110" t="str">
        <f t="shared" si="41"/>
        <v>#DIV/0!</v>
      </c>
      <c r="I238" s="110" t="str">
        <f t="shared" si="41"/>
        <v>#DIV/0!</v>
      </c>
      <c r="J238" s="110" t="str">
        <f t="shared" si="41"/>
        <v>#DIV/0!</v>
      </c>
      <c r="K238" s="110" t="str">
        <f t="shared" si="41"/>
        <v>#DIV/0!</v>
      </c>
      <c r="L238" s="110">
        <f t="shared" si="41"/>
        <v>1</v>
      </c>
      <c r="M238" s="110" t="str">
        <f t="shared" si="41"/>
        <v>#DIV/0!</v>
      </c>
      <c r="N238" s="110" t="str">
        <f t="shared" si="41"/>
        <v>#DIV/0!</v>
      </c>
      <c r="O238" s="110">
        <f t="shared" si="41"/>
        <v>0</v>
      </c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</row>
    <row r="239">
      <c r="A239" s="23"/>
      <c r="B239" s="23"/>
      <c r="C239" s="23"/>
      <c r="D239" s="23"/>
      <c r="E239" s="23"/>
      <c r="F239" s="7" t="s">
        <v>2636</v>
      </c>
      <c r="G239" s="23"/>
      <c r="H239" s="82" t="s">
        <v>7</v>
      </c>
      <c r="I239" s="23"/>
      <c r="K239" s="23"/>
      <c r="L239" s="7" t="s">
        <v>2637</v>
      </c>
      <c r="M239" s="23"/>
      <c r="N239" s="82" t="s">
        <v>7</v>
      </c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</row>
    <row r="240">
      <c r="A240" s="85">
        <v>43754.0</v>
      </c>
      <c r="B240" s="112" t="s">
        <v>134</v>
      </c>
      <c r="C240" s="113"/>
      <c r="D240" s="188" t="s">
        <v>252</v>
      </c>
      <c r="E240" s="189"/>
      <c r="F240" s="188" t="s">
        <v>252</v>
      </c>
      <c r="G240" s="188"/>
      <c r="H240" s="188" t="s">
        <v>2065</v>
      </c>
      <c r="I240" s="189"/>
      <c r="J240" s="188" t="s">
        <v>1255</v>
      </c>
      <c r="K240" s="189"/>
      <c r="L240" s="188" t="s">
        <v>265</v>
      </c>
      <c r="M240" s="115"/>
      <c r="N240" s="115" t="s">
        <v>252</v>
      </c>
      <c r="O240" s="115" t="s">
        <v>252</v>
      </c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</row>
    <row r="241">
      <c r="A241" s="27"/>
      <c r="B241" s="88" t="s">
        <v>159</v>
      </c>
      <c r="C241" s="90"/>
      <c r="D241" s="233"/>
      <c r="E241" s="235"/>
      <c r="F241" s="233"/>
      <c r="G241" s="233"/>
      <c r="H241" s="233">
        <v>12.0</v>
      </c>
      <c r="I241" s="235"/>
      <c r="J241" s="233">
        <v>19.0</v>
      </c>
      <c r="K241" s="235"/>
      <c r="L241" s="233">
        <v>17.0</v>
      </c>
      <c r="M241" s="92"/>
      <c r="N241" s="92"/>
      <c r="O241" s="224">
        <f>SUM(D241:N241)</f>
        <v>48</v>
      </c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</row>
    <row r="242">
      <c r="A242" s="27"/>
      <c r="B242" s="88" t="s">
        <v>178</v>
      </c>
      <c r="C242" s="90"/>
      <c r="D242" s="233"/>
      <c r="E242" s="235"/>
      <c r="F242" s="233"/>
      <c r="G242" s="233"/>
      <c r="H242" s="233">
        <v>12.0</v>
      </c>
      <c r="I242" s="235"/>
      <c r="J242" s="233">
        <v>19.0</v>
      </c>
      <c r="K242" s="235"/>
      <c r="L242" s="233">
        <v>17.0</v>
      </c>
      <c r="M242" s="92"/>
      <c r="N242" s="92"/>
      <c r="O242" s="90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</row>
    <row r="243">
      <c r="A243" s="27"/>
      <c r="B243" s="88" t="s">
        <v>287</v>
      </c>
      <c r="C243" s="90"/>
      <c r="D243" s="233"/>
      <c r="E243" s="235"/>
      <c r="F243" s="233"/>
      <c r="G243" s="233"/>
      <c r="H243" s="233">
        <v>5.0</v>
      </c>
      <c r="I243" s="235"/>
      <c r="J243" s="233">
        <v>6.0</v>
      </c>
      <c r="K243" s="235"/>
      <c r="L243" s="233"/>
      <c r="M243" s="90"/>
      <c r="N243" s="92"/>
      <c r="O243" s="90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</row>
    <row r="244">
      <c r="A244" s="27"/>
      <c r="B244" s="88" t="s">
        <v>301</v>
      </c>
      <c r="C244" s="90"/>
      <c r="D244" s="233"/>
      <c r="E244" s="233"/>
      <c r="F244" s="233"/>
      <c r="G244" s="233"/>
      <c r="H244" s="233">
        <v>2.0</v>
      </c>
      <c r="I244" s="233"/>
      <c r="J244" s="233">
        <v>7.0</v>
      </c>
      <c r="K244" s="233"/>
      <c r="L244" s="233">
        <v>12.0</v>
      </c>
      <c r="M244" s="90"/>
      <c r="N244" s="90"/>
      <c r="O244" s="90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</row>
    <row r="245">
      <c r="A245" s="27"/>
      <c r="B245" s="88" t="s">
        <v>214</v>
      </c>
      <c r="C245" s="90"/>
      <c r="D245" s="233"/>
      <c r="E245" s="235"/>
      <c r="F245" s="233"/>
      <c r="G245" s="233">
        <f t="shared" ref="G245:I245" si="42">G241-G243-G244-G246</f>
        <v>0</v>
      </c>
      <c r="H245" s="233">
        <f t="shared" si="42"/>
        <v>5</v>
      </c>
      <c r="I245" s="233">
        <f t="shared" si="42"/>
        <v>0</v>
      </c>
      <c r="J245" s="233">
        <v>5.0</v>
      </c>
      <c r="K245" s="233">
        <f>K241-K243-K244-K246</f>
        <v>0</v>
      </c>
      <c r="L245" s="233">
        <v>5.0</v>
      </c>
      <c r="M245" s="233">
        <f t="shared" ref="M245:O245" si="43">M241-M243-M244-M246</f>
        <v>0</v>
      </c>
      <c r="N245" s="233">
        <f t="shared" si="43"/>
        <v>0</v>
      </c>
      <c r="O245" s="233">
        <f t="shared" si="43"/>
        <v>48</v>
      </c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</row>
    <row r="246">
      <c r="A246" s="27"/>
      <c r="B246" s="88" t="s">
        <v>221</v>
      </c>
      <c r="C246" s="90"/>
      <c r="D246" s="233"/>
      <c r="E246" s="235"/>
      <c r="F246" s="233"/>
      <c r="G246" s="233"/>
      <c r="H246" s="233">
        <v>0.0</v>
      </c>
      <c r="I246" s="235"/>
      <c r="J246" s="233">
        <v>1.0</v>
      </c>
      <c r="K246" s="235"/>
      <c r="L246" s="233">
        <v>0.0</v>
      </c>
      <c r="M246" s="90"/>
      <c r="N246" s="92"/>
      <c r="O246" s="90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</row>
    <row r="247">
      <c r="A247" s="27"/>
      <c r="B247" s="88" t="s">
        <v>233</v>
      </c>
      <c r="C247" s="90"/>
      <c r="D247" s="233"/>
      <c r="E247" s="233"/>
      <c r="F247" s="233"/>
      <c r="G247" s="233"/>
      <c r="H247" s="233"/>
      <c r="I247" s="233"/>
      <c r="J247" s="233"/>
      <c r="K247" s="233"/>
      <c r="L247" s="233"/>
      <c r="M247" s="90"/>
      <c r="N247" s="90"/>
      <c r="O247" s="90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</row>
    <row r="248">
      <c r="A248" s="35"/>
      <c r="B248" s="88" t="s">
        <v>338</v>
      </c>
      <c r="C248" s="110" t="str">
        <f>C242/C241</f>
        <v>#DIV/0!</v>
      </c>
      <c r="D248" s="109">
        <v>0.0</v>
      </c>
      <c r="E248" s="110" t="str">
        <f t="shared" ref="E248:O248" si="44">E242/E241</f>
        <v>#DIV/0!</v>
      </c>
      <c r="F248" s="110" t="str">
        <f t="shared" si="44"/>
        <v>#DIV/0!</v>
      </c>
      <c r="G248" s="110" t="str">
        <f t="shared" si="44"/>
        <v>#DIV/0!</v>
      </c>
      <c r="H248" s="110">
        <f t="shared" si="44"/>
        <v>1</v>
      </c>
      <c r="I248" s="110" t="str">
        <f t="shared" si="44"/>
        <v>#DIV/0!</v>
      </c>
      <c r="J248" s="110">
        <f t="shared" si="44"/>
        <v>1</v>
      </c>
      <c r="K248" s="110" t="str">
        <f t="shared" si="44"/>
        <v>#DIV/0!</v>
      </c>
      <c r="L248" s="110">
        <f t="shared" si="44"/>
        <v>1</v>
      </c>
      <c r="M248" s="110" t="str">
        <f t="shared" si="44"/>
        <v>#DIV/0!</v>
      </c>
      <c r="N248" s="110" t="str">
        <f t="shared" si="44"/>
        <v>#DIV/0!</v>
      </c>
      <c r="O248" s="110">
        <f t="shared" si="44"/>
        <v>0</v>
      </c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</row>
    <row r="250">
      <c r="A250" s="85">
        <v>43755.0</v>
      </c>
      <c r="B250" s="112" t="s">
        <v>134</v>
      </c>
      <c r="C250" s="113"/>
      <c r="D250" s="188" t="s">
        <v>252</v>
      </c>
      <c r="E250" s="189"/>
      <c r="F250" s="188" t="s">
        <v>252</v>
      </c>
      <c r="G250" s="188"/>
      <c r="H250" s="188" t="s">
        <v>2065</v>
      </c>
      <c r="I250" s="189"/>
      <c r="J250" s="188" t="s">
        <v>1255</v>
      </c>
      <c r="K250" s="189"/>
      <c r="L250" s="188" t="s">
        <v>265</v>
      </c>
      <c r="M250" s="115"/>
      <c r="N250" s="115"/>
      <c r="O250" s="115" t="s">
        <v>252</v>
      </c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</row>
    <row r="251">
      <c r="A251" s="27"/>
      <c r="B251" s="88" t="s">
        <v>159</v>
      </c>
      <c r="C251" s="90"/>
      <c r="D251" s="233"/>
      <c r="E251" s="235"/>
      <c r="F251" s="233"/>
      <c r="G251" s="233"/>
      <c r="H251" s="233">
        <v>12.0</v>
      </c>
      <c r="I251" s="235"/>
      <c r="J251" s="233">
        <v>19.0</v>
      </c>
      <c r="K251" s="235"/>
      <c r="L251" s="233">
        <v>17.0</v>
      </c>
      <c r="M251" s="92"/>
      <c r="N251" s="92"/>
      <c r="O251" s="224">
        <f>SUM(D251:N251)</f>
        <v>48</v>
      </c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</row>
    <row r="252">
      <c r="A252" s="27"/>
      <c r="B252" s="88" t="s">
        <v>178</v>
      </c>
      <c r="C252" s="90"/>
      <c r="D252" s="233"/>
      <c r="E252" s="235"/>
      <c r="F252" s="233"/>
      <c r="G252" s="233"/>
      <c r="H252" s="233">
        <v>12.0</v>
      </c>
      <c r="I252" s="235"/>
      <c r="J252" s="233">
        <v>19.0</v>
      </c>
      <c r="K252" s="235"/>
      <c r="L252" s="233">
        <v>17.0</v>
      </c>
      <c r="M252" s="92"/>
      <c r="N252" s="92"/>
      <c r="O252" s="90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</row>
    <row r="253">
      <c r="A253" s="27"/>
      <c r="B253" s="88" t="s">
        <v>287</v>
      </c>
      <c r="C253" s="90"/>
      <c r="D253" s="233"/>
      <c r="E253" s="235"/>
      <c r="F253" s="233"/>
      <c r="G253" s="233"/>
      <c r="H253" s="233">
        <v>5.0</v>
      </c>
      <c r="I253" s="235"/>
      <c r="J253" s="233">
        <v>6.0</v>
      </c>
      <c r="K253" s="235"/>
      <c r="L253" s="233"/>
      <c r="M253" s="90"/>
      <c r="N253" s="92"/>
      <c r="O253" s="90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</row>
    <row r="254">
      <c r="A254" s="27"/>
      <c r="B254" s="88" t="s">
        <v>301</v>
      </c>
      <c r="C254" s="90"/>
      <c r="D254" s="233"/>
      <c r="E254" s="233"/>
      <c r="F254" s="233"/>
      <c r="G254" s="233"/>
      <c r="H254" s="233">
        <v>2.0</v>
      </c>
      <c r="I254" s="233"/>
      <c r="J254" s="233">
        <v>7.0</v>
      </c>
      <c r="K254" s="233"/>
      <c r="L254" s="233">
        <v>12.0</v>
      </c>
      <c r="M254" s="90"/>
      <c r="N254" s="90"/>
      <c r="O254" s="90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</row>
    <row r="255">
      <c r="A255" s="27"/>
      <c r="B255" s="88" t="s">
        <v>214</v>
      </c>
      <c r="C255" s="90"/>
      <c r="D255" s="233"/>
      <c r="E255" s="235"/>
      <c r="F255" s="233"/>
      <c r="G255" s="233">
        <f t="shared" ref="G255:I255" si="45">G251-G253-G254-G256</f>
        <v>0</v>
      </c>
      <c r="H255" s="233">
        <f t="shared" si="45"/>
        <v>5</v>
      </c>
      <c r="I255" s="233">
        <f t="shared" si="45"/>
        <v>0</v>
      </c>
      <c r="J255" s="233">
        <v>5.0</v>
      </c>
      <c r="K255" s="233">
        <f>K251-K253-K254-K256</f>
        <v>0</v>
      </c>
      <c r="L255" s="233">
        <v>5.0</v>
      </c>
      <c r="M255" s="233">
        <f t="shared" ref="M255:O255" si="46">M251-M253-M254-M256</f>
        <v>0</v>
      </c>
      <c r="N255" s="233">
        <f t="shared" si="46"/>
        <v>0</v>
      </c>
      <c r="O255" s="233">
        <f t="shared" si="46"/>
        <v>48</v>
      </c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</row>
    <row r="256">
      <c r="A256" s="27"/>
      <c r="B256" s="88" t="s">
        <v>221</v>
      </c>
      <c r="C256" s="90"/>
      <c r="D256" s="233"/>
      <c r="E256" s="235"/>
      <c r="F256" s="233"/>
      <c r="G256" s="233"/>
      <c r="H256" s="233">
        <v>0.0</v>
      </c>
      <c r="I256" s="235"/>
      <c r="J256" s="233">
        <v>1.0</v>
      </c>
      <c r="K256" s="235"/>
      <c r="L256" s="233">
        <v>0.0</v>
      </c>
      <c r="M256" s="90"/>
      <c r="N256" s="92"/>
      <c r="O256" s="90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</row>
    <row r="257">
      <c r="A257" s="27"/>
      <c r="B257" s="88" t="s">
        <v>233</v>
      </c>
      <c r="C257" s="90"/>
      <c r="D257" s="233"/>
      <c r="E257" s="233"/>
      <c r="F257" s="233"/>
      <c r="G257" s="233"/>
      <c r="H257" s="233"/>
      <c r="I257" s="233"/>
      <c r="J257" s="233"/>
      <c r="K257" s="233"/>
      <c r="L257" s="233"/>
      <c r="M257" s="90"/>
      <c r="N257" s="90"/>
      <c r="O257" s="90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</row>
    <row r="258">
      <c r="A258" s="35"/>
      <c r="B258" s="88" t="s">
        <v>338</v>
      </c>
      <c r="C258" s="110" t="str">
        <f>C252/C251</f>
        <v>#DIV/0!</v>
      </c>
      <c r="D258" s="109">
        <v>0.0</v>
      </c>
      <c r="E258" s="110" t="str">
        <f t="shared" ref="E258:O258" si="47">E252/E251</f>
        <v>#DIV/0!</v>
      </c>
      <c r="F258" s="110" t="str">
        <f t="shared" si="47"/>
        <v>#DIV/0!</v>
      </c>
      <c r="G258" s="110" t="str">
        <f t="shared" si="47"/>
        <v>#DIV/0!</v>
      </c>
      <c r="H258" s="110">
        <f t="shared" si="47"/>
        <v>1</v>
      </c>
      <c r="I258" s="110" t="str">
        <f t="shared" si="47"/>
        <v>#DIV/0!</v>
      </c>
      <c r="J258" s="110">
        <f t="shared" si="47"/>
        <v>1</v>
      </c>
      <c r="K258" s="110" t="str">
        <f t="shared" si="47"/>
        <v>#DIV/0!</v>
      </c>
      <c r="L258" s="110">
        <f t="shared" si="47"/>
        <v>1</v>
      </c>
      <c r="M258" s="110" t="str">
        <f t="shared" si="47"/>
        <v>#DIV/0!</v>
      </c>
      <c r="N258" s="110" t="str">
        <f t="shared" si="47"/>
        <v>#DIV/0!</v>
      </c>
      <c r="O258" s="110">
        <f t="shared" si="47"/>
        <v>0</v>
      </c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</row>
  </sheetData>
  <mergeCells count="27">
    <mergeCell ref="A1:B2"/>
    <mergeCell ref="A4:A11"/>
    <mergeCell ref="A12:A22"/>
    <mergeCell ref="A24:A34"/>
    <mergeCell ref="A35:A43"/>
    <mergeCell ref="A44:A52"/>
    <mergeCell ref="A53:A61"/>
    <mergeCell ref="A62:A70"/>
    <mergeCell ref="A71:A79"/>
    <mergeCell ref="A81:A89"/>
    <mergeCell ref="A90:A98"/>
    <mergeCell ref="A99:A108"/>
    <mergeCell ref="A109:A118"/>
    <mergeCell ref="A120:A129"/>
    <mergeCell ref="A200:A208"/>
    <mergeCell ref="A210:A218"/>
    <mergeCell ref="A220:A228"/>
    <mergeCell ref="A230:A238"/>
    <mergeCell ref="A240:A248"/>
    <mergeCell ref="A250:A258"/>
    <mergeCell ref="A131:A140"/>
    <mergeCell ref="A142:A151"/>
    <mergeCell ref="A152:A160"/>
    <mergeCell ref="A162:A170"/>
    <mergeCell ref="A171:A179"/>
    <mergeCell ref="A180:A188"/>
    <mergeCell ref="A190:A198"/>
  </mergeCells>
  <hyperlinks>
    <hyperlink r:id="rId1" ref="F80"/>
    <hyperlink r:id="rId2" ref="H80"/>
    <hyperlink r:id="rId3" ref="H119"/>
    <hyperlink r:id="rId4" ref="J119"/>
    <hyperlink r:id="rId5" ref="L119"/>
    <hyperlink r:id="rId6" ref="H130"/>
    <hyperlink r:id="rId7" ref="J130"/>
    <hyperlink r:id="rId8" ref="L130"/>
    <hyperlink r:id="rId9" ref="H141"/>
    <hyperlink r:id="rId10" ref="J141"/>
    <hyperlink r:id="rId11" ref="L141"/>
    <hyperlink r:id="rId12" ref="J161"/>
    <hyperlink r:id="rId13" ref="L161"/>
    <hyperlink r:id="rId14" ref="H189"/>
    <hyperlink r:id="rId15" ref="J189"/>
    <hyperlink r:id="rId16" ref="H199"/>
    <hyperlink r:id="rId17" ref="J199"/>
    <hyperlink r:id="rId18" ref="L199"/>
    <hyperlink r:id="rId19" ref="N199"/>
    <hyperlink r:id="rId20" ref="H209"/>
    <hyperlink r:id="rId21" ref="J209"/>
    <hyperlink r:id="rId22" ref="L209"/>
    <hyperlink r:id="rId23" ref="F219"/>
    <hyperlink r:id="rId24" ref="J219"/>
    <hyperlink r:id="rId25" ref="H229"/>
    <hyperlink r:id="rId26" ref="L229"/>
    <hyperlink r:id="rId27" ref="F239"/>
    <hyperlink r:id="rId28" ref="L239"/>
  </hyperlinks>
  <drawing r:id="rId2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2" max="2" width="23.86"/>
    <col customWidth="1" min="3" max="3" width="11.14"/>
    <col customWidth="1" hidden="1" min="4" max="4" width="11.14"/>
    <col customWidth="1" min="5" max="5" width="11.14"/>
    <col customWidth="1" hidden="1" min="6" max="6" width="11.14"/>
    <col customWidth="1" min="7" max="7" width="11.14"/>
    <col customWidth="1" hidden="1" min="8" max="8" width="11.14"/>
    <col customWidth="1" min="9" max="9" width="11.14"/>
    <col hidden="1" min="10" max="11" width="14.43"/>
  </cols>
  <sheetData>
    <row r="1">
      <c r="A1" s="303" t="s">
        <v>2581</v>
      </c>
      <c r="B1" s="304" t="s">
        <v>2582</v>
      </c>
      <c r="C1" s="305" t="s">
        <v>424</v>
      </c>
      <c r="D1" s="305" t="s">
        <v>54</v>
      </c>
      <c r="E1" s="305" t="s">
        <v>424</v>
      </c>
      <c r="F1" s="305" t="s">
        <v>54</v>
      </c>
      <c r="G1" s="305" t="s">
        <v>424</v>
      </c>
      <c r="H1" s="305" t="s">
        <v>54</v>
      </c>
      <c r="I1" s="305" t="s">
        <v>424</v>
      </c>
      <c r="L1" s="306" t="s">
        <v>424</v>
      </c>
    </row>
    <row r="2">
      <c r="A2" s="27"/>
      <c r="B2" s="46"/>
      <c r="C2" s="307" t="s">
        <v>2583</v>
      </c>
      <c r="D2" s="308"/>
      <c r="E2" s="307" t="s">
        <v>1260</v>
      </c>
      <c r="F2" s="308"/>
      <c r="G2" s="309" t="s">
        <v>43</v>
      </c>
      <c r="H2" s="308"/>
      <c r="I2" s="309" t="s">
        <v>109</v>
      </c>
      <c r="J2" s="310" t="s">
        <v>54</v>
      </c>
      <c r="K2" s="311" t="s">
        <v>2216</v>
      </c>
      <c r="L2" s="309"/>
    </row>
    <row r="3">
      <c r="A3" s="35"/>
      <c r="B3" s="77"/>
      <c r="C3" s="77"/>
      <c r="D3" s="312" t="s">
        <v>97</v>
      </c>
      <c r="E3" s="77"/>
      <c r="F3" s="312" t="s">
        <v>42</v>
      </c>
      <c r="G3" s="77"/>
      <c r="H3" s="313" t="s">
        <v>137</v>
      </c>
      <c r="I3" s="77"/>
      <c r="J3" s="314" t="s">
        <v>194</v>
      </c>
      <c r="K3" s="315" t="s">
        <v>2503</v>
      </c>
      <c r="L3" s="77"/>
    </row>
    <row r="4">
      <c r="A4" s="85">
        <v>43741.0</v>
      </c>
      <c r="B4" s="112" t="s">
        <v>134</v>
      </c>
      <c r="C4" s="115"/>
      <c r="D4" s="113"/>
      <c r="E4" s="115"/>
      <c r="F4" s="113"/>
      <c r="G4" s="115" t="s">
        <v>2584</v>
      </c>
      <c r="H4" s="113"/>
      <c r="I4" s="115" t="s">
        <v>522</v>
      </c>
      <c r="J4" s="115"/>
      <c r="K4" s="113"/>
      <c r="L4" s="23"/>
    </row>
    <row r="5">
      <c r="A5" s="27"/>
      <c r="B5" s="88" t="s">
        <v>159</v>
      </c>
      <c r="C5" s="92"/>
      <c r="D5" s="90"/>
      <c r="E5" s="92"/>
      <c r="F5" s="90"/>
      <c r="G5" s="92">
        <v>16.0</v>
      </c>
      <c r="H5" s="90"/>
      <c r="I5" s="92">
        <v>8.0</v>
      </c>
      <c r="J5" s="92"/>
      <c r="K5" s="90"/>
      <c r="L5" s="147">
        <f>SUM(C5:I5)</f>
        <v>24</v>
      </c>
    </row>
    <row r="6">
      <c r="A6" s="27"/>
      <c r="B6" s="88" t="s">
        <v>178</v>
      </c>
      <c r="C6" s="92"/>
      <c r="D6" s="90"/>
      <c r="E6" s="92"/>
      <c r="F6" s="90"/>
      <c r="G6" s="92">
        <v>0.0</v>
      </c>
      <c r="H6" s="90"/>
      <c r="I6" s="92">
        <v>0.0</v>
      </c>
      <c r="J6" s="92"/>
      <c r="K6" s="90"/>
      <c r="L6" s="23"/>
    </row>
    <row r="7">
      <c r="A7" s="27"/>
      <c r="B7" s="88" t="s">
        <v>287</v>
      </c>
      <c r="C7" s="92"/>
      <c r="D7" s="90"/>
      <c r="E7" s="92"/>
      <c r="F7" s="90"/>
      <c r="G7" s="92"/>
      <c r="H7" s="92"/>
      <c r="I7" s="92"/>
      <c r="J7" s="92"/>
      <c r="K7" s="90"/>
      <c r="L7" s="23"/>
    </row>
    <row r="8">
      <c r="A8" s="27"/>
      <c r="B8" s="88" t="s">
        <v>301</v>
      </c>
      <c r="C8" s="92"/>
      <c r="D8" s="90"/>
      <c r="E8" s="92"/>
      <c r="F8" s="90"/>
      <c r="G8" s="92"/>
      <c r="H8" s="90"/>
      <c r="I8" s="92"/>
      <c r="J8" s="90"/>
      <c r="K8" s="90"/>
      <c r="L8" s="23"/>
    </row>
    <row r="9">
      <c r="A9" s="27"/>
      <c r="B9" s="88" t="s">
        <v>495</v>
      </c>
      <c r="C9" s="92">
        <f t="shared" ref="C9:F9" si="1">C5-C7-C8-C10-C11</f>
        <v>0</v>
      </c>
      <c r="D9" s="92">
        <f t="shared" si="1"/>
        <v>0</v>
      </c>
      <c r="E9" s="92">
        <f t="shared" si="1"/>
        <v>0</v>
      </c>
      <c r="F9" s="92">
        <f t="shared" si="1"/>
        <v>0</v>
      </c>
      <c r="G9" s="92">
        <v>0.0</v>
      </c>
      <c r="H9" s="92">
        <f>H5-H7-H8-H10-H11</f>
        <v>0</v>
      </c>
      <c r="I9" s="92">
        <v>0.0</v>
      </c>
      <c r="J9" s="92">
        <f t="shared" ref="J9:K9" si="2">J5-J7-J8-J10-J11</f>
        <v>0</v>
      </c>
      <c r="K9" s="92">
        <f t="shared" si="2"/>
        <v>0</v>
      </c>
      <c r="L9" s="23"/>
    </row>
    <row r="10">
      <c r="A10" s="27"/>
      <c r="B10" s="88" t="s">
        <v>221</v>
      </c>
      <c r="C10" s="92"/>
      <c r="D10" s="90"/>
      <c r="E10" s="92"/>
      <c r="F10" s="90"/>
      <c r="G10" s="92"/>
      <c r="H10" s="92"/>
      <c r="I10" s="92"/>
      <c r="J10" s="92"/>
      <c r="K10" s="90"/>
      <c r="L10" s="23"/>
    </row>
    <row r="11">
      <c r="A11" s="27"/>
      <c r="B11" s="88" t="s">
        <v>233</v>
      </c>
      <c r="C11" s="92"/>
      <c r="D11" s="90"/>
      <c r="E11" s="92"/>
      <c r="F11" s="90"/>
      <c r="G11" s="90"/>
      <c r="H11" s="92"/>
      <c r="I11" s="92"/>
      <c r="J11" s="90"/>
      <c r="K11" s="90"/>
      <c r="L11" s="23"/>
    </row>
    <row r="12">
      <c r="A12" s="35"/>
      <c r="B12" s="88" t="s">
        <v>338</v>
      </c>
      <c r="C12" s="110" t="str">
        <f t="shared" ref="C12:H12" si="3">C6/C5</f>
        <v>#DIV/0!</v>
      </c>
      <c r="D12" s="110" t="str">
        <f t="shared" si="3"/>
        <v>#DIV/0!</v>
      </c>
      <c r="E12" s="110" t="str">
        <f t="shared" si="3"/>
        <v>#DIV/0!</v>
      </c>
      <c r="F12" s="110" t="str">
        <f t="shared" si="3"/>
        <v>#DIV/0!</v>
      </c>
      <c r="G12" s="110">
        <f t="shared" si="3"/>
        <v>0</v>
      </c>
      <c r="H12" s="110" t="str">
        <f t="shared" si="3"/>
        <v>#DIV/0!</v>
      </c>
      <c r="I12" s="110">
        <f>G6/G5</f>
        <v>0</v>
      </c>
      <c r="J12" s="110" t="str">
        <f t="shared" ref="J12:K12" si="4">J6/J5</f>
        <v>#DIV/0!</v>
      </c>
      <c r="K12" s="110" t="str">
        <f t="shared" si="4"/>
        <v>#DIV/0!</v>
      </c>
      <c r="L12" s="23"/>
    </row>
    <row r="13">
      <c r="G13" s="7" t="s">
        <v>2587</v>
      </c>
      <c r="I13" s="7" t="s">
        <v>2590</v>
      </c>
      <c r="L13" s="5" t="s">
        <v>7</v>
      </c>
    </row>
    <row r="14">
      <c r="A14" s="85">
        <v>43742.0</v>
      </c>
      <c r="B14" s="112" t="s">
        <v>134</v>
      </c>
      <c r="C14" s="115" t="s">
        <v>252</v>
      </c>
      <c r="D14" s="113"/>
      <c r="E14" s="115" t="s">
        <v>252</v>
      </c>
      <c r="F14" s="113"/>
      <c r="G14" s="115"/>
      <c r="H14" s="113"/>
      <c r="I14" s="115"/>
      <c r="J14" s="115"/>
      <c r="K14" s="113"/>
      <c r="L14" s="23"/>
    </row>
    <row r="15">
      <c r="A15" s="27"/>
      <c r="B15" s="88" t="s">
        <v>159</v>
      </c>
      <c r="C15" s="92"/>
      <c r="D15" s="90"/>
      <c r="E15" s="92"/>
      <c r="F15" s="90"/>
      <c r="G15" s="92">
        <v>7.0</v>
      </c>
      <c r="H15" s="90"/>
      <c r="I15" s="92">
        <v>14.0</v>
      </c>
      <c r="J15" s="92"/>
      <c r="K15" s="90"/>
      <c r="L15" s="147">
        <f>SUM(C15:I15)</f>
        <v>21</v>
      </c>
    </row>
    <row r="16">
      <c r="A16" s="27"/>
      <c r="B16" s="88" t="s">
        <v>178</v>
      </c>
      <c r="C16" s="92">
        <f t="shared" ref="C16:F16" si="5">C15-C21</f>
        <v>0</v>
      </c>
      <c r="D16" s="92">
        <f t="shared" si="5"/>
        <v>0</v>
      </c>
      <c r="E16" s="92">
        <f t="shared" si="5"/>
        <v>0</v>
      </c>
      <c r="F16" s="92">
        <f t="shared" si="5"/>
        <v>0</v>
      </c>
      <c r="G16" s="92">
        <v>7.0</v>
      </c>
      <c r="H16" s="92">
        <f>H15-H21</f>
        <v>0</v>
      </c>
      <c r="I16" s="92">
        <v>14.0</v>
      </c>
      <c r="J16" s="92"/>
      <c r="K16" s="90"/>
      <c r="L16" s="23"/>
    </row>
    <row r="17">
      <c r="A17" s="27"/>
      <c r="B17" s="88" t="s">
        <v>287</v>
      </c>
      <c r="C17" s="92" t="s">
        <v>252</v>
      </c>
      <c r="D17" s="90"/>
      <c r="E17" s="92" t="s">
        <v>252</v>
      </c>
      <c r="F17" s="90"/>
      <c r="G17" s="92">
        <v>5.0</v>
      </c>
      <c r="H17" s="92"/>
      <c r="I17" s="92"/>
      <c r="J17" s="92"/>
      <c r="K17" s="90"/>
      <c r="L17" s="23"/>
    </row>
    <row r="18">
      <c r="A18" s="27"/>
      <c r="B18" s="88" t="s">
        <v>301</v>
      </c>
      <c r="C18" s="92"/>
      <c r="D18" s="90"/>
      <c r="E18" s="92"/>
      <c r="F18" s="90"/>
      <c r="G18" s="92">
        <v>2.0</v>
      </c>
      <c r="H18" s="90"/>
      <c r="I18" s="92">
        <v>10.0</v>
      </c>
      <c r="J18" s="90"/>
      <c r="K18" s="90"/>
      <c r="L18" s="23"/>
    </row>
    <row r="19">
      <c r="A19" s="27"/>
      <c r="B19" s="88" t="s">
        <v>495</v>
      </c>
      <c r="C19" s="92" t="str">
        <f t="shared" ref="C19:K19" si="6">C15-C17-C18-C20-C21</f>
        <v>#VALUE!</v>
      </c>
      <c r="D19" s="92">
        <f t="shared" si="6"/>
        <v>0</v>
      </c>
      <c r="E19" s="92" t="str">
        <f t="shared" si="6"/>
        <v>#VALUE!</v>
      </c>
      <c r="F19" s="92">
        <f t="shared" si="6"/>
        <v>0</v>
      </c>
      <c r="G19" s="92">
        <f t="shared" si="6"/>
        <v>0</v>
      </c>
      <c r="H19" s="92">
        <f t="shared" si="6"/>
        <v>0</v>
      </c>
      <c r="I19" s="92">
        <f t="shared" si="6"/>
        <v>3</v>
      </c>
      <c r="J19" s="92">
        <f t="shared" si="6"/>
        <v>0</v>
      </c>
      <c r="K19" s="92">
        <f t="shared" si="6"/>
        <v>0</v>
      </c>
      <c r="L19" s="23"/>
    </row>
    <row r="20">
      <c r="A20" s="27"/>
      <c r="B20" s="88" t="s">
        <v>221</v>
      </c>
      <c r="C20" s="92"/>
      <c r="D20" s="90"/>
      <c r="E20" s="92"/>
      <c r="F20" s="90"/>
      <c r="G20" s="92"/>
      <c r="H20" s="92"/>
      <c r="I20" s="92">
        <v>1.0</v>
      </c>
      <c r="J20" s="92"/>
      <c r="K20" s="90"/>
      <c r="L20" s="23"/>
    </row>
    <row r="21">
      <c r="A21" s="27"/>
      <c r="B21" s="88" t="s">
        <v>233</v>
      </c>
      <c r="C21" s="92">
        <v>0.0</v>
      </c>
      <c r="D21" s="90"/>
      <c r="E21" s="92"/>
      <c r="F21" s="90"/>
      <c r="G21" s="92">
        <v>0.0</v>
      </c>
      <c r="H21" s="92"/>
      <c r="I21" s="92"/>
      <c r="J21" s="90"/>
      <c r="K21" s="90"/>
      <c r="L21" s="23"/>
    </row>
    <row r="22">
      <c r="A22" s="35"/>
      <c r="B22" s="88" t="s">
        <v>338</v>
      </c>
      <c r="C22" s="110" t="str">
        <f t="shared" ref="C22:H22" si="7">C16/C15</f>
        <v>#DIV/0!</v>
      </c>
      <c r="D22" s="110" t="str">
        <f t="shared" si="7"/>
        <v>#DIV/0!</v>
      </c>
      <c r="E22" s="110" t="str">
        <f t="shared" si="7"/>
        <v>#DIV/0!</v>
      </c>
      <c r="F22" s="110" t="str">
        <f t="shared" si="7"/>
        <v>#DIV/0!</v>
      </c>
      <c r="G22" s="110">
        <f t="shared" si="7"/>
        <v>1</v>
      </c>
      <c r="H22" s="110" t="str">
        <f t="shared" si="7"/>
        <v>#DIV/0!</v>
      </c>
      <c r="I22" s="110">
        <f>G16/G15</f>
        <v>1</v>
      </c>
      <c r="J22" s="110" t="str">
        <f t="shared" ref="J22:K22" si="8">J16/J15</f>
        <v>#DIV/0!</v>
      </c>
      <c r="K22" s="110" t="str">
        <f t="shared" si="8"/>
        <v>#DIV/0!</v>
      </c>
      <c r="L22" s="23"/>
    </row>
    <row r="23">
      <c r="G23" s="7" t="s">
        <v>2594</v>
      </c>
      <c r="I23" s="7" t="s">
        <v>2596</v>
      </c>
      <c r="L23" s="5" t="s">
        <v>7</v>
      </c>
    </row>
    <row r="24">
      <c r="A24" s="85">
        <v>43743.0</v>
      </c>
      <c r="B24" s="112" t="s">
        <v>134</v>
      </c>
      <c r="C24" s="115" t="s">
        <v>252</v>
      </c>
      <c r="D24" s="113"/>
      <c r="E24" s="115" t="s">
        <v>252</v>
      </c>
      <c r="F24" s="113"/>
      <c r="G24" s="115" t="s">
        <v>2502</v>
      </c>
      <c r="H24" s="113"/>
      <c r="I24" s="115" t="s">
        <v>522</v>
      </c>
      <c r="J24" s="115"/>
      <c r="K24" s="113"/>
      <c r="L24" s="23"/>
    </row>
    <row r="25">
      <c r="A25" s="27"/>
      <c r="B25" s="88" t="s">
        <v>159</v>
      </c>
      <c r="C25" s="92"/>
      <c r="D25" s="90"/>
      <c r="E25" s="92"/>
      <c r="F25" s="90"/>
      <c r="G25" s="92">
        <v>10.0</v>
      </c>
      <c r="H25" s="90"/>
      <c r="I25" s="92">
        <v>17.0</v>
      </c>
      <c r="J25" s="92"/>
      <c r="K25" s="90"/>
      <c r="L25" s="147">
        <f>SUM(C25:I25)</f>
        <v>27</v>
      </c>
    </row>
    <row r="26">
      <c r="A26" s="27"/>
      <c r="B26" s="88" t="s">
        <v>178</v>
      </c>
      <c r="C26" s="92"/>
      <c r="D26" s="92">
        <f>D25-D31</f>
        <v>0</v>
      </c>
      <c r="E26" s="92"/>
      <c r="F26" s="92">
        <f>F25-F31</f>
        <v>0</v>
      </c>
      <c r="G26" s="92">
        <v>10.0</v>
      </c>
      <c r="H26" s="92">
        <f>H25-H31</f>
        <v>0</v>
      </c>
      <c r="I26" s="92">
        <v>12.0</v>
      </c>
      <c r="J26" s="92"/>
      <c r="K26" s="90"/>
      <c r="L26" s="23"/>
    </row>
    <row r="27">
      <c r="A27" s="27"/>
      <c r="B27" s="88" t="s">
        <v>287</v>
      </c>
      <c r="C27" s="92" t="s">
        <v>252</v>
      </c>
      <c r="D27" s="90"/>
      <c r="E27" s="92" t="s">
        <v>252</v>
      </c>
      <c r="F27" s="90"/>
      <c r="G27" s="92">
        <v>7.0</v>
      </c>
      <c r="H27" s="92"/>
      <c r="I27" s="92"/>
      <c r="J27" s="92"/>
      <c r="K27" s="90"/>
      <c r="L27" s="23"/>
    </row>
    <row r="28">
      <c r="A28" s="27"/>
      <c r="B28" s="88" t="s">
        <v>301</v>
      </c>
      <c r="C28" s="92"/>
      <c r="D28" s="90"/>
      <c r="E28" s="92"/>
      <c r="F28" s="90"/>
      <c r="G28" s="92">
        <v>1.0</v>
      </c>
      <c r="H28" s="90"/>
      <c r="I28" s="92">
        <v>10.0</v>
      </c>
      <c r="J28" s="90"/>
      <c r="K28" s="90"/>
      <c r="L28" s="23"/>
    </row>
    <row r="29">
      <c r="A29" s="27"/>
      <c r="B29" s="88" t="s">
        <v>495</v>
      </c>
      <c r="C29" s="92" t="str">
        <f t="shared" ref="C29:K29" si="9">C25-C27-C28-C30-C31</f>
        <v>#VALUE!</v>
      </c>
      <c r="D29" s="92">
        <f t="shared" si="9"/>
        <v>0</v>
      </c>
      <c r="E29" s="92" t="str">
        <f t="shared" si="9"/>
        <v>#VALUE!</v>
      </c>
      <c r="F29" s="92">
        <f t="shared" si="9"/>
        <v>0</v>
      </c>
      <c r="G29" s="92">
        <f t="shared" si="9"/>
        <v>2</v>
      </c>
      <c r="H29" s="92">
        <f t="shared" si="9"/>
        <v>0</v>
      </c>
      <c r="I29" s="92">
        <f t="shared" si="9"/>
        <v>6</v>
      </c>
      <c r="J29" s="92">
        <f t="shared" si="9"/>
        <v>0</v>
      </c>
      <c r="K29" s="92">
        <f t="shared" si="9"/>
        <v>0</v>
      </c>
      <c r="L29" s="23"/>
    </row>
    <row r="30">
      <c r="A30" s="27"/>
      <c r="B30" s="88" t="s">
        <v>221</v>
      </c>
      <c r="C30" s="92"/>
      <c r="D30" s="90"/>
      <c r="E30" s="92"/>
      <c r="F30" s="90"/>
      <c r="G30" s="92"/>
      <c r="H30" s="92"/>
      <c r="I30" s="92">
        <v>1.0</v>
      </c>
      <c r="J30" s="92"/>
      <c r="K30" s="90"/>
      <c r="L30" s="23"/>
    </row>
    <row r="31">
      <c r="A31" s="27"/>
      <c r="B31" s="88" t="s">
        <v>233</v>
      </c>
      <c r="C31" s="92">
        <v>0.0</v>
      </c>
      <c r="D31" s="90"/>
      <c r="E31" s="92"/>
      <c r="F31" s="90"/>
      <c r="G31" s="92">
        <v>0.0</v>
      </c>
      <c r="H31" s="92"/>
      <c r="I31" s="92"/>
      <c r="J31" s="90"/>
      <c r="K31" s="90"/>
      <c r="L31" s="23"/>
    </row>
    <row r="32">
      <c r="A32" s="35"/>
      <c r="B32" s="88" t="s">
        <v>338</v>
      </c>
      <c r="C32" s="110" t="str">
        <f t="shared" ref="C32:K32" si="10">C26/C25</f>
        <v>#DIV/0!</v>
      </c>
      <c r="D32" s="110" t="str">
        <f t="shared" si="10"/>
        <v>#DIV/0!</v>
      </c>
      <c r="E32" s="110" t="str">
        <f t="shared" si="10"/>
        <v>#DIV/0!</v>
      </c>
      <c r="F32" s="110" t="str">
        <f t="shared" si="10"/>
        <v>#DIV/0!</v>
      </c>
      <c r="G32" s="110">
        <f t="shared" si="10"/>
        <v>1</v>
      </c>
      <c r="H32" s="110" t="str">
        <f t="shared" si="10"/>
        <v>#DIV/0!</v>
      </c>
      <c r="I32" s="110">
        <f t="shared" si="10"/>
        <v>0.7058823529</v>
      </c>
      <c r="J32" s="110" t="str">
        <f t="shared" si="10"/>
        <v>#DIV/0!</v>
      </c>
      <c r="K32" s="110" t="str">
        <f t="shared" si="10"/>
        <v>#DIV/0!</v>
      </c>
      <c r="L32" s="23"/>
    </row>
    <row r="33">
      <c r="G33" s="7" t="s">
        <v>2598</v>
      </c>
      <c r="I33" s="7" t="s">
        <v>2599</v>
      </c>
      <c r="L33" s="5" t="s">
        <v>7</v>
      </c>
    </row>
    <row r="34">
      <c r="A34" s="85">
        <v>43745.0</v>
      </c>
      <c r="B34" s="112" t="s">
        <v>134</v>
      </c>
      <c r="C34" s="115" t="s">
        <v>252</v>
      </c>
      <c r="D34" s="113"/>
      <c r="E34" s="115" t="s">
        <v>252</v>
      </c>
      <c r="F34" s="113"/>
      <c r="G34" s="115" t="s">
        <v>2171</v>
      </c>
      <c r="H34" s="113"/>
      <c r="I34" s="115" t="s">
        <v>1255</v>
      </c>
      <c r="J34" s="115"/>
      <c r="K34" s="113"/>
      <c r="L34" s="23"/>
    </row>
    <row r="35">
      <c r="A35" s="27"/>
      <c r="B35" s="88" t="s">
        <v>159</v>
      </c>
      <c r="C35" s="92"/>
      <c r="D35" s="90"/>
      <c r="E35" s="92"/>
      <c r="F35" s="90"/>
      <c r="G35" s="92">
        <v>30.0</v>
      </c>
      <c r="H35" s="90"/>
      <c r="I35" s="92">
        <v>11.0</v>
      </c>
      <c r="J35" s="92"/>
      <c r="K35" s="90"/>
      <c r="L35" s="147">
        <f>SUM(C35:I35)</f>
        <v>41</v>
      </c>
    </row>
    <row r="36">
      <c r="A36" s="27"/>
      <c r="B36" s="88" t="s">
        <v>178</v>
      </c>
      <c r="C36" s="92"/>
      <c r="D36" s="92"/>
      <c r="E36" s="92"/>
      <c r="F36" s="92"/>
      <c r="G36" s="92"/>
      <c r="H36" s="92"/>
      <c r="I36" s="92"/>
      <c r="J36" s="92"/>
      <c r="K36" s="90"/>
      <c r="L36" s="23"/>
    </row>
    <row r="37">
      <c r="A37" s="27"/>
      <c r="B37" s="88" t="s">
        <v>287</v>
      </c>
      <c r="C37" s="92"/>
      <c r="D37" s="90"/>
      <c r="E37" s="92"/>
      <c r="F37" s="90"/>
      <c r="G37" s="92">
        <v>21.0</v>
      </c>
      <c r="H37" s="92"/>
      <c r="I37" s="92"/>
      <c r="J37" s="92"/>
      <c r="K37" s="90"/>
      <c r="L37" s="23"/>
    </row>
    <row r="38">
      <c r="A38" s="27"/>
      <c r="B38" s="88" t="s">
        <v>301</v>
      </c>
      <c r="C38" s="92"/>
      <c r="D38" s="90"/>
      <c r="E38" s="92"/>
      <c r="F38" s="90"/>
      <c r="G38" s="92"/>
      <c r="H38" s="90"/>
      <c r="I38" s="92">
        <v>5.0</v>
      </c>
      <c r="J38" s="90"/>
      <c r="K38" s="90"/>
      <c r="L38" s="23"/>
    </row>
    <row r="39">
      <c r="A39" s="27"/>
      <c r="B39" s="88" t="s">
        <v>495</v>
      </c>
      <c r="C39" s="92">
        <f t="shared" ref="C39:K39" si="11">C35-C37-C38-C40-C41</f>
        <v>0</v>
      </c>
      <c r="D39" s="92">
        <f t="shared" si="11"/>
        <v>0</v>
      </c>
      <c r="E39" s="92">
        <f t="shared" si="11"/>
        <v>0</v>
      </c>
      <c r="F39" s="92">
        <f t="shared" si="11"/>
        <v>0</v>
      </c>
      <c r="G39" s="92">
        <f t="shared" si="11"/>
        <v>9</v>
      </c>
      <c r="H39" s="92">
        <f t="shared" si="11"/>
        <v>0</v>
      </c>
      <c r="I39" s="92">
        <f t="shared" si="11"/>
        <v>6</v>
      </c>
      <c r="J39" s="92">
        <f t="shared" si="11"/>
        <v>0</v>
      </c>
      <c r="K39" s="92">
        <f t="shared" si="11"/>
        <v>0</v>
      </c>
      <c r="L39" s="23"/>
    </row>
    <row r="40">
      <c r="A40" s="27"/>
      <c r="B40" s="88" t="s">
        <v>221</v>
      </c>
      <c r="C40" s="92"/>
      <c r="D40" s="90"/>
      <c r="E40" s="92"/>
      <c r="F40" s="90"/>
      <c r="G40" s="92"/>
      <c r="H40" s="92"/>
      <c r="I40" s="92"/>
      <c r="J40" s="92"/>
      <c r="K40" s="90"/>
      <c r="L40" s="23"/>
    </row>
    <row r="41">
      <c r="A41" s="27"/>
      <c r="B41" s="88" t="s">
        <v>233</v>
      </c>
      <c r="C41" s="92">
        <v>0.0</v>
      </c>
      <c r="D41" s="90"/>
      <c r="E41" s="92"/>
      <c r="F41" s="90"/>
      <c r="G41" s="92">
        <v>0.0</v>
      </c>
      <c r="H41" s="92"/>
      <c r="I41" s="92"/>
      <c r="J41" s="90"/>
      <c r="K41" s="90"/>
      <c r="L41" s="23"/>
    </row>
    <row r="42">
      <c r="A42" s="35"/>
      <c r="B42" s="88" t="s">
        <v>338</v>
      </c>
      <c r="C42" s="110" t="str">
        <f t="shared" ref="C42:K42" si="12">C36/C35</f>
        <v>#DIV/0!</v>
      </c>
      <c r="D42" s="110" t="str">
        <f t="shared" si="12"/>
        <v>#DIV/0!</v>
      </c>
      <c r="E42" s="110" t="str">
        <f t="shared" si="12"/>
        <v>#DIV/0!</v>
      </c>
      <c r="F42" s="110" t="str">
        <f t="shared" si="12"/>
        <v>#DIV/0!</v>
      </c>
      <c r="G42" s="110">
        <f t="shared" si="12"/>
        <v>0</v>
      </c>
      <c r="H42" s="110" t="str">
        <f t="shared" si="12"/>
        <v>#DIV/0!</v>
      </c>
      <c r="I42" s="110">
        <f t="shared" si="12"/>
        <v>0</v>
      </c>
      <c r="J42" s="110" t="str">
        <f t="shared" si="12"/>
        <v>#DIV/0!</v>
      </c>
      <c r="K42" s="110" t="str">
        <f t="shared" si="12"/>
        <v>#DIV/0!</v>
      </c>
      <c r="L42" s="23"/>
    </row>
    <row r="43">
      <c r="G43" s="7" t="s">
        <v>2602</v>
      </c>
      <c r="I43" s="7" t="s">
        <v>2603</v>
      </c>
      <c r="L43" s="5" t="s">
        <v>7</v>
      </c>
    </row>
    <row r="44">
      <c r="A44" s="85">
        <v>43746.0</v>
      </c>
      <c r="B44" s="112" t="s">
        <v>134</v>
      </c>
      <c r="C44" s="115" t="s">
        <v>1819</v>
      </c>
      <c r="D44" s="113"/>
      <c r="E44" s="115" t="s">
        <v>141</v>
      </c>
      <c r="F44" s="113"/>
      <c r="G44" s="115" t="s">
        <v>945</v>
      </c>
      <c r="H44" s="113"/>
      <c r="I44" s="115" t="s">
        <v>523</v>
      </c>
      <c r="J44" s="115"/>
      <c r="K44" s="113"/>
      <c r="L44" s="23"/>
    </row>
    <row r="45">
      <c r="A45" s="27"/>
      <c r="B45" s="88" t="s">
        <v>159</v>
      </c>
      <c r="C45" s="92">
        <v>2.0</v>
      </c>
      <c r="D45" s="90"/>
      <c r="E45" s="92">
        <v>17.0</v>
      </c>
      <c r="F45" s="90"/>
      <c r="G45" s="92">
        <v>15.0</v>
      </c>
      <c r="H45" s="90"/>
      <c r="I45" s="92">
        <v>24.0</v>
      </c>
      <c r="J45" s="92"/>
      <c r="K45" s="90"/>
      <c r="L45" s="147">
        <f>SUM(C45:I45)</f>
        <v>58</v>
      </c>
    </row>
    <row r="46">
      <c r="A46" s="27"/>
      <c r="B46" s="88" t="s">
        <v>178</v>
      </c>
      <c r="C46" s="92"/>
      <c r="D46" s="92"/>
      <c r="E46" s="92"/>
      <c r="F46" s="92"/>
      <c r="G46" s="92"/>
      <c r="H46" s="92"/>
      <c r="I46" s="92"/>
      <c r="J46" s="92"/>
      <c r="K46" s="90"/>
      <c r="L46" s="23"/>
    </row>
    <row r="47">
      <c r="A47" s="27"/>
      <c r="B47" s="88" t="s">
        <v>287</v>
      </c>
      <c r="C47" s="92">
        <v>2.0</v>
      </c>
      <c r="D47" s="90"/>
      <c r="E47" s="92">
        <v>14.0</v>
      </c>
      <c r="F47" s="90"/>
      <c r="G47" s="92"/>
      <c r="H47" s="92"/>
      <c r="I47" s="92"/>
      <c r="J47" s="92"/>
      <c r="K47" s="90"/>
      <c r="L47" s="23"/>
    </row>
    <row r="48">
      <c r="A48" s="27"/>
      <c r="B48" s="88" t="s">
        <v>301</v>
      </c>
      <c r="C48" s="92"/>
      <c r="D48" s="90"/>
      <c r="E48" s="92">
        <v>2.0</v>
      </c>
      <c r="F48" s="90"/>
      <c r="G48" s="92">
        <v>13.0</v>
      </c>
      <c r="H48" s="90"/>
      <c r="I48" s="92">
        <v>11.0</v>
      </c>
      <c r="J48" s="90"/>
      <c r="K48" s="90"/>
      <c r="L48" s="23"/>
    </row>
    <row r="49">
      <c r="A49" s="27"/>
      <c r="B49" s="88" t="s">
        <v>495</v>
      </c>
      <c r="C49" s="92">
        <f t="shared" ref="C49:K49" si="13">C45-C47-C48-C50-C51</f>
        <v>0</v>
      </c>
      <c r="D49" s="92">
        <f t="shared" si="13"/>
        <v>0</v>
      </c>
      <c r="E49" s="92">
        <f t="shared" si="13"/>
        <v>1</v>
      </c>
      <c r="F49" s="92">
        <f t="shared" si="13"/>
        <v>0</v>
      </c>
      <c r="G49" s="92">
        <f t="shared" si="13"/>
        <v>2</v>
      </c>
      <c r="H49" s="92">
        <f t="shared" si="13"/>
        <v>0</v>
      </c>
      <c r="I49" s="92">
        <f t="shared" si="13"/>
        <v>11</v>
      </c>
      <c r="J49" s="92">
        <f t="shared" si="13"/>
        <v>0</v>
      </c>
      <c r="K49" s="92">
        <f t="shared" si="13"/>
        <v>0</v>
      </c>
      <c r="L49" s="23"/>
    </row>
    <row r="50">
      <c r="A50" s="27"/>
      <c r="B50" s="88" t="s">
        <v>221</v>
      </c>
      <c r="C50" s="92"/>
      <c r="D50" s="90"/>
      <c r="E50" s="92"/>
      <c r="F50" s="90"/>
      <c r="G50" s="92"/>
      <c r="H50" s="92"/>
      <c r="I50" s="92">
        <v>1.0</v>
      </c>
      <c r="J50" s="92"/>
      <c r="K50" s="90"/>
      <c r="L50" s="23"/>
    </row>
    <row r="51">
      <c r="A51" s="27"/>
      <c r="B51" s="88" t="s">
        <v>233</v>
      </c>
      <c r="C51" s="92"/>
      <c r="D51" s="90"/>
      <c r="E51" s="92"/>
      <c r="F51" s="90"/>
      <c r="G51" s="92"/>
      <c r="H51" s="92"/>
      <c r="I51" s="92">
        <v>1.0</v>
      </c>
      <c r="J51" s="90"/>
      <c r="K51" s="90"/>
      <c r="L51" s="23"/>
    </row>
    <row r="52">
      <c r="A52" s="35"/>
      <c r="B52" s="88" t="s">
        <v>338</v>
      </c>
      <c r="C52" s="110">
        <f t="shared" ref="C52:K52" si="14">C46/C45</f>
        <v>0</v>
      </c>
      <c r="D52" s="110" t="str">
        <f t="shared" si="14"/>
        <v>#DIV/0!</v>
      </c>
      <c r="E52" s="110">
        <f t="shared" si="14"/>
        <v>0</v>
      </c>
      <c r="F52" s="110" t="str">
        <f t="shared" si="14"/>
        <v>#DIV/0!</v>
      </c>
      <c r="G52" s="110">
        <f t="shared" si="14"/>
        <v>0</v>
      </c>
      <c r="H52" s="110" t="str">
        <f t="shared" si="14"/>
        <v>#DIV/0!</v>
      </c>
      <c r="I52" s="110">
        <f t="shared" si="14"/>
        <v>0</v>
      </c>
      <c r="J52" s="110" t="str">
        <f t="shared" si="14"/>
        <v>#DIV/0!</v>
      </c>
      <c r="K52" s="110" t="str">
        <f t="shared" si="14"/>
        <v>#DIV/0!</v>
      </c>
      <c r="L52" s="23"/>
    </row>
    <row r="53">
      <c r="A53" s="85">
        <v>43747.0</v>
      </c>
      <c r="B53" s="112" t="s">
        <v>134</v>
      </c>
      <c r="C53" s="115" t="s">
        <v>1793</v>
      </c>
      <c r="D53" s="113"/>
      <c r="E53" s="115" t="s">
        <v>129</v>
      </c>
      <c r="F53" s="113"/>
      <c r="G53" s="115" t="s">
        <v>111</v>
      </c>
      <c r="H53" s="113"/>
      <c r="I53" s="115"/>
      <c r="J53" s="115"/>
      <c r="K53" s="113"/>
      <c r="L53" s="23"/>
    </row>
    <row r="54">
      <c r="A54" s="27"/>
      <c r="B54" s="88" t="s">
        <v>159</v>
      </c>
      <c r="C54" s="92">
        <v>6.0</v>
      </c>
      <c r="D54" s="90"/>
      <c r="E54" s="92">
        <v>26.0</v>
      </c>
      <c r="F54" s="90"/>
      <c r="G54" s="92">
        <v>34.0</v>
      </c>
      <c r="H54" s="90"/>
      <c r="I54" s="92"/>
      <c r="J54" s="92"/>
      <c r="K54" s="90"/>
      <c r="L54" s="147">
        <f>SUM(C54:I54)</f>
        <v>66</v>
      </c>
    </row>
    <row r="55">
      <c r="A55" s="27"/>
      <c r="B55" s="88" t="s">
        <v>178</v>
      </c>
      <c r="C55" s="92">
        <v>6.0</v>
      </c>
      <c r="D55" s="92"/>
      <c r="E55" s="92">
        <v>0.0</v>
      </c>
      <c r="F55" s="92"/>
      <c r="G55" s="92">
        <v>31.0</v>
      </c>
      <c r="H55" s="92"/>
      <c r="I55" s="92"/>
      <c r="J55" s="92"/>
      <c r="K55" s="90"/>
      <c r="L55" s="23"/>
    </row>
    <row r="56">
      <c r="A56" s="27"/>
      <c r="B56" s="88" t="s">
        <v>287</v>
      </c>
      <c r="C56" s="92">
        <v>4.0</v>
      </c>
      <c r="D56" s="90"/>
      <c r="E56" s="92">
        <v>6.0</v>
      </c>
      <c r="F56" s="90"/>
      <c r="G56" s="92"/>
      <c r="H56" s="92"/>
      <c r="I56" s="92"/>
      <c r="J56" s="92"/>
      <c r="K56" s="90"/>
      <c r="L56" s="23"/>
    </row>
    <row r="57">
      <c r="A57" s="27"/>
      <c r="B57" s="88" t="s">
        <v>301</v>
      </c>
      <c r="C57" s="92">
        <v>1.0</v>
      </c>
      <c r="D57" s="90"/>
      <c r="E57" s="92">
        <v>6.0</v>
      </c>
      <c r="F57" s="90"/>
      <c r="G57" s="92">
        <v>30.0</v>
      </c>
      <c r="H57" s="90"/>
      <c r="I57" s="92"/>
      <c r="J57" s="90"/>
      <c r="K57" s="90"/>
      <c r="L57" s="23"/>
    </row>
    <row r="58">
      <c r="A58" s="27"/>
      <c r="B58" s="88" t="s">
        <v>495</v>
      </c>
      <c r="C58" s="92">
        <f t="shared" ref="C58:K58" si="15">C54-C56-C57-C59-C60</f>
        <v>1</v>
      </c>
      <c r="D58" s="92">
        <f t="shared" si="15"/>
        <v>0</v>
      </c>
      <c r="E58" s="92">
        <f t="shared" si="15"/>
        <v>14</v>
      </c>
      <c r="F58" s="92">
        <f t="shared" si="15"/>
        <v>0</v>
      </c>
      <c r="G58" s="92">
        <f t="shared" si="15"/>
        <v>4</v>
      </c>
      <c r="H58" s="92">
        <f t="shared" si="15"/>
        <v>0</v>
      </c>
      <c r="I58" s="92">
        <f t="shared" si="15"/>
        <v>0</v>
      </c>
      <c r="J58" s="92">
        <f t="shared" si="15"/>
        <v>0</v>
      </c>
      <c r="K58" s="92">
        <f t="shared" si="15"/>
        <v>0</v>
      </c>
      <c r="L58" s="23"/>
    </row>
    <row r="59">
      <c r="A59" s="27"/>
      <c r="B59" s="88" t="s">
        <v>221</v>
      </c>
      <c r="C59" s="92"/>
      <c r="D59" s="90"/>
      <c r="E59" s="92"/>
      <c r="F59" s="90"/>
      <c r="G59" s="92"/>
      <c r="H59" s="92"/>
      <c r="I59" s="92"/>
      <c r="J59" s="92"/>
      <c r="K59" s="90"/>
      <c r="L59" s="23"/>
    </row>
    <row r="60">
      <c r="A60" s="27"/>
      <c r="B60" s="88" t="s">
        <v>233</v>
      </c>
      <c r="C60" s="92"/>
      <c r="D60" s="90"/>
      <c r="E60" s="92"/>
      <c r="F60" s="90"/>
      <c r="G60" s="92"/>
      <c r="H60" s="92"/>
      <c r="I60" s="92"/>
      <c r="J60" s="90"/>
      <c r="K60" s="90"/>
      <c r="L60" s="23"/>
    </row>
    <row r="61">
      <c r="A61" s="35"/>
      <c r="B61" s="88" t="s">
        <v>338</v>
      </c>
      <c r="C61" s="110">
        <f t="shared" ref="C61:K61" si="16">C55/C54</f>
        <v>1</v>
      </c>
      <c r="D61" s="110" t="str">
        <f t="shared" si="16"/>
        <v>#DIV/0!</v>
      </c>
      <c r="E61" s="110">
        <f t="shared" si="16"/>
        <v>0</v>
      </c>
      <c r="F61" s="110" t="str">
        <f t="shared" si="16"/>
        <v>#DIV/0!</v>
      </c>
      <c r="G61" s="110">
        <f t="shared" si="16"/>
        <v>0.9117647059</v>
      </c>
      <c r="H61" s="110" t="str">
        <f t="shared" si="16"/>
        <v>#DIV/0!</v>
      </c>
      <c r="I61" s="110" t="str">
        <f t="shared" si="16"/>
        <v>#DIV/0!</v>
      </c>
      <c r="J61" s="110" t="str">
        <f t="shared" si="16"/>
        <v>#DIV/0!</v>
      </c>
      <c r="K61" s="110" t="str">
        <f t="shared" si="16"/>
        <v>#DIV/0!</v>
      </c>
      <c r="L61" s="23"/>
    </row>
    <row r="62">
      <c r="C62" s="7" t="s">
        <v>2604</v>
      </c>
      <c r="E62" s="7" t="s">
        <v>2605</v>
      </c>
      <c r="G62" s="7" t="s">
        <v>2606</v>
      </c>
      <c r="I62" s="5" t="s">
        <v>7</v>
      </c>
    </row>
    <row r="63">
      <c r="A63" s="85">
        <v>43748.0</v>
      </c>
      <c r="B63" s="112" t="s">
        <v>134</v>
      </c>
      <c r="C63" s="115" t="s">
        <v>59</v>
      </c>
      <c r="D63" s="113"/>
      <c r="E63" s="115" t="s">
        <v>1295</v>
      </c>
      <c r="F63" s="113"/>
      <c r="G63" s="197">
        <v>0.6361111111111111</v>
      </c>
      <c r="H63" s="113"/>
      <c r="I63" s="115"/>
      <c r="J63" s="115"/>
      <c r="K63" s="113"/>
      <c r="L63" s="23"/>
    </row>
    <row r="64">
      <c r="A64" s="27"/>
      <c r="B64" s="88" t="s">
        <v>159</v>
      </c>
      <c r="C64" s="92">
        <v>18.0</v>
      </c>
      <c r="D64" s="90"/>
      <c r="E64" s="92">
        <v>23.0</v>
      </c>
      <c r="F64" s="90"/>
      <c r="G64" s="92">
        <v>52.0</v>
      </c>
      <c r="H64" s="90"/>
      <c r="I64" s="92"/>
      <c r="J64" s="92"/>
      <c r="K64" s="90"/>
      <c r="L64" s="147">
        <f>SUM(C64:I64)</f>
        <v>93</v>
      </c>
    </row>
    <row r="65">
      <c r="A65" s="27"/>
      <c r="B65" s="88" t="s">
        <v>178</v>
      </c>
      <c r="C65" s="92">
        <v>17.0</v>
      </c>
      <c r="D65" s="92"/>
      <c r="E65" s="92">
        <v>22.0</v>
      </c>
      <c r="F65" s="92"/>
      <c r="G65" s="92">
        <v>33.0</v>
      </c>
      <c r="H65" s="92"/>
      <c r="I65" s="92"/>
      <c r="J65" s="92"/>
      <c r="K65" s="90"/>
      <c r="L65" s="23"/>
    </row>
    <row r="66">
      <c r="A66" s="27"/>
      <c r="B66" s="88" t="s">
        <v>287</v>
      </c>
      <c r="C66" s="92">
        <v>14.0</v>
      </c>
      <c r="D66" s="90"/>
      <c r="E66" s="92"/>
      <c r="F66" s="90"/>
      <c r="G66" s="92"/>
      <c r="H66" s="92"/>
      <c r="I66" s="92"/>
      <c r="J66" s="92"/>
      <c r="K66" s="90"/>
      <c r="L66" s="23"/>
    </row>
    <row r="67">
      <c r="A67" s="27"/>
      <c r="B67" s="88" t="s">
        <v>301</v>
      </c>
      <c r="C67" s="92">
        <v>1.0</v>
      </c>
      <c r="D67" s="90"/>
      <c r="E67" s="92">
        <v>21.0</v>
      </c>
      <c r="F67" s="90"/>
      <c r="G67" s="92">
        <f>18+23</f>
        <v>41</v>
      </c>
      <c r="H67" s="90"/>
      <c r="I67" s="92"/>
      <c r="J67" s="90"/>
      <c r="K67" s="90"/>
      <c r="L67" s="23"/>
    </row>
    <row r="68">
      <c r="A68" s="27"/>
      <c r="B68" s="88" t="s">
        <v>495</v>
      </c>
      <c r="C68" s="92">
        <f t="shared" ref="C68:K68" si="17">C64-C66-C67-C69-C70</f>
        <v>2</v>
      </c>
      <c r="D68" s="92">
        <f t="shared" si="17"/>
        <v>0</v>
      </c>
      <c r="E68" s="92">
        <f t="shared" si="17"/>
        <v>2</v>
      </c>
      <c r="F68" s="92">
        <f t="shared" si="17"/>
        <v>0</v>
      </c>
      <c r="G68" s="92">
        <f t="shared" si="17"/>
        <v>11</v>
      </c>
      <c r="H68" s="92">
        <f t="shared" si="17"/>
        <v>0</v>
      </c>
      <c r="I68" s="92">
        <f t="shared" si="17"/>
        <v>0</v>
      </c>
      <c r="J68" s="92">
        <f t="shared" si="17"/>
        <v>0</v>
      </c>
      <c r="K68" s="92">
        <f t="shared" si="17"/>
        <v>0</v>
      </c>
      <c r="L68" s="23"/>
    </row>
    <row r="69">
      <c r="A69" s="27"/>
      <c r="B69" s="88" t="s">
        <v>221</v>
      </c>
      <c r="C69" s="92">
        <v>1.0</v>
      </c>
      <c r="D69" s="90"/>
      <c r="E69" s="92"/>
      <c r="F69" s="90"/>
      <c r="G69" s="92"/>
      <c r="H69" s="92"/>
      <c r="I69" s="92"/>
      <c r="J69" s="92"/>
      <c r="K69" s="90"/>
      <c r="L69" s="23"/>
    </row>
    <row r="70">
      <c r="A70" s="27"/>
      <c r="B70" s="88" t="s">
        <v>233</v>
      </c>
      <c r="C70" s="92"/>
      <c r="D70" s="90"/>
      <c r="E70" s="92"/>
      <c r="F70" s="90"/>
      <c r="G70" s="92"/>
      <c r="H70" s="92"/>
      <c r="I70" s="92"/>
      <c r="J70" s="90"/>
      <c r="K70" s="90"/>
      <c r="L70" s="23"/>
    </row>
    <row r="71">
      <c r="A71" s="35"/>
      <c r="B71" s="88" t="s">
        <v>338</v>
      </c>
      <c r="C71" s="110">
        <f t="shared" ref="C71:K71" si="18">C65/C64</f>
        <v>0.9444444444</v>
      </c>
      <c r="D71" s="110" t="str">
        <f t="shared" si="18"/>
        <v>#DIV/0!</v>
      </c>
      <c r="E71" s="110">
        <f t="shared" si="18"/>
        <v>0.9565217391</v>
      </c>
      <c r="F71" s="110" t="str">
        <f t="shared" si="18"/>
        <v>#DIV/0!</v>
      </c>
      <c r="G71" s="110">
        <f t="shared" si="18"/>
        <v>0.6346153846</v>
      </c>
      <c r="H71" s="110" t="str">
        <f t="shared" si="18"/>
        <v>#DIV/0!</v>
      </c>
      <c r="I71" s="110" t="str">
        <f t="shared" si="18"/>
        <v>#DIV/0!</v>
      </c>
      <c r="J71" s="110" t="str">
        <f t="shared" si="18"/>
        <v>#DIV/0!</v>
      </c>
      <c r="K71" s="110" t="str">
        <f t="shared" si="18"/>
        <v>#DIV/0!</v>
      </c>
      <c r="L71" s="23"/>
    </row>
    <row r="72">
      <c r="C72" s="7" t="s">
        <v>2608</v>
      </c>
      <c r="E72" s="7" t="s">
        <v>2610</v>
      </c>
      <c r="G72" s="7" t="s">
        <v>2611</v>
      </c>
      <c r="I72" s="5" t="s">
        <v>7</v>
      </c>
    </row>
    <row r="73">
      <c r="A73" s="85">
        <v>43749.0</v>
      </c>
      <c r="B73" s="112" t="s">
        <v>134</v>
      </c>
      <c r="C73" s="115" t="s">
        <v>252</v>
      </c>
      <c r="D73" s="113"/>
      <c r="E73" s="115" t="s">
        <v>252</v>
      </c>
      <c r="F73" s="113"/>
      <c r="G73" s="115" t="s">
        <v>370</v>
      </c>
      <c r="H73" s="113"/>
      <c r="I73" s="115" t="s">
        <v>1522</v>
      </c>
      <c r="J73" s="115"/>
      <c r="K73" s="113"/>
      <c r="L73" s="197">
        <v>0.6368055555555555</v>
      </c>
    </row>
    <row r="74">
      <c r="A74" s="27"/>
      <c r="B74" s="88" t="s">
        <v>159</v>
      </c>
      <c r="C74" s="92"/>
      <c r="D74" s="90"/>
      <c r="E74" s="92"/>
      <c r="F74" s="90"/>
      <c r="G74" s="92">
        <v>21.0</v>
      </c>
      <c r="H74" s="90"/>
      <c r="I74" s="92">
        <v>23.0</v>
      </c>
      <c r="J74" s="92"/>
      <c r="K74" s="90"/>
      <c r="L74" s="15">
        <v>37.0</v>
      </c>
      <c r="N74" s="147">
        <f>SUM(G74:L74)</f>
        <v>81</v>
      </c>
    </row>
    <row r="75">
      <c r="A75" s="27"/>
      <c r="B75" s="88" t="s">
        <v>178</v>
      </c>
      <c r="C75" s="92"/>
      <c r="D75" s="92"/>
      <c r="E75" s="92"/>
      <c r="F75" s="92"/>
      <c r="G75" s="92"/>
      <c r="H75" s="92"/>
      <c r="I75" s="92"/>
      <c r="J75" s="92"/>
      <c r="K75" s="90"/>
      <c r="L75" s="90"/>
    </row>
    <row r="76">
      <c r="A76" s="27"/>
      <c r="B76" s="88" t="s">
        <v>287</v>
      </c>
      <c r="C76" s="92"/>
      <c r="D76" s="90"/>
      <c r="E76" s="92"/>
      <c r="F76" s="90"/>
      <c r="G76" s="92">
        <v>16.0</v>
      </c>
      <c r="H76" s="92"/>
      <c r="I76" s="92">
        <v>15.0</v>
      </c>
      <c r="J76" s="92"/>
      <c r="K76" s="90"/>
      <c r="L76" s="90"/>
    </row>
    <row r="77">
      <c r="A77" s="27"/>
      <c r="B77" s="88" t="s">
        <v>301</v>
      </c>
      <c r="C77" s="92"/>
      <c r="D77" s="90"/>
      <c r="E77" s="92"/>
      <c r="F77" s="90"/>
      <c r="G77" s="92">
        <v>2.0</v>
      </c>
      <c r="H77" s="90"/>
      <c r="I77" s="92">
        <v>6.0</v>
      </c>
      <c r="J77" s="90"/>
      <c r="K77" s="90"/>
      <c r="L77" s="92">
        <v>30.0</v>
      </c>
    </row>
    <row r="78">
      <c r="A78" s="27"/>
      <c r="B78" s="88" t="s">
        <v>495</v>
      </c>
      <c r="C78" s="92">
        <f t="shared" ref="C78:L78" si="19">C74-C76-C77-C79-C80</f>
        <v>0</v>
      </c>
      <c r="D78" s="92">
        <f t="shared" si="19"/>
        <v>0</v>
      </c>
      <c r="E78" s="92">
        <f t="shared" si="19"/>
        <v>0</v>
      </c>
      <c r="F78" s="92">
        <f t="shared" si="19"/>
        <v>0</v>
      </c>
      <c r="G78" s="92">
        <f t="shared" si="19"/>
        <v>3</v>
      </c>
      <c r="H78" s="92">
        <f t="shared" si="19"/>
        <v>0</v>
      </c>
      <c r="I78" s="92">
        <f t="shared" si="19"/>
        <v>2</v>
      </c>
      <c r="J78" s="92">
        <f t="shared" si="19"/>
        <v>0</v>
      </c>
      <c r="K78" s="92">
        <f t="shared" si="19"/>
        <v>0</v>
      </c>
      <c r="L78" s="92">
        <f t="shared" si="19"/>
        <v>6</v>
      </c>
    </row>
    <row r="79">
      <c r="A79" s="27"/>
      <c r="B79" s="88" t="s">
        <v>221</v>
      </c>
      <c r="C79" s="92"/>
      <c r="D79" s="90"/>
      <c r="E79" s="92"/>
      <c r="F79" s="90"/>
      <c r="G79" s="92"/>
      <c r="H79" s="92"/>
      <c r="I79" s="92"/>
      <c r="J79" s="92"/>
      <c r="K79" s="90"/>
      <c r="L79" s="90"/>
    </row>
    <row r="80">
      <c r="A80" s="27"/>
      <c r="B80" s="88" t="s">
        <v>233</v>
      </c>
      <c r="C80" s="92"/>
      <c r="D80" s="90"/>
      <c r="E80" s="92"/>
      <c r="F80" s="90"/>
      <c r="G80" s="92"/>
      <c r="H80" s="92"/>
      <c r="I80" s="92"/>
      <c r="J80" s="90"/>
      <c r="K80" s="90"/>
      <c r="L80" s="92">
        <v>1.0</v>
      </c>
    </row>
    <row r="81">
      <c r="A81" s="35"/>
      <c r="B81" s="88" t="s">
        <v>338</v>
      </c>
      <c r="C81" s="110" t="str">
        <f t="shared" ref="C81:K81" si="20">C75/C74</f>
        <v>#DIV/0!</v>
      </c>
      <c r="D81" s="110" t="str">
        <f t="shared" si="20"/>
        <v>#DIV/0!</v>
      </c>
      <c r="E81" s="110" t="str">
        <f t="shared" si="20"/>
        <v>#DIV/0!</v>
      </c>
      <c r="F81" s="110" t="str">
        <f t="shared" si="20"/>
        <v>#DIV/0!</v>
      </c>
      <c r="G81" s="110">
        <f t="shared" si="20"/>
        <v>0</v>
      </c>
      <c r="H81" s="110" t="str">
        <f t="shared" si="20"/>
        <v>#DIV/0!</v>
      </c>
      <c r="I81" s="110">
        <f t="shared" si="20"/>
        <v>0</v>
      </c>
      <c r="J81" s="110" t="str">
        <f t="shared" si="20"/>
        <v>#DIV/0!</v>
      </c>
      <c r="K81" s="110" t="str">
        <f t="shared" si="20"/>
        <v>#DIV/0!</v>
      </c>
      <c r="L81" s="90"/>
    </row>
    <row r="82">
      <c r="G82" s="7" t="s">
        <v>2614</v>
      </c>
      <c r="I82" s="7" t="s">
        <v>2617</v>
      </c>
      <c r="L82" s="7" t="s">
        <v>2618</v>
      </c>
      <c r="M82" s="5" t="s">
        <v>7</v>
      </c>
    </row>
    <row r="83">
      <c r="G83" s="5"/>
      <c r="I83" s="5"/>
      <c r="L83" s="200">
        <v>2.98980561E8</v>
      </c>
    </row>
    <row r="84">
      <c r="A84" s="85">
        <v>43750.0</v>
      </c>
      <c r="B84" s="112" t="s">
        <v>134</v>
      </c>
      <c r="C84" s="188" t="s">
        <v>252</v>
      </c>
      <c r="D84" s="189"/>
      <c r="E84" s="188" t="s">
        <v>252</v>
      </c>
      <c r="F84" s="113"/>
      <c r="G84" s="115" t="s">
        <v>141</v>
      </c>
      <c r="H84" s="113"/>
      <c r="I84" s="115" t="s">
        <v>1313</v>
      </c>
      <c r="L84" s="115" t="s">
        <v>1931</v>
      </c>
    </row>
    <row r="85">
      <c r="A85" s="27"/>
      <c r="B85" s="88" t="s">
        <v>159</v>
      </c>
      <c r="C85" s="92"/>
      <c r="D85" s="90"/>
      <c r="E85" s="92"/>
      <c r="F85" s="90"/>
      <c r="G85" s="92">
        <v>17.0</v>
      </c>
      <c r="H85" s="90"/>
      <c r="I85" s="92">
        <v>23.0</v>
      </c>
      <c r="L85" s="15">
        <v>26.0</v>
      </c>
    </row>
    <row r="86">
      <c r="A86" s="27"/>
      <c r="B86" s="88" t="s">
        <v>178</v>
      </c>
      <c r="C86" s="92"/>
      <c r="D86" s="92"/>
      <c r="E86" s="92"/>
      <c r="F86" s="92"/>
      <c r="G86" s="92"/>
      <c r="H86" s="92"/>
      <c r="I86" s="92"/>
      <c r="L86" s="90"/>
    </row>
    <row r="87">
      <c r="A87" s="27"/>
      <c r="B87" s="88" t="s">
        <v>287</v>
      </c>
      <c r="C87" s="92"/>
      <c r="D87" s="90"/>
      <c r="E87" s="92"/>
      <c r="F87" s="90"/>
      <c r="G87" s="92">
        <v>14.0</v>
      </c>
      <c r="H87" s="92"/>
      <c r="I87" s="92">
        <v>14.0</v>
      </c>
      <c r="L87" s="90"/>
    </row>
    <row r="88">
      <c r="A88" s="27"/>
      <c r="B88" s="88" t="s">
        <v>301</v>
      </c>
      <c r="C88" s="92"/>
      <c r="D88" s="90"/>
      <c r="E88" s="92"/>
      <c r="F88" s="90"/>
      <c r="G88" s="92">
        <v>1.0</v>
      </c>
      <c r="H88" s="90"/>
      <c r="I88" s="92">
        <v>4.0</v>
      </c>
      <c r="L88" s="92">
        <v>20.0</v>
      </c>
    </row>
    <row r="89">
      <c r="A89" s="27"/>
      <c r="B89" s="88" t="s">
        <v>495</v>
      </c>
      <c r="C89" s="92">
        <f t="shared" ref="C89:L89" si="21">C85-C87-C88-C90-C91</f>
        <v>0</v>
      </c>
      <c r="D89" s="92">
        <f t="shared" si="21"/>
        <v>0</v>
      </c>
      <c r="E89" s="92">
        <f t="shared" si="21"/>
        <v>0</v>
      </c>
      <c r="F89" s="92">
        <f t="shared" si="21"/>
        <v>0</v>
      </c>
      <c r="G89" s="92">
        <f t="shared" si="21"/>
        <v>1</v>
      </c>
      <c r="H89" s="92">
        <f t="shared" si="21"/>
        <v>0</v>
      </c>
      <c r="I89" s="92">
        <f t="shared" si="21"/>
        <v>4</v>
      </c>
      <c r="J89" s="92">
        <f t="shared" si="21"/>
        <v>0</v>
      </c>
      <c r="K89" s="92">
        <f t="shared" si="21"/>
        <v>0</v>
      </c>
      <c r="L89" s="92">
        <f t="shared" si="21"/>
        <v>6</v>
      </c>
    </row>
    <row r="90">
      <c r="A90" s="27"/>
      <c r="B90" s="88" t="s">
        <v>221</v>
      </c>
      <c r="C90" s="92"/>
      <c r="D90" s="90"/>
      <c r="E90" s="92"/>
      <c r="F90" s="90"/>
      <c r="G90" s="92">
        <v>1.0</v>
      </c>
      <c r="H90" s="92"/>
      <c r="I90" s="92">
        <v>1.0</v>
      </c>
      <c r="L90" s="90"/>
    </row>
    <row r="91">
      <c r="A91" s="27"/>
      <c r="B91" s="88" t="s">
        <v>233</v>
      </c>
      <c r="C91" s="92"/>
      <c r="D91" s="90"/>
      <c r="E91" s="92"/>
      <c r="F91" s="90"/>
      <c r="G91" s="92"/>
      <c r="H91" s="92"/>
      <c r="I91" s="92"/>
      <c r="L91" s="90"/>
    </row>
    <row r="92">
      <c r="A92" s="35"/>
      <c r="B92" s="88" t="s">
        <v>338</v>
      </c>
      <c r="C92" s="110" t="str">
        <f t="shared" ref="C92:I92" si="22">C86/C85</f>
        <v>#DIV/0!</v>
      </c>
      <c r="D92" s="110" t="str">
        <f t="shared" si="22"/>
        <v>#DIV/0!</v>
      </c>
      <c r="E92" s="110" t="str">
        <f t="shared" si="22"/>
        <v>#DIV/0!</v>
      </c>
      <c r="F92" s="110" t="str">
        <f t="shared" si="22"/>
        <v>#DIV/0!</v>
      </c>
      <c r="G92" s="110">
        <f t="shared" si="22"/>
        <v>0</v>
      </c>
      <c r="H92" s="110" t="str">
        <f t="shared" si="22"/>
        <v>#DIV/0!</v>
      </c>
      <c r="I92" s="110">
        <f t="shared" si="22"/>
        <v>0</v>
      </c>
      <c r="L92" s="90"/>
    </row>
    <row r="93">
      <c r="G93" s="7" t="s">
        <v>2620</v>
      </c>
      <c r="I93" s="7" t="s">
        <v>2622</v>
      </c>
      <c r="L93" s="7" t="s">
        <v>2624</v>
      </c>
      <c r="M93" s="5" t="s">
        <v>7</v>
      </c>
    </row>
    <row r="94">
      <c r="A94" s="85">
        <v>43752.0</v>
      </c>
      <c r="B94" s="112" t="s">
        <v>134</v>
      </c>
      <c r="C94" s="188" t="s">
        <v>252</v>
      </c>
      <c r="D94" s="189"/>
      <c r="E94" s="188" t="s">
        <v>252</v>
      </c>
      <c r="F94" s="113"/>
      <c r="G94" s="115" t="s">
        <v>1452</v>
      </c>
      <c r="H94" s="113"/>
      <c r="I94" s="115" t="s">
        <v>1555</v>
      </c>
      <c r="L94" s="115" t="s">
        <v>2208</v>
      </c>
    </row>
    <row r="95">
      <c r="A95" s="27"/>
      <c r="B95" s="88" t="s">
        <v>159</v>
      </c>
      <c r="C95" s="92"/>
      <c r="D95" s="90"/>
      <c r="E95" s="92"/>
      <c r="F95" s="90"/>
      <c r="G95" s="92">
        <v>21.0</v>
      </c>
      <c r="H95" s="90"/>
      <c r="I95" s="92">
        <v>13.0</v>
      </c>
      <c r="L95" s="15">
        <v>48.0</v>
      </c>
    </row>
    <row r="96">
      <c r="A96" s="27"/>
      <c r="B96" s="88" t="s">
        <v>178</v>
      </c>
      <c r="C96" s="92"/>
      <c r="D96" s="92"/>
      <c r="E96" s="92"/>
      <c r="F96" s="92"/>
      <c r="G96" s="92"/>
      <c r="H96" s="92"/>
      <c r="I96" s="92"/>
      <c r="L96" s="90"/>
    </row>
    <row r="97">
      <c r="A97" s="27"/>
      <c r="B97" s="88" t="s">
        <v>287</v>
      </c>
      <c r="C97" s="92"/>
      <c r="D97" s="90"/>
      <c r="E97" s="92"/>
      <c r="F97" s="90"/>
      <c r="G97" s="92"/>
      <c r="H97" s="92"/>
      <c r="I97" s="92"/>
      <c r="L97" s="90"/>
    </row>
    <row r="98">
      <c r="A98" s="27"/>
      <c r="B98" s="88" t="s">
        <v>301</v>
      </c>
      <c r="C98" s="92"/>
      <c r="D98" s="90"/>
      <c r="E98" s="92"/>
      <c r="F98" s="90"/>
      <c r="G98" s="92">
        <v>18.0</v>
      </c>
      <c r="H98" s="90"/>
      <c r="I98" s="92">
        <v>10.0</v>
      </c>
      <c r="L98" s="92">
        <v>33.0</v>
      </c>
    </row>
    <row r="99">
      <c r="A99" s="27"/>
      <c r="B99" s="88" t="s">
        <v>495</v>
      </c>
      <c r="C99" s="92">
        <f t="shared" ref="C99:L99" si="23">C95-C97-C98-C100-C101</f>
        <v>0</v>
      </c>
      <c r="D99" s="92">
        <f t="shared" si="23"/>
        <v>0</v>
      </c>
      <c r="E99" s="92">
        <f t="shared" si="23"/>
        <v>0</v>
      </c>
      <c r="F99" s="92">
        <f t="shared" si="23"/>
        <v>0</v>
      </c>
      <c r="G99" s="92">
        <f t="shared" si="23"/>
        <v>3</v>
      </c>
      <c r="H99" s="92">
        <f t="shared" si="23"/>
        <v>0</v>
      </c>
      <c r="I99" s="92">
        <f t="shared" si="23"/>
        <v>3</v>
      </c>
      <c r="J99" s="92">
        <f t="shared" si="23"/>
        <v>0</v>
      </c>
      <c r="K99" s="92">
        <f t="shared" si="23"/>
        <v>0</v>
      </c>
      <c r="L99" s="92">
        <f t="shared" si="23"/>
        <v>14</v>
      </c>
    </row>
    <row r="100">
      <c r="A100" s="27"/>
      <c r="B100" s="88" t="s">
        <v>221</v>
      </c>
      <c r="C100" s="92"/>
      <c r="D100" s="90"/>
      <c r="E100" s="92"/>
      <c r="F100" s="90"/>
      <c r="G100" s="92"/>
      <c r="H100" s="92"/>
      <c r="I100" s="92"/>
      <c r="L100" s="92">
        <v>1.0</v>
      </c>
    </row>
    <row r="101">
      <c r="A101" s="27"/>
      <c r="B101" s="88" t="s">
        <v>233</v>
      </c>
      <c r="C101" s="92"/>
      <c r="D101" s="90"/>
      <c r="E101" s="92"/>
      <c r="F101" s="90"/>
      <c r="G101" s="92"/>
      <c r="H101" s="92"/>
      <c r="I101" s="92"/>
      <c r="L101" s="90"/>
    </row>
    <row r="102">
      <c r="A102" s="35"/>
      <c r="B102" s="88" t="s">
        <v>338</v>
      </c>
      <c r="C102" s="110" t="str">
        <f t="shared" ref="C102:I102" si="24">C96/C95</f>
        <v>#DIV/0!</v>
      </c>
      <c r="D102" s="110" t="str">
        <f t="shared" si="24"/>
        <v>#DIV/0!</v>
      </c>
      <c r="E102" s="110" t="str">
        <f t="shared" si="24"/>
        <v>#DIV/0!</v>
      </c>
      <c r="F102" s="110" t="str">
        <f t="shared" si="24"/>
        <v>#DIV/0!</v>
      </c>
      <c r="G102" s="110">
        <f t="shared" si="24"/>
        <v>0</v>
      </c>
      <c r="H102" s="110" t="str">
        <f t="shared" si="24"/>
        <v>#DIV/0!</v>
      </c>
      <c r="I102" s="110">
        <f t="shared" si="24"/>
        <v>0</v>
      </c>
      <c r="L102" s="90"/>
    </row>
    <row r="103">
      <c r="G103" s="7" t="s">
        <v>2625</v>
      </c>
      <c r="L103" s="5" t="s">
        <v>7</v>
      </c>
    </row>
    <row r="104">
      <c r="A104" s="85">
        <v>43753.0</v>
      </c>
      <c r="B104" s="112" t="s">
        <v>134</v>
      </c>
      <c r="C104" s="188" t="s">
        <v>252</v>
      </c>
      <c r="D104" s="189"/>
      <c r="E104" s="188" t="s">
        <v>252</v>
      </c>
      <c r="F104" s="113"/>
      <c r="G104" s="115" t="s">
        <v>1804</v>
      </c>
      <c r="H104" s="113"/>
      <c r="I104" s="115" t="s">
        <v>1555</v>
      </c>
      <c r="L104" s="115" t="s">
        <v>2470</v>
      </c>
    </row>
    <row r="105">
      <c r="A105" s="27"/>
      <c r="B105" s="88" t="s">
        <v>159</v>
      </c>
      <c r="C105" s="92"/>
      <c r="D105" s="90"/>
      <c r="E105" s="92"/>
      <c r="F105" s="90"/>
      <c r="G105" s="92">
        <v>24.0</v>
      </c>
      <c r="H105" s="90"/>
      <c r="I105" s="92">
        <v>17.0</v>
      </c>
      <c r="L105" s="15">
        <v>31.0</v>
      </c>
    </row>
    <row r="106">
      <c r="A106" s="27"/>
      <c r="B106" s="88" t="s">
        <v>178</v>
      </c>
      <c r="C106" s="92"/>
      <c r="D106" s="92"/>
      <c r="E106" s="92"/>
      <c r="F106" s="92"/>
      <c r="G106" s="92">
        <v>12.0</v>
      </c>
      <c r="H106" s="92"/>
      <c r="I106" s="92">
        <v>12.0</v>
      </c>
      <c r="L106" s="90"/>
    </row>
    <row r="107">
      <c r="A107" s="27"/>
      <c r="B107" s="88" t="s">
        <v>287</v>
      </c>
      <c r="C107" s="92"/>
      <c r="D107" s="90"/>
      <c r="E107" s="92"/>
      <c r="F107" s="90"/>
      <c r="G107" s="92">
        <v>14.0</v>
      </c>
      <c r="H107" s="92"/>
      <c r="I107" s="92">
        <v>9.0</v>
      </c>
      <c r="L107" s="90"/>
    </row>
    <row r="108">
      <c r="A108" s="27"/>
      <c r="B108" s="88" t="s">
        <v>301</v>
      </c>
      <c r="C108" s="92"/>
      <c r="D108" s="90"/>
      <c r="E108" s="92"/>
      <c r="F108" s="90"/>
      <c r="G108" s="92">
        <f>21-14</f>
        <v>7</v>
      </c>
      <c r="H108" s="90"/>
      <c r="I108" s="92">
        <v>5.0</v>
      </c>
      <c r="L108" s="92">
        <v>24.0</v>
      </c>
    </row>
    <row r="109">
      <c r="A109" s="27"/>
      <c r="B109" s="88" t="s">
        <v>495</v>
      </c>
      <c r="C109" s="92">
        <f t="shared" ref="C109:L109" si="25">C105-C107-C108-C110-C111</f>
        <v>0</v>
      </c>
      <c r="D109" s="92">
        <f t="shared" si="25"/>
        <v>0</v>
      </c>
      <c r="E109" s="92">
        <f t="shared" si="25"/>
        <v>0</v>
      </c>
      <c r="F109" s="92">
        <f t="shared" si="25"/>
        <v>0</v>
      </c>
      <c r="G109" s="92">
        <f t="shared" si="25"/>
        <v>3</v>
      </c>
      <c r="H109" s="92">
        <f t="shared" si="25"/>
        <v>0</v>
      </c>
      <c r="I109" s="92">
        <f t="shared" si="25"/>
        <v>3</v>
      </c>
      <c r="J109" s="92">
        <f t="shared" si="25"/>
        <v>0</v>
      </c>
      <c r="K109" s="92">
        <f t="shared" si="25"/>
        <v>0</v>
      </c>
      <c r="L109" s="92">
        <f t="shared" si="25"/>
        <v>6</v>
      </c>
    </row>
    <row r="110">
      <c r="A110" s="27"/>
      <c r="B110" s="88" t="s">
        <v>221</v>
      </c>
      <c r="C110" s="92"/>
      <c r="D110" s="90"/>
      <c r="E110" s="92"/>
      <c r="F110" s="90"/>
      <c r="G110" s="92"/>
      <c r="H110" s="92"/>
      <c r="I110" s="92"/>
      <c r="L110" s="92">
        <v>1.0</v>
      </c>
    </row>
    <row r="111">
      <c r="A111" s="27"/>
      <c r="B111" s="88" t="s">
        <v>233</v>
      </c>
      <c r="C111" s="92"/>
      <c r="D111" s="90"/>
      <c r="E111" s="92"/>
      <c r="F111" s="90"/>
      <c r="G111" s="92"/>
      <c r="H111" s="92"/>
      <c r="I111" s="92"/>
      <c r="L111" s="90"/>
    </row>
    <row r="112">
      <c r="A112" s="35"/>
      <c r="B112" s="88" t="s">
        <v>338</v>
      </c>
      <c r="C112" s="110" t="str">
        <f t="shared" ref="C112:I112" si="26">C106/C105</f>
        <v>#DIV/0!</v>
      </c>
      <c r="D112" s="110" t="str">
        <f t="shared" si="26"/>
        <v>#DIV/0!</v>
      </c>
      <c r="E112" s="110" t="str">
        <f t="shared" si="26"/>
        <v>#DIV/0!</v>
      </c>
      <c r="F112" s="110" t="str">
        <f t="shared" si="26"/>
        <v>#DIV/0!</v>
      </c>
      <c r="G112" s="110">
        <f t="shared" si="26"/>
        <v>0.5</v>
      </c>
      <c r="H112" s="110" t="str">
        <f t="shared" si="26"/>
        <v>#DIV/0!</v>
      </c>
      <c r="I112" s="110">
        <f t="shared" si="26"/>
        <v>0.7058823529</v>
      </c>
      <c r="L112" s="90"/>
    </row>
    <row r="113">
      <c r="G113" s="7" t="s">
        <v>2628</v>
      </c>
      <c r="I113" s="7" t="s">
        <v>2629</v>
      </c>
      <c r="L113" s="7" t="s">
        <v>2630</v>
      </c>
    </row>
    <row r="114">
      <c r="A114" s="85">
        <v>43754.0</v>
      </c>
      <c r="B114" s="112" t="s">
        <v>134</v>
      </c>
      <c r="C114" s="188" t="s">
        <v>252</v>
      </c>
      <c r="D114" s="189"/>
      <c r="E114" s="188" t="s">
        <v>252</v>
      </c>
      <c r="F114" s="113"/>
      <c r="G114" s="115" t="s">
        <v>602</v>
      </c>
      <c r="H114" s="113"/>
      <c r="I114" s="115" t="s">
        <v>1865</v>
      </c>
      <c r="L114" s="115" t="s">
        <v>2470</v>
      </c>
    </row>
    <row r="115">
      <c r="A115" s="27"/>
      <c r="B115" s="88" t="s">
        <v>159</v>
      </c>
      <c r="C115" s="92"/>
      <c r="D115" s="90"/>
      <c r="E115" s="92"/>
      <c r="F115" s="90"/>
      <c r="G115" s="92">
        <v>14.0</v>
      </c>
      <c r="H115" s="90"/>
      <c r="I115" s="92">
        <v>17.0</v>
      </c>
      <c r="L115" s="15">
        <v>45.0</v>
      </c>
    </row>
    <row r="116">
      <c r="A116" s="27"/>
      <c r="B116" s="88" t="s">
        <v>178</v>
      </c>
      <c r="C116" s="92"/>
      <c r="D116" s="92"/>
      <c r="E116" s="92"/>
      <c r="F116" s="92"/>
      <c r="G116" s="92"/>
      <c r="H116" s="92"/>
      <c r="I116" s="92"/>
      <c r="L116" s="90"/>
    </row>
    <row r="117">
      <c r="A117" s="27"/>
      <c r="B117" s="88" t="s">
        <v>287</v>
      </c>
      <c r="C117" s="92"/>
      <c r="D117" s="90"/>
      <c r="E117" s="92"/>
      <c r="F117" s="90"/>
      <c r="G117" s="92"/>
      <c r="H117" s="92"/>
      <c r="I117" s="92"/>
      <c r="L117" s="90"/>
    </row>
    <row r="118">
      <c r="A118" s="27"/>
      <c r="B118" s="88" t="s">
        <v>301</v>
      </c>
      <c r="C118" s="92"/>
      <c r="D118" s="90"/>
      <c r="E118" s="92"/>
      <c r="F118" s="90"/>
      <c r="G118" s="92">
        <v>13.0</v>
      </c>
      <c r="H118" s="90"/>
      <c r="I118" s="92">
        <v>15.0</v>
      </c>
      <c r="L118" s="92">
        <v>34.0</v>
      </c>
    </row>
    <row r="119">
      <c r="A119" s="27"/>
      <c r="B119" s="88" t="s">
        <v>495</v>
      </c>
      <c r="C119" s="92">
        <f t="shared" ref="C119:L119" si="27">C115-C117-C118-C120-C121</f>
        <v>0</v>
      </c>
      <c r="D119" s="92">
        <f t="shared" si="27"/>
        <v>0</v>
      </c>
      <c r="E119" s="92">
        <f t="shared" si="27"/>
        <v>0</v>
      </c>
      <c r="F119" s="92">
        <f t="shared" si="27"/>
        <v>0</v>
      </c>
      <c r="G119" s="92">
        <f t="shared" si="27"/>
        <v>1</v>
      </c>
      <c r="H119" s="92">
        <f t="shared" si="27"/>
        <v>0</v>
      </c>
      <c r="I119" s="92">
        <f t="shared" si="27"/>
        <v>2</v>
      </c>
      <c r="J119" s="92">
        <f t="shared" si="27"/>
        <v>0</v>
      </c>
      <c r="K119" s="92">
        <f t="shared" si="27"/>
        <v>0</v>
      </c>
      <c r="L119" s="92">
        <f t="shared" si="27"/>
        <v>10</v>
      </c>
    </row>
    <row r="120">
      <c r="A120" s="27"/>
      <c r="B120" s="88" t="s">
        <v>221</v>
      </c>
      <c r="C120" s="92"/>
      <c r="D120" s="90"/>
      <c r="E120" s="92"/>
      <c r="F120" s="90"/>
      <c r="G120" s="92"/>
      <c r="H120" s="92"/>
      <c r="I120" s="92"/>
      <c r="L120" s="92">
        <v>1.0</v>
      </c>
    </row>
    <row r="121">
      <c r="A121" s="27"/>
      <c r="B121" s="88" t="s">
        <v>233</v>
      </c>
      <c r="C121" s="92"/>
      <c r="D121" s="90"/>
      <c r="E121" s="92"/>
      <c r="F121" s="90"/>
      <c r="G121" s="92"/>
      <c r="H121" s="92"/>
      <c r="I121" s="92"/>
      <c r="L121" s="92"/>
    </row>
    <row r="122">
      <c r="A122" s="35"/>
      <c r="B122" s="88" t="s">
        <v>338</v>
      </c>
      <c r="C122" s="110" t="str">
        <f t="shared" ref="C122:I122" si="28">C116/C115</f>
        <v>#DIV/0!</v>
      </c>
      <c r="D122" s="110" t="str">
        <f t="shared" si="28"/>
        <v>#DIV/0!</v>
      </c>
      <c r="E122" s="110" t="str">
        <f t="shared" si="28"/>
        <v>#DIV/0!</v>
      </c>
      <c r="F122" s="110" t="str">
        <f t="shared" si="28"/>
        <v>#DIV/0!</v>
      </c>
      <c r="G122" s="110">
        <f t="shared" si="28"/>
        <v>0</v>
      </c>
      <c r="H122" s="110" t="str">
        <f t="shared" si="28"/>
        <v>#DIV/0!</v>
      </c>
      <c r="I122" s="110">
        <f t="shared" si="28"/>
        <v>0</v>
      </c>
      <c r="L122" s="90"/>
    </row>
    <row r="123">
      <c r="G123" s="7" t="s">
        <v>2633</v>
      </c>
      <c r="I123" s="7" t="s">
        <v>2634</v>
      </c>
      <c r="L123" s="7" t="s">
        <v>2635</v>
      </c>
      <c r="M123" s="5" t="s">
        <v>7</v>
      </c>
    </row>
  </sheetData>
  <mergeCells count="19">
    <mergeCell ref="A1:A3"/>
    <mergeCell ref="B1:B3"/>
    <mergeCell ref="C2:C3"/>
    <mergeCell ref="E2:E3"/>
    <mergeCell ref="G2:G3"/>
    <mergeCell ref="I2:I3"/>
    <mergeCell ref="L2:L3"/>
    <mergeCell ref="A73:A81"/>
    <mergeCell ref="A84:A92"/>
    <mergeCell ref="A94:A102"/>
    <mergeCell ref="A104:A112"/>
    <mergeCell ref="A114:A122"/>
    <mergeCell ref="A4:A12"/>
    <mergeCell ref="A14:A22"/>
    <mergeCell ref="A24:A32"/>
    <mergeCell ref="A34:A42"/>
    <mergeCell ref="A44:A52"/>
    <mergeCell ref="A53:A61"/>
    <mergeCell ref="A63:A71"/>
  </mergeCells>
  <hyperlinks>
    <hyperlink r:id="rId2" ref="G13"/>
    <hyperlink r:id="rId3" ref="I13"/>
    <hyperlink r:id="rId4" ref="G23"/>
    <hyperlink r:id="rId5" ref="I23"/>
    <hyperlink r:id="rId6" ref="G33"/>
    <hyperlink r:id="rId7" ref="I33"/>
    <hyperlink r:id="rId8" ref="G43"/>
    <hyperlink r:id="rId9" ref="I43"/>
    <hyperlink r:id="rId10" ref="C62"/>
    <hyperlink r:id="rId11" ref="E62"/>
    <hyperlink r:id="rId12" ref="G62"/>
    <hyperlink r:id="rId13" ref="C72"/>
    <hyperlink r:id="rId14" ref="E72"/>
    <hyperlink r:id="rId15" ref="G72"/>
    <hyperlink r:id="rId16" ref="G82"/>
    <hyperlink r:id="rId17" ref="I82"/>
    <hyperlink r:id="rId18" ref="L82"/>
    <hyperlink r:id="rId19" ref="G93"/>
    <hyperlink r:id="rId20" ref="I93"/>
    <hyperlink r:id="rId21" ref="L93"/>
    <hyperlink r:id="rId22" ref="G103"/>
    <hyperlink r:id="rId23" ref="G113"/>
    <hyperlink r:id="rId24" ref="I113"/>
    <hyperlink r:id="rId25" ref="L113"/>
    <hyperlink r:id="rId26" ref="G123"/>
    <hyperlink r:id="rId27" ref="I123"/>
    <hyperlink r:id="rId28" ref="L123"/>
  </hyperlinks>
  <drawing r:id="rId29"/>
  <legacyDrawing r:id="rId3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18"/>
      <c r="B1" s="275"/>
      <c r="C1" s="319" t="s">
        <v>2638</v>
      </c>
      <c r="D1" s="319" t="s">
        <v>2638</v>
      </c>
      <c r="E1" s="319" t="s">
        <v>2638</v>
      </c>
      <c r="F1" s="320" t="s">
        <v>2638</v>
      </c>
    </row>
    <row r="2">
      <c r="A2" s="35"/>
      <c r="B2" s="35"/>
      <c r="C2" s="321">
        <v>0.4097222222222222</v>
      </c>
      <c r="D2" s="322">
        <v>0.4930555555555556</v>
      </c>
      <c r="E2" s="321">
        <v>0.5763888888888888</v>
      </c>
      <c r="F2" s="323">
        <v>0.6388888888888888</v>
      </c>
    </row>
    <row r="3">
      <c r="A3" s="73"/>
      <c r="B3" s="75" t="s">
        <v>134</v>
      </c>
      <c r="C3" s="78"/>
      <c r="D3" s="247"/>
      <c r="E3" s="247"/>
      <c r="F3" s="324"/>
    </row>
    <row r="4">
      <c r="A4" s="85">
        <v>43727.0</v>
      </c>
      <c r="B4" s="88" t="s">
        <v>159</v>
      </c>
      <c r="C4" s="78"/>
      <c r="D4" s="92"/>
      <c r="E4" s="92"/>
      <c r="F4" s="325"/>
    </row>
    <row r="5">
      <c r="A5" s="27"/>
      <c r="B5" s="88" t="s">
        <v>178</v>
      </c>
      <c r="C5" s="78"/>
      <c r="D5" s="92"/>
      <c r="E5" s="92"/>
      <c r="F5" s="325"/>
    </row>
    <row r="6">
      <c r="A6" s="27"/>
      <c r="B6" s="88" t="s">
        <v>190</v>
      </c>
      <c r="C6" s="78"/>
      <c r="D6" s="92"/>
      <c r="E6" s="92"/>
      <c r="F6" s="325"/>
    </row>
    <row r="7">
      <c r="A7" s="27"/>
      <c r="B7" s="88" t="s">
        <v>207</v>
      </c>
      <c r="C7" s="78"/>
      <c r="D7" s="92"/>
      <c r="E7" s="92"/>
      <c r="F7" s="325"/>
    </row>
    <row r="8">
      <c r="A8" s="27"/>
      <c r="B8" s="88" t="s">
        <v>214</v>
      </c>
      <c r="C8" s="78"/>
      <c r="D8" s="92"/>
      <c r="E8" s="92"/>
      <c r="F8" s="325"/>
    </row>
    <row r="9">
      <c r="A9" s="27"/>
      <c r="B9" s="88" t="s">
        <v>221</v>
      </c>
      <c r="C9" s="78"/>
      <c r="D9" s="92"/>
      <c r="E9" s="92"/>
      <c r="F9" s="325"/>
    </row>
    <row r="10">
      <c r="A10" s="27"/>
      <c r="B10" s="88" t="s">
        <v>233</v>
      </c>
      <c r="C10" s="78"/>
      <c r="D10" s="92"/>
      <c r="E10" s="92"/>
      <c r="F10" s="325"/>
    </row>
    <row r="11">
      <c r="A11" s="35"/>
      <c r="B11" s="109" t="s">
        <v>239</v>
      </c>
      <c r="C11" s="110" t="str">
        <f t="shared" ref="C11:F11" si="1">C5/C4</f>
        <v>#DIV/0!</v>
      </c>
      <c r="D11" s="110" t="str">
        <f t="shared" si="1"/>
        <v>#DIV/0!</v>
      </c>
      <c r="E11" s="110" t="str">
        <f t="shared" si="1"/>
        <v>#DIV/0!</v>
      </c>
      <c r="F11" s="117" t="str">
        <f t="shared" si="1"/>
        <v>#DIV/0!</v>
      </c>
    </row>
    <row r="12">
      <c r="A12" s="85">
        <v>43729.0</v>
      </c>
      <c r="B12" s="112" t="s">
        <v>134</v>
      </c>
      <c r="C12" s="113"/>
      <c r="D12" s="115"/>
      <c r="E12" s="113"/>
      <c r="F12" s="326"/>
      <c r="G12" s="82"/>
      <c r="H12" s="23"/>
      <c r="I12" s="23"/>
      <c r="J12" s="82"/>
      <c r="K12" s="23"/>
      <c r="L12" s="82"/>
      <c r="M12" s="82"/>
      <c r="N12" s="82"/>
      <c r="O12" s="23"/>
      <c r="P12" s="82"/>
      <c r="Q12" s="23"/>
      <c r="R12" s="23"/>
      <c r="S12" s="82"/>
    </row>
    <row r="13">
      <c r="A13" s="27"/>
      <c r="B13" s="88" t="s">
        <v>159</v>
      </c>
      <c r="C13" s="90"/>
      <c r="D13" s="92"/>
      <c r="E13" s="90"/>
      <c r="F13" s="327"/>
      <c r="G13" s="82"/>
      <c r="H13" s="23"/>
      <c r="I13" s="23"/>
      <c r="J13" s="82"/>
      <c r="K13" s="23"/>
      <c r="L13" s="82"/>
      <c r="M13" s="82"/>
      <c r="N13" s="82"/>
      <c r="O13" s="23"/>
      <c r="P13" s="82"/>
      <c r="Q13" s="23"/>
      <c r="R13" s="23"/>
      <c r="S13" s="82"/>
    </row>
    <row r="14">
      <c r="A14" s="27"/>
      <c r="B14" s="88" t="s">
        <v>178</v>
      </c>
      <c r="C14" s="90"/>
      <c r="D14" s="92"/>
      <c r="E14" s="90"/>
      <c r="F14" s="327"/>
      <c r="G14" s="82"/>
      <c r="H14" s="23"/>
      <c r="I14" s="23"/>
      <c r="J14" s="82"/>
      <c r="K14" s="23"/>
      <c r="L14" s="82"/>
      <c r="M14" s="82"/>
      <c r="N14" s="82"/>
      <c r="O14" s="23"/>
      <c r="P14" s="82"/>
      <c r="Q14" s="23"/>
      <c r="R14" s="23"/>
      <c r="S14" s="82"/>
    </row>
    <row r="15">
      <c r="A15" s="27"/>
      <c r="B15" s="88" t="s">
        <v>287</v>
      </c>
      <c r="C15" s="90"/>
      <c r="D15" s="92"/>
      <c r="E15" s="90"/>
      <c r="F15" s="327"/>
      <c r="G15" s="82"/>
      <c r="H15" s="23"/>
      <c r="I15" s="23"/>
      <c r="J15" s="82"/>
      <c r="K15" s="23"/>
      <c r="L15" s="82"/>
      <c r="M15" s="23"/>
      <c r="N15" s="82"/>
      <c r="O15" s="23"/>
      <c r="P15" s="82"/>
      <c r="Q15" s="23"/>
      <c r="R15" s="23"/>
      <c r="S15" s="82"/>
    </row>
    <row r="16">
      <c r="A16" s="27"/>
      <c r="B16" s="88" t="s">
        <v>301</v>
      </c>
      <c r="C16" s="90"/>
      <c r="D16" s="92"/>
      <c r="E16" s="90"/>
      <c r="F16" s="327"/>
      <c r="G16" s="23"/>
      <c r="H16" s="23"/>
      <c r="I16" s="23"/>
      <c r="J16" s="23"/>
      <c r="K16" s="23"/>
      <c r="L16" s="23"/>
      <c r="M16" s="23"/>
      <c r="N16" s="23"/>
      <c r="O16" s="23"/>
      <c r="P16" s="82"/>
      <c r="Q16" s="23"/>
      <c r="R16" s="23"/>
      <c r="S16" s="82"/>
    </row>
    <row r="17">
      <c r="A17" s="27"/>
      <c r="B17" s="88" t="s">
        <v>214</v>
      </c>
      <c r="C17" s="90"/>
      <c r="D17" s="92"/>
      <c r="E17" s="90"/>
      <c r="F17" s="327"/>
      <c r="G17" s="82"/>
      <c r="H17" s="23"/>
      <c r="I17" s="23"/>
      <c r="J17" s="82"/>
      <c r="K17" s="23"/>
      <c r="L17" s="82"/>
      <c r="M17" s="23"/>
      <c r="N17" s="82"/>
      <c r="O17" s="23"/>
      <c r="P17" s="82"/>
      <c r="Q17" s="23"/>
      <c r="R17" s="23"/>
      <c r="S17" s="82"/>
    </row>
    <row r="18">
      <c r="A18" s="27"/>
      <c r="B18" s="88" t="s">
        <v>221</v>
      </c>
      <c r="C18" s="90"/>
      <c r="D18" s="92"/>
      <c r="E18" s="90"/>
      <c r="F18" s="327"/>
      <c r="G18" s="82"/>
      <c r="H18" s="23"/>
      <c r="I18" s="23"/>
      <c r="J18" s="23"/>
      <c r="K18" s="23"/>
      <c r="L18" s="82"/>
      <c r="M18" s="23"/>
      <c r="N18" s="82"/>
      <c r="O18" s="23"/>
      <c r="P18" s="23"/>
      <c r="Q18" s="23"/>
      <c r="R18" s="23"/>
      <c r="S18" s="82"/>
    </row>
    <row r="19">
      <c r="A19" s="27"/>
      <c r="B19" s="88" t="s">
        <v>233</v>
      </c>
      <c r="C19" s="90"/>
      <c r="D19" s="92"/>
      <c r="E19" s="90"/>
      <c r="F19" s="327"/>
      <c r="G19" s="82"/>
      <c r="H19" s="23"/>
      <c r="I19" s="23"/>
      <c r="J19" s="23"/>
      <c r="K19" s="23"/>
      <c r="L19" s="82"/>
      <c r="M19" s="23"/>
      <c r="N19" s="23"/>
      <c r="O19" s="23"/>
      <c r="P19" s="82"/>
      <c r="Q19" s="23"/>
      <c r="R19" s="23"/>
      <c r="S19" s="23"/>
    </row>
    <row r="20">
      <c r="A20" s="35"/>
      <c r="B20" s="88" t="s">
        <v>338</v>
      </c>
      <c r="C20" s="110" t="str">
        <f t="shared" ref="C20:F20" si="2">C14/C13</f>
        <v>#DIV/0!</v>
      </c>
      <c r="D20" s="110" t="str">
        <f t="shared" si="2"/>
        <v>#DIV/0!</v>
      </c>
      <c r="E20" s="110" t="str">
        <f t="shared" si="2"/>
        <v>#DIV/0!</v>
      </c>
      <c r="F20" s="117" t="str">
        <f t="shared" si="2"/>
        <v>#DIV/0!</v>
      </c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</row>
  </sheetData>
  <mergeCells count="4">
    <mergeCell ref="A1:A2"/>
    <mergeCell ref="B1:B2"/>
    <mergeCell ref="A4:A11"/>
    <mergeCell ref="A12:A20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4.43"/>
  </cols>
  <sheetData>
    <row r="1" ht="21.75" customHeight="1">
      <c r="A1" s="328" t="s">
        <v>2639</v>
      </c>
      <c r="B1" s="329" t="s">
        <v>2640</v>
      </c>
      <c r="C1" s="330" t="s">
        <v>2641</v>
      </c>
      <c r="D1" s="331" t="s">
        <v>2641</v>
      </c>
      <c r="E1" s="331" t="s">
        <v>2641</v>
      </c>
      <c r="F1" s="331" t="s">
        <v>2641</v>
      </c>
      <c r="G1" s="331" t="s">
        <v>2641</v>
      </c>
      <c r="H1" s="331" t="s">
        <v>2641</v>
      </c>
      <c r="I1" s="332" t="s">
        <v>2641</v>
      </c>
    </row>
    <row r="2" ht="27.0" customHeight="1">
      <c r="A2" s="35"/>
      <c r="B2" s="77"/>
      <c r="C2" s="333" t="s">
        <v>2642</v>
      </c>
      <c r="D2" s="334" t="s">
        <v>83</v>
      </c>
      <c r="E2" s="334" t="s">
        <v>167</v>
      </c>
      <c r="F2" s="334" t="s">
        <v>1238</v>
      </c>
      <c r="G2" s="334" t="s">
        <v>118</v>
      </c>
      <c r="H2" s="334" t="s">
        <v>194</v>
      </c>
      <c r="I2" s="335" t="s">
        <v>114</v>
      </c>
    </row>
    <row r="3">
      <c r="A3" s="298"/>
      <c r="B3" s="75" t="s">
        <v>134</v>
      </c>
      <c r="C3" s="76"/>
      <c r="D3" s="92"/>
      <c r="E3" s="15"/>
      <c r="F3" s="29"/>
      <c r="G3" s="15"/>
      <c r="H3" s="29"/>
      <c r="I3" s="336"/>
    </row>
    <row r="4">
      <c r="A4" s="85">
        <v>43727.0</v>
      </c>
      <c r="B4" s="88" t="s">
        <v>159</v>
      </c>
      <c r="C4" s="90"/>
      <c r="D4" s="92"/>
      <c r="E4" s="29"/>
      <c r="F4" s="29"/>
      <c r="G4" s="15"/>
      <c r="H4" s="29"/>
      <c r="I4" s="336"/>
    </row>
    <row r="5">
      <c r="A5" s="27"/>
      <c r="B5" s="88" t="s">
        <v>178</v>
      </c>
      <c r="C5" s="90"/>
      <c r="D5" s="92"/>
      <c r="E5" s="29"/>
      <c r="F5" s="29"/>
      <c r="G5" s="29"/>
      <c r="H5" s="29"/>
      <c r="I5" s="336"/>
    </row>
    <row r="6">
      <c r="A6" s="27"/>
      <c r="B6" s="88" t="s">
        <v>287</v>
      </c>
      <c r="C6" s="90"/>
      <c r="D6" s="92"/>
      <c r="E6" s="29"/>
      <c r="F6" s="29"/>
      <c r="G6" s="29"/>
      <c r="H6" s="29"/>
      <c r="I6" s="336"/>
    </row>
    <row r="7">
      <c r="A7" s="27"/>
      <c r="B7" s="88" t="s">
        <v>295</v>
      </c>
      <c r="C7" s="90"/>
      <c r="D7" s="92"/>
      <c r="E7" s="29"/>
      <c r="F7" s="29"/>
      <c r="G7" s="29"/>
      <c r="H7" s="29"/>
      <c r="I7" s="336"/>
    </row>
    <row r="8">
      <c r="A8" s="27"/>
      <c r="B8" s="88" t="s">
        <v>301</v>
      </c>
      <c r="C8" s="90"/>
      <c r="D8" s="92"/>
      <c r="E8" s="29"/>
      <c r="F8" s="29"/>
      <c r="G8" s="29"/>
      <c r="H8" s="29"/>
      <c r="I8" s="336"/>
    </row>
    <row r="9">
      <c r="A9" s="27"/>
      <c r="B9" s="88" t="s">
        <v>207</v>
      </c>
      <c r="C9" s="90"/>
      <c r="D9" s="92"/>
      <c r="E9" s="29"/>
      <c r="F9" s="29"/>
      <c r="G9" s="29"/>
      <c r="H9" s="29"/>
      <c r="I9" s="336"/>
    </row>
    <row r="10">
      <c r="A10" s="27"/>
      <c r="B10" s="88" t="s">
        <v>214</v>
      </c>
      <c r="C10" s="90"/>
      <c r="D10" s="92"/>
      <c r="E10" s="29"/>
      <c r="F10" s="29"/>
      <c r="G10" s="29"/>
      <c r="H10" s="29"/>
      <c r="I10" s="336"/>
    </row>
    <row r="11">
      <c r="A11" s="27"/>
      <c r="B11" s="88" t="s">
        <v>221</v>
      </c>
      <c r="C11" s="90"/>
      <c r="D11" s="92"/>
      <c r="E11" s="29"/>
      <c r="F11" s="29"/>
      <c r="G11" s="29"/>
      <c r="H11" s="29"/>
      <c r="I11" s="336"/>
    </row>
    <row r="12">
      <c r="A12" s="27"/>
      <c r="B12" s="88" t="s">
        <v>233</v>
      </c>
      <c r="C12" s="90"/>
      <c r="D12" s="90"/>
      <c r="E12" s="29"/>
      <c r="F12" s="29"/>
      <c r="G12" s="29"/>
      <c r="H12" s="29"/>
      <c r="I12" s="336"/>
    </row>
    <row r="13">
      <c r="A13" s="35"/>
      <c r="B13" s="109" t="s">
        <v>239</v>
      </c>
      <c r="C13" s="110" t="str">
        <f t="shared" ref="C13:I13" si="1">C5/C4</f>
        <v>#DIV/0!</v>
      </c>
      <c r="D13" s="110" t="str">
        <f t="shared" si="1"/>
        <v>#DIV/0!</v>
      </c>
      <c r="E13" s="110" t="str">
        <f t="shared" si="1"/>
        <v>#DIV/0!</v>
      </c>
      <c r="F13" s="110" t="str">
        <f t="shared" si="1"/>
        <v>#DIV/0!</v>
      </c>
      <c r="G13" s="110" t="str">
        <f t="shared" si="1"/>
        <v>#DIV/0!</v>
      </c>
      <c r="H13" s="110" t="str">
        <f t="shared" si="1"/>
        <v>#DIV/0!</v>
      </c>
      <c r="I13" s="117" t="str">
        <f t="shared" si="1"/>
        <v>#DIV/0!</v>
      </c>
    </row>
    <row r="14">
      <c r="A14" s="85">
        <v>43729.0</v>
      </c>
      <c r="B14" s="112" t="s">
        <v>134</v>
      </c>
      <c r="C14" s="113"/>
      <c r="D14" s="115"/>
      <c r="E14" s="115" t="s">
        <v>167</v>
      </c>
      <c r="F14" s="115" t="s">
        <v>1944</v>
      </c>
      <c r="G14" s="115" t="s">
        <v>2643</v>
      </c>
      <c r="H14" s="113"/>
      <c r="I14" s="326"/>
      <c r="J14" s="82"/>
      <c r="K14" s="23"/>
      <c r="L14" s="82"/>
      <c r="M14" s="82"/>
      <c r="N14" s="82"/>
      <c r="O14" s="23"/>
      <c r="P14" s="82"/>
      <c r="Q14" s="23"/>
      <c r="R14" s="23"/>
      <c r="S14" s="82"/>
    </row>
    <row r="15">
      <c r="A15" s="27"/>
      <c r="B15" s="88" t="s">
        <v>159</v>
      </c>
      <c r="C15" s="90"/>
      <c r="D15" s="92"/>
      <c r="E15" s="92">
        <v>21.0</v>
      </c>
      <c r="F15" s="92">
        <v>35.0</v>
      </c>
      <c r="G15" s="92">
        <v>89.0</v>
      </c>
      <c r="H15" s="90"/>
      <c r="I15" s="327"/>
      <c r="J15" s="82"/>
      <c r="K15" s="23"/>
      <c r="L15" s="82"/>
      <c r="M15" s="82"/>
      <c r="N15" s="82"/>
      <c r="O15" s="23"/>
      <c r="P15" s="82"/>
      <c r="Q15" s="23"/>
      <c r="R15" s="23"/>
      <c r="S15" s="82"/>
    </row>
    <row r="16">
      <c r="A16" s="27"/>
      <c r="B16" s="88" t="s">
        <v>178</v>
      </c>
      <c r="C16" s="90"/>
      <c r="D16" s="92"/>
      <c r="E16" s="92">
        <v>21.0</v>
      </c>
      <c r="F16" s="92">
        <v>35.0</v>
      </c>
      <c r="G16" s="92"/>
      <c r="H16" s="90"/>
      <c r="I16" s="327"/>
      <c r="J16" s="82"/>
      <c r="K16" s="23"/>
      <c r="L16" s="82"/>
      <c r="M16" s="82"/>
      <c r="N16" s="82"/>
      <c r="O16" s="23"/>
      <c r="P16" s="82"/>
      <c r="Q16" s="23"/>
      <c r="R16" s="23"/>
      <c r="S16" s="82"/>
    </row>
    <row r="17">
      <c r="A17" s="27"/>
      <c r="B17" s="88" t="s">
        <v>287</v>
      </c>
      <c r="C17" s="90"/>
      <c r="D17" s="92"/>
      <c r="E17" s="92">
        <v>21.0</v>
      </c>
      <c r="F17" s="90"/>
      <c r="G17" s="92"/>
      <c r="H17" s="90"/>
      <c r="I17" s="327"/>
      <c r="J17" s="82"/>
      <c r="K17" s="23"/>
      <c r="L17" s="82"/>
      <c r="M17" s="23"/>
      <c r="N17" s="82"/>
      <c r="O17" s="23"/>
      <c r="P17" s="82"/>
      <c r="Q17" s="23"/>
      <c r="R17" s="23"/>
      <c r="S17" s="82"/>
    </row>
    <row r="18">
      <c r="A18" s="27"/>
      <c r="B18" s="88" t="s">
        <v>301</v>
      </c>
      <c r="C18" s="90"/>
      <c r="D18" s="92"/>
      <c r="E18" s="90"/>
      <c r="F18" s="90"/>
      <c r="G18" s="90"/>
      <c r="H18" s="90"/>
      <c r="I18" s="327"/>
      <c r="J18" s="23"/>
      <c r="K18" s="23"/>
      <c r="L18" s="23"/>
      <c r="M18" s="23"/>
      <c r="N18" s="23"/>
      <c r="O18" s="23"/>
      <c r="P18" s="82"/>
      <c r="Q18" s="23"/>
      <c r="R18" s="23"/>
      <c r="S18" s="82"/>
    </row>
    <row r="19">
      <c r="A19" s="27"/>
      <c r="B19" s="88" t="s">
        <v>214</v>
      </c>
      <c r="C19" s="90"/>
      <c r="D19" s="92"/>
      <c r="E19" s="92">
        <v>5.0</v>
      </c>
      <c r="F19" s="92">
        <v>10.0</v>
      </c>
      <c r="G19" s="92">
        <v>27.0</v>
      </c>
      <c r="H19" s="90"/>
      <c r="I19" s="327"/>
      <c r="J19" s="82"/>
      <c r="K19" s="23"/>
      <c r="L19" s="82"/>
      <c r="M19" s="23"/>
      <c r="N19" s="82"/>
      <c r="O19" s="23"/>
      <c r="P19" s="82"/>
      <c r="Q19" s="23"/>
      <c r="R19" s="23"/>
      <c r="S19" s="82"/>
    </row>
    <row r="20">
      <c r="A20" s="27"/>
      <c r="B20" s="88" t="s">
        <v>221</v>
      </c>
      <c r="C20" s="90"/>
      <c r="D20" s="92"/>
      <c r="E20" s="90"/>
      <c r="F20" s="90"/>
      <c r="G20" s="92"/>
      <c r="H20" s="90"/>
      <c r="I20" s="327"/>
      <c r="J20" s="23"/>
      <c r="K20" s="23"/>
      <c r="L20" s="82"/>
      <c r="M20" s="23"/>
      <c r="N20" s="82"/>
      <c r="O20" s="23"/>
      <c r="P20" s="23"/>
      <c r="Q20" s="23"/>
      <c r="R20" s="23"/>
      <c r="S20" s="82"/>
    </row>
    <row r="21">
      <c r="A21" s="27"/>
      <c r="B21" s="88" t="s">
        <v>233</v>
      </c>
      <c r="C21" s="90"/>
      <c r="D21" s="92"/>
      <c r="E21" s="92">
        <v>4.0</v>
      </c>
      <c r="F21" s="90"/>
      <c r="G21" s="92"/>
      <c r="H21" s="90"/>
      <c r="I21" s="327"/>
      <c r="J21" s="23"/>
      <c r="K21" s="23"/>
      <c r="L21" s="82"/>
      <c r="M21" s="23"/>
      <c r="N21" s="23"/>
      <c r="O21" s="23"/>
      <c r="P21" s="82"/>
      <c r="Q21" s="23"/>
      <c r="R21" s="23"/>
      <c r="S21" s="23"/>
    </row>
    <row r="22">
      <c r="A22" s="35"/>
      <c r="B22" s="88" t="s">
        <v>338</v>
      </c>
      <c r="C22" s="110" t="str">
        <f t="shared" ref="C22:I22" si="2">C16/C15</f>
        <v>#DIV/0!</v>
      </c>
      <c r="D22" s="110" t="str">
        <f t="shared" si="2"/>
        <v>#DIV/0!</v>
      </c>
      <c r="E22" s="110">
        <f t="shared" si="2"/>
        <v>1</v>
      </c>
      <c r="F22" s="110">
        <f t="shared" si="2"/>
        <v>1</v>
      </c>
      <c r="G22" s="110">
        <f t="shared" si="2"/>
        <v>0</v>
      </c>
      <c r="H22" s="110" t="str">
        <f t="shared" si="2"/>
        <v>#DIV/0!</v>
      </c>
      <c r="I22" s="117" t="str">
        <f t="shared" si="2"/>
        <v>#DIV/0!</v>
      </c>
      <c r="J22" s="118"/>
      <c r="K22" s="118"/>
      <c r="L22" s="118"/>
      <c r="M22" s="118"/>
      <c r="N22" s="118"/>
      <c r="O22" s="118"/>
      <c r="P22" s="118"/>
      <c r="Q22" s="118"/>
      <c r="R22" s="118"/>
      <c r="S22" s="118"/>
    </row>
    <row r="23">
      <c r="A23" s="85">
        <v>43731.0</v>
      </c>
      <c r="B23" s="112" t="s">
        <v>134</v>
      </c>
      <c r="C23" s="113"/>
      <c r="D23" s="115" t="s">
        <v>2644</v>
      </c>
      <c r="E23" s="115" t="s">
        <v>2645</v>
      </c>
      <c r="F23" s="115" t="s">
        <v>2646</v>
      </c>
      <c r="G23" s="115" t="s">
        <v>2647</v>
      </c>
      <c r="H23" s="113"/>
      <c r="I23" s="326"/>
    </row>
    <row r="24">
      <c r="A24" s="27"/>
      <c r="B24" s="88" t="s">
        <v>159</v>
      </c>
      <c r="C24" s="90"/>
      <c r="D24" s="92">
        <v>27.0</v>
      </c>
      <c r="E24" s="92">
        <v>10.0</v>
      </c>
      <c r="F24" s="92">
        <v>45.0</v>
      </c>
      <c r="G24" s="92">
        <v>50.0</v>
      </c>
      <c r="H24" s="90"/>
      <c r="I24" s="327"/>
    </row>
    <row r="25">
      <c r="A25" s="27"/>
      <c r="B25" s="88" t="s">
        <v>178</v>
      </c>
      <c r="C25" s="90"/>
      <c r="D25" s="92">
        <v>27.0</v>
      </c>
      <c r="E25" s="92">
        <v>10.0</v>
      </c>
      <c r="F25" s="92">
        <v>45.0</v>
      </c>
      <c r="G25" s="92">
        <v>50.0</v>
      </c>
      <c r="H25" s="90"/>
      <c r="I25" s="327"/>
    </row>
    <row r="26">
      <c r="A26" s="27"/>
      <c r="B26" s="88" t="s">
        <v>287</v>
      </c>
      <c r="C26" s="90"/>
      <c r="D26" s="92">
        <v>27.0</v>
      </c>
      <c r="E26" s="92"/>
      <c r="F26" s="90"/>
      <c r="G26" s="92"/>
      <c r="H26" s="90"/>
      <c r="I26" s="327"/>
    </row>
    <row r="27">
      <c r="A27" s="27"/>
      <c r="B27" s="88" t="s">
        <v>301</v>
      </c>
      <c r="C27" s="90"/>
      <c r="D27" s="92"/>
      <c r="E27" s="90"/>
      <c r="F27" s="90"/>
      <c r="G27" s="90"/>
      <c r="H27" s="90"/>
      <c r="I27" s="327"/>
    </row>
    <row r="28">
      <c r="A28" s="27"/>
      <c r="B28" s="88" t="s">
        <v>214</v>
      </c>
      <c r="C28" s="90"/>
      <c r="D28" s="92">
        <v>5.0</v>
      </c>
      <c r="E28" s="92">
        <v>3.0</v>
      </c>
      <c r="F28" s="92">
        <v>10.0</v>
      </c>
      <c r="G28" s="92">
        <v>20.0</v>
      </c>
      <c r="H28" s="90"/>
      <c r="I28" s="327"/>
    </row>
    <row r="29">
      <c r="A29" s="27"/>
      <c r="B29" s="88" t="s">
        <v>221</v>
      </c>
      <c r="C29" s="90"/>
      <c r="D29" s="92"/>
      <c r="E29" s="90"/>
      <c r="F29" s="90"/>
      <c r="G29" s="92"/>
      <c r="H29" s="90"/>
      <c r="I29" s="327"/>
    </row>
    <row r="30">
      <c r="A30" s="27"/>
      <c r="B30" s="88" t="s">
        <v>233</v>
      </c>
      <c r="C30" s="90"/>
      <c r="D30" s="92">
        <v>2.0</v>
      </c>
      <c r="E30" s="92"/>
      <c r="F30" s="92">
        <v>1.0</v>
      </c>
      <c r="G30" s="92"/>
      <c r="H30" s="90"/>
      <c r="I30" s="327"/>
    </row>
    <row r="31">
      <c r="A31" s="35"/>
      <c r="B31" s="88" t="s">
        <v>338</v>
      </c>
      <c r="C31" s="110" t="str">
        <f t="shared" ref="C31:I31" si="3">C25/C24</f>
        <v>#DIV/0!</v>
      </c>
      <c r="D31" s="110">
        <f t="shared" si="3"/>
        <v>1</v>
      </c>
      <c r="E31" s="110">
        <f t="shared" si="3"/>
        <v>1</v>
      </c>
      <c r="F31" s="110">
        <f t="shared" si="3"/>
        <v>1</v>
      </c>
      <c r="G31" s="110">
        <f t="shared" si="3"/>
        <v>1</v>
      </c>
      <c r="H31" s="110" t="str">
        <f t="shared" si="3"/>
        <v>#DIV/0!</v>
      </c>
      <c r="I31" s="117" t="str">
        <f t="shared" si="3"/>
        <v>#DIV/0!</v>
      </c>
    </row>
    <row r="32">
      <c r="A32" s="85">
        <v>43732.0</v>
      </c>
      <c r="B32" s="112" t="s">
        <v>134</v>
      </c>
      <c r="C32" s="113"/>
      <c r="D32" s="115"/>
      <c r="E32" s="115" t="s">
        <v>2648</v>
      </c>
      <c r="F32" s="115" t="s">
        <v>2645</v>
      </c>
      <c r="G32" s="115" t="s">
        <v>2646</v>
      </c>
      <c r="H32" s="115" t="s">
        <v>2649</v>
      </c>
      <c r="I32" s="326"/>
    </row>
    <row r="33">
      <c r="A33" s="27"/>
      <c r="B33" s="88" t="s">
        <v>159</v>
      </c>
      <c r="C33" s="90"/>
      <c r="D33" s="92"/>
      <c r="E33" s="92">
        <v>20.0</v>
      </c>
      <c r="F33" s="92">
        <v>33.0</v>
      </c>
      <c r="G33" s="92">
        <v>48.0</v>
      </c>
      <c r="H33" s="92">
        <v>38.0</v>
      </c>
      <c r="I33" s="327"/>
    </row>
    <row r="34">
      <c r="A34" s="27"/>
      <c r="B34" s="88" t="s">
        <v>178</v>
      </c>
      <c r="C34" s="90"/>
      <c r="D34" s="92"/>
      <c r="E34" s="92">
        <v>20.0</v>
      </c>
      <c r="F34" s="92">
        <v>33.0</v>
      </c>
      <c r="G34" s="92">
        <v>46.0</v>
      </c>
      <c r="H34" s="92">
        <v>38.0</v>
      </c>
      <c r="I34" s="327"/>
    </row>
    <row r="35">
      <c r="A35" s="27"/>
      <c r="B35" s="88" t="s">
        <v>287</v>
      </c>
      <c r="C35" s="90"/>
      <c r="D35" s="92"/>
      <c r="E35" s="92">
        <v>10.0</v>
      </c>
      <c r="F35" s="90"/>
      <c r="G35" s="92"/>
      <c r="H35" s="90"/>
      <c r="I35" s="327"/>
    </row>
    <row r="36">
      <c r="A36" s="27"/>
      <c r="B36" s="88" t="s">
        <v>301</v>
      </c>
      <c r="C36" s="90"/>
      <c r="D36" s="92"/>
      <c r="E36" s="90"/>
      <c r="F36" s="90"/>
      <c r="G36" s="90"/>
      <c r="H36" s="90"/>
      <c r="I36" s="327"/>
    </row>
    <row r="37">
      <c r="A37" s="27"/>
      <c r="B37" s="88" t="s">
        <v>214</v>
      </c>
      <c r="C37" s="90"/>
      <c r="D37" s="92"/>
      <c r="E37" s="92">
        <v>5.0</v>
      </c>
      <c r="F37" s="92">
        <v>7.0</v>
      </c>
      <c r="G37" s="92">
        <v>11.0</v>
      </c>
      <c r="H37" s="92">
        <v>7.0</v>
      </c>
      <c r="I37" s="327"/>
    </row>
    <row r="38">
      <c r="A38" s="27"/>
      <c r="B38" s="88" t="s">
        <v>221</v>
      </c>
      <c r="C38" s="90"/>
      <c r="D38" s="92"/>
      <c r="E38" s="90"/>
      <c r="F38" s="90"/>
      <c r="G38" s="92"/>
      <c r="H38" s="90"/>
      <c r="I38" s="327"/>
    </row>
    <row r="39">
      <c r="A39" s="27"/>
      <c r="B39" s="88" t="s">
        <v>233</v>
      </c>
      <c r="C39" s="90"/>
      <c r="D39" s="92"/>
      <c r="E39" s="92"/>
      <c r="F39" s="92"/>
      <c r="G39" s="92">
        <v>2.0</v>
      </c>
      <c r="H39" s="92">
        <v>1.0</v>
      </c>
      <c r="I39" s="327"/>
    </row>
    <row r="40">
      <c r="A40" s="35"/>
      <c r="B40" s="88" t="s">
        <v>338</v>
      </c>
      <c r="C40" s="110" t="str">
        <f t="shared" ref="C40:I40" si="4">C34/C33</f>
        <v>#DIV/0!</v>
      </c>
      <c r="D40" s="110" t="str">
        <f t="shared" si="4"/>
        <v>#DIV/0!</v>
      </c>
      <c r="E40" s="110">
        <f t="shared" si="4"/>
        <v>1</v>
      </c>
      <c r="F40" s="110">
        <f t="shared" si="4"/>
        <v>1</v>
      </c>
      <c r="G40" s="110">
        <f t="shared" si="4"/>
        <v>0.9583333333</v>
      </c>
      <c r="H40" s="110">
        <f t="shared" si="4"/>
        <v>1</v>
      </c>
      <c r="I40" s="117" t="str">
        <f t="shared" si="4"/>
        <v>#DIV/0!</v>
      </c>
    </row>
    <row r="41">
      <c r="A41" s="85">
        <v>43733.0</v>
      </c>
      <c r="B41" s="112" t="s">
        <v>134</v>
      </c>
      <c r="C41" s="113"/>
      <c r="D41" s="115"/>
      <c r="E41" s="115" t="s">
        <v>2650</v>
      </c>
      <c r="F41" s="115" t="s">
        <v>111</v>
      </c>
      <c r="G41" s="115"/>
      <c r="H41" s="115" t="s">
        <v>2649</v>
      </c>
      <c r="I41" s="326"/>
    </row>
    <row r="42">
      <c r="A42" s="27"/>
      <c r="B42" s="88" t="s">
        <v>159</v>
      </c>
      <c r="C42" s="90"/>
      <c r="D42" s="92"/>
      <c r="E42" s="92">
        <v>18.0</v>
      </c>
      <c r="F42" s="92">
        <v>60.0</v>
      </c>
      <c r="G42" s="92"/>
      <c r="H42" s="92">
        <v>28.0</v>
      </c>
      <c r="I42" s="327"/>
    </row>
    <row r="43">
      <c r="A43" s="27"/>
      <c r="B43" s="88" t="s">
        <v>178</v>
      </c>
      <c r="C43" s="90"/>
      <c r="D43" s="92"/>
      <c r="E43" s="92">
        <v>18.0</v>
      </c>
      <c r="F43" s="92">
        <v>59.0</v>
      </c>
      <c r="G43" s="92"/>
      <c r="H43" s="92">
        <v>28.0</v>
      </c>
      <c r="I43" s="327"/>
    </row>
    <row r="44">
      <c r="A44" s="27"/>
      <c r="B44" s="88" t="s">
        <v>287</v>
      </c>
      <c r="C44" s="90"/>
      <c r="D44" s="92"/>
      <c r="E44" s="92">
        <v>18.0</v>
      </c>
      <c r="F44" s="90"/>
      <c r="G44" s="92"/>
      <c r="H44" s="90"/>
      <c r="I44" s="327"/>
    </row>
    <row r="45">
      <c r="A45" s="27"/>
      <c r="B45" s="88" t="s">
        <v>301</v>
      </c>
      <c r="C45" s="90"/>
      <c r="D45" s="92"/>
      <c r="E45" s="90"/>
      <c r="F45" s="90"/>
      <c r="G45" s="90"/>
      <c r="H45" s="90"/>
      <c r="I45" s="327"/>
    </row>
    <row r="46">
      <c r="A46" s="27"/>
      <c r="B46" s="88" t="s">
        <v>214</v>
      </c>
      <c r="C46" s="90"/>
      <c r="D46" s="92"/>
      <c r="E46" s="92"/>
      <c r="F46" s="92">
        <v>11.0</v>
      </c>
      <c r="G46" s="92"/>
      <c r="H46" s="92">
        <v>5.0</v>
      </c>
      <c r="I46" s="327"/>
    </row>
    <row r="47">
      <c r="A47" s="27"/>
      <c r="B47" s="88" t="s">
        <v>221</v>
      </c>
      <c r="C47" s="90"/>
      <c r="D47" s="92"/>
      <c r="E47" s="90"/>
      <c r="F47" s="90"/>
      <c r="G47" s="92"/>
      <c r="H47" s="90"/>
      <c r="I47" s="327"/>
    </row>
    <row r="48">
      <c r="A48" s="27"/>
      <c r="B48" s="88" t="s">
        <v>233</v>
      </c>
      <c r="C48" s="90"/>
      <c r="D48" s="92"/>
      <c r="E48" s="92"/>
      <c r="F48" s="92">
        <v>1.0</v>
      </c>
      <c r="G48" s="92"/>
      <c r="H48" s="92"/>
      <c r="I48" s="327"/>
    </row>
    <row r="49">
      <c r="A49" s="35"/>
      <c r="B49" s="88" t="s">
        <v>338</v>
      </c>
      <c r="C49" s="110" t="str">
        <f t="shared" ref="C49:I49" si="5">C43/C42</f>
        <v>#DIV/0!</v>
      </c>
      <c r="D49" s="110" t="str">
        <f t="shared" si="5"/>
        <v>#DIV/0!</v>
      </c>
      <c r="E49" s="110">
        <f t="shared" si="5"/>
        <v>1</v>
      </c>
      <c r="F49" s="110">
        <f t="shared" si="5"/>
        <v>0.9833333333</v>
      </c>
      <c r="G49" s="110" t="str">
        <f t="shared" si="5"/>
        <v>#DIV/0!</v>
      </c>
      <c r="H49" s="110">
        <f t="shared" si="5"/>
        <v>1</v>
      </c>
      <c r="I49" s="117" t="str">
        <f t="shared" si="5"/>
        <v>#DIV/0!</v>
      </c>
    </row>
    <row r="50">
      <c r="A50" s="85">
        <v>43734.0</v>
      </c>
      <c r="B50" s="112" t="s">
        <v>134</v>
      </c>
      <c r="C50" s="113"/>
      <c r="D50" s="115"/>
      <c r="E50" s="115" t="s">
        <v>2650</v>
      </c>
      <c r="F50" s="115" t="s">
        <v>111</v>
      </c>
      <c r="G50" s="115"/>
      <c r="H50" s="115" t="s">
        <v>2649</v>
      </c>
      <c r="I50" s="326"/>
    </row>
    <row r="51">
      <c r="A51" s="27"/>
      <c r="B51" s="88" t="s">
        <v>159</v>
      </c>
      <c r="C51" s="90"/>
      <c r="D51" s="92"/>
      <c r="E51" s="92">
        <v>15.0</v>
      </c>
      <c r="F51" s="92">
        <v>60.0</v>
      </c>
      <c r="G51" s="92"/>
      <c r="H51" s="92">
        <v>24.0</v>
      </c>
      <c r="I51" s="327"/>
    </row>
    <row r="52">
      <c r="A52" s="27"/>
      <c r="B52" s="88" t="s">
        <v>178</v>
      </c>
      <c r="C52" s="90"/>
      <c r="D52" s="92"/>
      <c r="E52" s="92">
        <v>14.0</v>
      </c>
      <c r="F52" s="92">
        <v>59.0</v>
      </c>
      <c r="G52" s="92"/>
      <c r="H52" s="92">
        <v>20.0</v>
      </c>
      <c r="I52" s="327"/>
    </row>
    <row r="53">
      <c r="A53" s="27"/>
      <c r="B53" s="88" t="s">
        <v>287</v>
      </c>
      <c r="C53" s="90"/>
      <c r="D53" s="92"/>
      <c r="E53" s="92">
        <v>15.0</v>
      </c>
      <c r="F53" s="90"/>
      <c r="G53" s="92"/>
      <c r="H53" s="90"/>
      <c r="I53" s="327"/>
    </row>
    <row r="54">
      <c r="A54" s="27"/>
      <c r="B54" s="88" t="s">
        <v>301</v>
      </c>
      <c r="C54" s="90"/>
      <c r="D54" s="92"/>
      <c r="E54" s="90"/>
      <c r="F54" s="90"/>
      <c r="G54" s="90"/>
      <c r="H54" s="90"/>
      <c r="I54" s="327"/>
    </row>
    <row r="55">
      <c r="A55" s="27"/>
      <c r="B55" s="88" t="s">
        <v>214</v>
      </c>
      <c r="C55" s="90"/>
      <c r="D55" s="92"/>
      <c r="E55" s="92">
        <v>3.0</v>
      </c>
      <c r="F55" s="92">
        <v>11.0</v>
      </c>
      <c r="G55" s="92"/>
      <c r="H55" s="92">
        <v>5.0</v>
      </c>
      <c r="I55" s="327"/>
    </row>
    <row r="56">
      <c r="A56" s="27"/>
      <c r="B56" s="88" t="s">
        <v>221</v>
      </c>
      <c r="C56" s="90"/>
      <c r="D56" s="92"/>
      <c r="E56" s="90"/>
      <c r="F56" s="90"/>
      <c r="G56" s="92"/>
      <c r="H56" s="90"/>
      <c r="I56" s="327"/>
    </row>
    <row r="57">
      <c r="A57" s="27"/>
      <c r="B57" s="88" t="s">
        <v>233</v>
      </c>
      <c r="C57" s="90"/>
      <c r="D57" s="92"/>
      <c r="E57" s="92">
        <v>1.0</v>
      </c>
      <c r="F57" s="92">
        <v>1.0</v>
      </c>
      <c r="G57" s="92"/>
      <c r="H57" s="92">
        <v>4.0</v>
      </c>
      <c r="I57" s="327"/>
    </row>
    <row r="58">
      <c r="A58" s="35"/>
      <c r="B58" s="88" t="s">
        <v>338</v>
      </c>
      <c r="C58" s="110" t="str">
        <f t="shared" ref="C58:I58" si="6">C52/C51</f>
        <v>#DIV/0!</v>
      </c>
      <c r="D58" s="110" t="str">
        <f t="shared" si="6"/>
        <v>#DIV/0!</v>
      </c>
      <c r="E58" s="110">
        <f t="shared" si="6"/>
        <v>0.9333333333</v>
      </c>
      <c r="F58" s="110">
        <f t="shared" si="6"/>
        <v>0.9833333333</v>
      </c>
      <c r="G58" s="110" t="str">
        <f t="shared" si="6"/>
        <v>#DIV/0!</v>
      </c>
      <c r="H58" s="110">
        <f t="shared" si="6"/>
        <v>0.8333333333</v>
      </c>
      <c r="I58" s="117" t="str">
        <f t="shared" si="6"/>
        <v>#DIV/0!</v>
      </c>
    </row>
    <row r="59">
      <c r="A59" s="85">
        <v>43738.0</v>
      </c>
      <c r="B59" s="112" t="s">
        <v>134</v>
      </c>
      <c r="C59" s="113"/>
      <c r="D59" s="115"/>
      <c r="E59" s="115" t="s">
        <v>85</v>
      </c>
      <c r="F59" s="115" t="s">
        <v>118</v>
      </c>
      <c r="G59" s="115" t="s">
        <v>176</v>
      </c>
      <c r="H59" s="115" t="s">
        <v>2649</v>
      </c>
      <c r="I59" s="326"/>
    </row>
    <row r="60">
      <c r="A60" s="27"/>
      <c r="B60" s="88" t="s">
        <v>159</v>
      </c>
      <c r="C60" s="90"/>
      <c r="D60" s="92"/>
      <c r="E60" s="92">
        <v>15.0</v>
      </c>
      <c r="F60" s="92">
        <v>9.0</v>
      </c>
      <c r="G60" s="92">
        <v>16.0</v>
      </c>
      <c r="H60" s="92">
        <v>26.0</v>
      </c>
      <c r="I60" s="327"/>
    </row>
    <row r="61">
      <c r="A61" s="27"/>
      <c r="B61" s="88" t="s">
        <v>178</v>
      </c>
      <c r="C61" s="90"/>
      <c r="D61" s="92"/>
      <c r="E61" s="92">
        <v>14.0</v>
      </c>
      <c r="F61" s="92">
        <v>9.0</v>
      </c>
      <c r="G61" s="92">
        <v>15.0</v>
      </c>
      <c r="H61" s="92">
        <v>25.0</v>
      </c>
      <c r="I61" s="327"/>
    </row>
    <row r="62">
      <c r="A62" s="27"/>
      <c r="B62" s="88" t="s">
        <v>287</v>
      </c>
      <c r="C62" s="90"/>
      <c r="D62" s="92"/>
      <c r="E62" s="92">
        <v>8.0</v>
      </c>
      <c r="F62" s="90"/>
      <c r="G62" s="92"/>
      <c r="H62" s="90"/>
      <c r="I62" s="327"/>
    </row>
    <row r="63">
      <c r="A63" s="27"/>
      <c r="B63" s="88" t="s">
        <v>301</v>
      </c>
      <c r="C63" s="90"/>
      <c r="D63" s="92"/>
      <c r="E63" s="90"/>
      <c r="F63" s="90"/>
      <c r="G63" s="90"/>
      <c r="H63" s="90"/>
      <c r="I63" s="327"/>
    </row>
    <row r="64">
      <c r="A64" s="27"/>
      <c r="B64" s="88" t="s">
        <v>214</v>
      </c>
      <c r="C64" s="90"/>
      <c r="D64" s="92"/>
      <c r="E64" s="92">
        <v>6.0</v>
      </c>
      <c r="F64" s="92"/>
      <c r="G64" s="92"/>
      <c r="H64" s="92">
        <v>7.0</v>
      </c>
      <c r="I64" s="327"/>
    </row>
    <row r="65">
      <c r="A65" s="27"/>
      <c r="B65" s="88" t="s">
        <v>221</v>
      </c>
      <c r="C65" s="90"/>
      <c r="D65" s="92"/>
      <c r="E65" s="90"/>
      <c r="F65" s="90"/>
      <c r="G65" s="92"/>
      <c r="H65" s="90"/>
      <c r="I65" s="327"/>
    </row>
    <row r="66">
      <c r="A66" s="27"/>
      <c r="B66" s="88" t="s">
        <v>233</v>
      </c>
      <c r="C66" s="90"/>
      <c r="D66" s="92"/>
      <c r="E66" s="92">
        <v>1.0</v>
      </c>
      <c r="F66" s="92"/>
      <c r="G66" s="92">
        <v>1.0</v>
      </c>
      <c r="H66" s="92">
        <v>1.0</v>
      </c>
      <c r="I66" s="327"/>
    </row>
    <row r="67">
      <c r="A67" s="35"/>
      <c r="B67" s="88" t="s">
        <v>338</v>
      </c>
      <c r="C67" s="110" t="str">
        <f t="shared" ref="C67:I67" si="7">C61/C60</f>
        <v>#DIV/0!</v>
      </c>
      <c r="D67" s="110" t="str">
        <f t="shared" si="7"/>
        <v>#DIV/0!</v>
      </c>
      <c r="E67" s="110">
        <f t="shared" si="7"/>
        <v>0.9333333333</v>
      </c>
      <c r="F67" s="110">
        <f t="shared" si="7"/>
        <v>1</v>
      </c>
      <c r="G67" s="110">
        <f t="shared" si="7"/>
        <v>0.9375</v>
      </c>
      <c r="H67" s="110">
        <f t="shared" si="7"/>
        <v>0.9615384615</v>
      </c>
      <c r="I67" s="117" t="str">
        <f t="shared" si="7"/>
        <v>#DIV/0!</v>
      </c>
    </row>
    <row r="68">
      <c r="A68" s="85">
        <v>43740.0</v>
      </c>
      <c r="B68" s="112" t="s">
        <v>134</v>
      </c>
      <c r="C68" s="113"/>
      <c r="D68" s="115"/>
      <c r="E68" s="115" t="s">
        <v>100</v>
      </c>
      <c r="F68" s="115" t="s">
        <v>805</v>
      </c>
      <c r="G68" s="115" t="s">
        <v>111</v>
      </c>
      <c r="H68" s="115" t="s">
        <v>2649</v>
      </c>
      <c r="I68" s="326"/>
    </row>
    <row r="69">
      <c r="A69" s="27"/>
      <c r="B69" s="88" t="s">
        <v>159</v>
      </c>
      <c r="C69" s="90"/>
      <c r="D69" s="92"/>
      <c r="E69" s="92">
        <v>6.0</v>
      </c>
      <c r="F69" s="92">
        <v>29.0</v>
      </c>
      <c r="G69" s="92">
        <v>21.0</v>
      </c>
      <c r="H69" s="92">
        <v>15.0</v>
      </c>
      <c r="I69" s="327"/>
    </row>
    <row r="70">
      <c r="A70" s="27"/>
      <c r="B70" s="88" t="s">
        <v>178</v>
      </c>
      <c r="C70" s="90"/>
      <c r="D70" s="92"/>
      <c r="E70" s="92">
        <v>6.0</v>
      </c>
      <c r="F70" s="92">
        <v>27.0</v>
      </c>
      <c r="G70" s="92">
        <v>20.0</v>
      </c>
      <c r="H70" s="92">
        <v>25.0</v>
      </c>
      <c r="I70" s="327"/>
    </row>
    <row r="71">
      <c r="A71" s="27"/>
      <c r="B71" s="88" t="s">
        <v>287</v>
      </c>
      <c r="C71" s="90"/>
      <c r="D71" s="92"/>
      <c r="E71" s="92">
        <v>6.0</v>
      </c>
      <c r="F71" s="90"/>
      <c r="G71" s="92"/>
      <c r="H71" s="90"/>
      <c r="I71" s="327"/>
    </row>
    <row r="72">
      <c r="A72" s="27"/>
      <c r="B72" s="88" t="s">
        <v>301</v>
      </c>
      <c r="C72" s="90"/>
      <c r="D72" s="92"/>
      <c r="E72" s="90"/>
      <c r="F72" s="90"/>
      <c r="G72" s="90"/>
      <c r="H72" s="90"/>
      <c r="I72" s="327"/>
    </row>
    <row r="73">
      <c r="A73" s="27"/>
      <c r="B73" s="88" t="s">
        <v>214</v>
      </c>
      <c r="C73" s="90"/>
      <c r="D73" s="92"/>
      <c r="E73" s="92">
        <v>1.0</v>
      </c>
      <c r="F73" s="92"/>
      <c r="G73" s="92"/>
      <c r="H73" s="92">
        <v>7.0</v>
      </c>
      <c r="I73" s="327"/>
    </row>
    <row r="74">
      <c r="A74" s="27"/>
      <c r="B74" s="88" t="s">
        <v>221</v>
      </c>
      <c r="C74" s="90"/>
      <c r="D74" s="92"/>
      <c r="E74" s="90"/>
      <c r="F74" s="90"/>
      <c r="G74" s="92"/>
      <c r="H74" s="90"/>
      <c r="I74" s="327"/>
    </row>
    <row r="75">
      <c r="A75" s="27"/>
      <c r="B75" s="88" t="s">
        <v>233</v>
      </c>
      <c r="C75" s="90"/>
      <c r="D75" s="92"/>
      <c r="E75" s="92"/>
      <c r="F75" s="92">
        <v>2.0</v>
      </c>
      <c r="G75" s="92">
        <v>1.0</v>
      </c>
      <c r="H75" s="92">
        <v>1.0</v>
      </c>
      <c r="I75" s="327"/>
    </row>
    <row r="76">
      <c r="A76" s="35"/>
      <c r="B76" s="88" t="s">
        <v>338</v>
      </c>
      <c r="C76" s="110" t="str">
        <f t="shared" ref="C76:I76" si="8">C70/C69</f>
        <v>#DIV/0!</v>
      </c>
      <c r="D76" s="110" t="str">
        <f t="shared" si="8"/>
        <v>#DIV/0!</v>
      </c>
      <c r="E76" s="110">
        <f t="shared" si="8"/>
        <v>1</v>
      </c>
      <c r="F76" s="110">
        <f t="shared" si="8"/>
        <v>0.9310344828</v>
      </c>
      <c r="G76" s="110">
        <f t="shared" si="8"/>
        <v>0.9523809524</v>
      </c>
      <c r="H76" s="110">
        <f t="shared" si="8"/>
        <v>1.666666667</v>
      </c>
      <c r="I76" s="117" t="str">
        <f t="shared" si="8"/>
        <v>#DIV/0!</v>
      </c>
    </row>
  </sheetData>
  <mergeCells count="10">
    <mergeCell ref="A50:A58"/>
    <mergeCell ref="A59:A67"/>
    <mergeCell ref="A68:A76"/>
    <mergeCell ref="A1:A2"/>
    <mergeCell ref="B1:B2"/>
    <mergeCell ref="A4:A13"/>
    <mergeCell ref="A14:A22"/>
    <mergeCell ref="A23:A31"/>
    <mergeCell ref="A32:A40"/>
    <mergeCell ref="A41:A49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6.29"/>
  </cols>
  <sheetData>
    <row r="1" ht="24.75" customHeight="1">
      <c r="A1" s="337" t="s">
        <v>2651</v>
      </c>
      <c r="B1" s="338" t="s">
        <v>2652</v>
      </c>
      <c r="C1" s="330" t="s">
        <v>2653</v>
      </c>
      <c r="D1" s="331" t="s">
        <v>2653</v>
      </c>
      <c r="E1" s="331" t="s">
        <v>2653</v>
      </c>
      <c r="F1" s="331" t="s">
        <v>2653</v>
      </c>
      <c r="G1" s="331" t="s">
        <v>2653</v>
      </c>
      <c r="H1" s="331" t="s">
        <v>2653</v>
      </c>
      <c r="I1" s="331" t="s">
        <v>2653</v>
      </c>
    </row>
    <row r="2">
      <c r="A2" s="35"/>
      <c r="B2" s="77"/>
      <c r="C2" s="333" t="s">
        <v>2654</v>
      </c>
      <c r="D2" s="334" t="s">
        <v>182</v>
      </c>
      <c r="E2" s="334" t="s">
        <v>1260</v>
      </c>
      <c r="F2" s="334" t="s">
        <v>2020</v>
      </c>
      <c r="G2" s="334" t="s">
        <v>456</v>
      </c>
      <c r="H2" s="334" t="s">
        <v>1649</v>
      </c>
      <c r="I2" s="334" t="s">
        <v>114</v>
      </c>
    </row>
    <row r="3">
      <c r="A3" s="298"/>
      <c r="B3" s="75" t="s">
        <v>134</v>
      </c>
      <c r="C3" s="339" t="s">
        <v>2655</v>
      </c>
      <c r="D3" s="340" t="s">
        <v>2656</v>
      </c>
      <c r="E3" s="341" t="s">
        <v>965</v>
      </c>
      <c r="F3" s="341" t="s">
        <v>104</v>
      </c>
      <c r="G3" s="341" t="s">
        <v>456</v>
      </c>
      <c r="H3" s="341">
        <v>0.0</v>
      </c>
      <c r="I3" s="341" t="s">
        <v>389</v>
      </c>
    </row>
    <row r="4">
      <c r="A4" s="85">
        <v>43727.0</v>
      </c>
      <c r="B4" s="88" t="s">
        <v>159</v>
      </c>
      <c r="C4" s="92">
        <v>0.0</v>
      </c>
      <c r="D4" s="92">
        <v>0.0</v>
      </c>
      <c r="E4" s="15">
        <v>80.0</v>
      </c>
      <c r="F4" s="15">
        <v>18.0</v>
      </c>
      <c r="G4" s="15">
        <v>0.0</v>
      </c>
      <c r="H4" s="15">
        <v>0.0</v>
      </c>
      <c r="I4" s="15">
        <v>73.0</v>
      </c>
      <c r="J4" s="342">
        <f>SUM(C4:I4)</f>
        <v>171</v>
      </c>
    </row>
    <row r="5">
      <c r="A5" s="27"/>
      <c r="B5" s="88" t="s">
        <v>178</v>
      </c>
      <c r="C5" s="92">
        <v>0.0</v>
      </c>
      <c r="D5" s="92">
        <v>0.0</v>
      </c>
      <c r="E5" s="15">
        <v>80.0</v>
      </c>
      <c r="F5" s="15">
        <v>18.0</v>
      </c>
      <c r="G5" s="15">
        <v>0.0</v>
      </c>
      <c r="H5" s="15">
        <v>0.0</v>
      </c>
      <c r="I5" s="15">
        <v>73.0</v>
      </c>
    </row>
    <row r="6">
      <c r="A6" s="27"/>
      <c r="B6" s="88" t="s">
        <v>287</v>
      </c>
      <c r="C6" s="92">
        <v>0.0</v>
      </c>
      <c r="D6" s="92">
        <v>0.0</v>
      </c>
      <c r="E6" s="15">
        <v>40.0</v>
      </c>
      <c r="F6" s="15">
        <v>8.0</v>
      </c>
      <c r="G6" s="15">
        <v>0.0</v>
      </c>
      <c r="H6" s="15">
        <v>0.0</v>
      </c>
      <c r="I6" s="15">
        <v>0.0</v>
      </c>
    </row>
    <row r="7">
      <c r="A7" s="27"/>
      <c r="B7" s="88" t="s">
        <v>295</v>
      </c>
      <c r="C7" s="92">
        <v>0.0</v>
      </c>
      <c r="D7" s="92">
        <v>0.0</v>
      </c>
      <c r="E7" s="15">
        <v>40.0</v>
      </c>
      <c r="F7" s="15">
        <v>10.0</v>
      </c>
      <c r="G7" s="15">
        <v>0.0</v>
      </c>
      <c r="H7" s="15">
        <v>0.0</v>
      </c>
      <c r="I7" s="15">
        <v>73.0</v>
      </c>
    </row>
    <row r="8">
      <c r="A8" s="27"/>
      <c r="B8" s="88" t="s">
        <v>301</v>
      </c>
      <c r="C8" s="92">
        <v>0.0</v>
      </c>
      <c r="D8" s="92">
        <v>0.0</v>
      </c>
      <c r="E8" s="15">
        <v>0.0</v>
      </c>
      <c r="F8" s="15">
        <v>0.0</v>
      </c>
      <c r="G8" s="15">
        <v>0.0</v>
      </c>
      <c r="H8" s="15">
        <v>0.0</v>
      </c>
      <c r="I8" s="15">
        <v>0.0</v>
      </c>
    </row>
    <row r="9">
      <c r="A9" s="27"/>
      <c r="B9" s="88" t="s">
        <v>207</v>
      </c>
      <c r="C9" s="92">
        <v>0.0</v>
      </c>
      <c r="D9" s="92">
        <v>0.0</v>
      </c>
      <c r="E9" s="15">
        <v>0.0</v>
      </c>
      <c r="F9" s="15">
        <v>0.0</v>
      </c>
      <c r="G9" s="15">
        <v>0.0</v>
      </c>
      <c r="H9" s="15">
        <v>0.0</v>
      </c>
      <c r="I9" s="15">
        <v>0.0</v>
      </c>
    </row>
    <row r="10">
      <c r="A10" s="27"/>
      <c r="B10" s="88" t="s">
        <v>214</v>
      </c>
      <c r="C10" s="92">
        <v>0.0</v>
      </c>
      <c r="D10" s="92">
        <v>0.0</v>
      </c>
      <c r="E10" s="15">
        <v>0.0</v>
      </c>
      <c r="F10" s="15">
        <v>0.0</v>
      </c>
      <c r="G10" s="15">
        <v>0.0</v>
      </c>
      <c r="H10" s="15">
        <v>0.0</v>
      </c>
      <c r="I10" s="15">
        <v>0.0</v>
      </c>
    </row>
    <row r="11">
      <c r="A11" s="27"/>
      <c r="B11" s="88" t="s">
        <v>221</v>
      </c>
      <c r="C11" s="92">
        <v>0.0</v>
      </c>
      <c r="D11" s="92">
        <v>0.0</v>
      </c>
      <c r="E11" s="15">
        <v>0.0</v>
      </c>
      <c r="F11" s="15">
        <v>0.0</v>
      </c>
      <c r="G11" s="15">
        <v>0.0</v>
      </c>
      <c r="H11" s="15">
        <v>0.0</v>
      </c>
      <c r="I11" s="15">
        <v>0.0</v>
      </c>
    </row>
    <row r="12">
      <c r="A12" s="27"/>
      <c r="B12" s="88" t="s">
        <v>233</v>
      </c>
      <c r="C12" s="92">
        <v>0.0</v>
      </c>
      <c r="D12" s="92">
        <v>0.0</v>
      </c>
      <c r="E12" s="15">
        <v>0.0</v>
      </c>
      <c r="F12" s="15">
        <v>1.0</v>
      </c>
      <c r="G12" s="15">
        <v>0.0</v>
      </c>
      <c r="H12" s="15">
        <v>0.0</v>
      </c>
      <c r="I12" s="15">
        <v>0.0</v>
      </c>
    </row>
    <row r="13">
      <c r="A13" s="35"/>
      <c r="B13" s="109" t="s">
        <v>239</v>
      </c>
      <c r="C13" s="110" t="str">
        <f t="shared" ref="C13:I13" si="1">C5/C4</f>
        <v>#DIV/0!</v>
      </c>
      <c r="D13" s="110" t="str">
        <f t="shared" si="1"/>
        <v>#DIV/0!</v>
      </c>
      <c r="E13" s="110">
        <f t="shared" si="1"/>
        <v>1</v>
      </c>
      <c r="F13" s="110">
        <f t="shared" si="1"/>
        <v>1</v>
      </c>
      <c r="G13" s="110" t="str">
        <f t="shared" si="1"/>
        <v>#DIV/0!</v>
      </c>
      <c r="H13" s="110" t="str">
        <f t="shared" si="1"/>
        <v>#DIV/0!</v>
      </c>
      <c r="I13" s="110">
        <f t="shared" si="1"/>
        <v>1</v>
      </c>
    </row>
    <row r="14">
      <c r="A14" s="298"/>
      <c r="B14" s="75" t="s">
        <v>134</v>
      </c>
      <c r="C14" s="339" t="s">
        <v>2655</v>
      </c>
      <c r="D14" s="340" t="s">
        <v>2656</v>
      </c>
      <c r="E14" s="341" t="s">
        <v>166</v>
      </c>
      <c r="F14" s="341" t="s">
        <v>1452</v>
      </c>
      <c r="G14" s="341" t="s">
        <v>129</v>
      </c>
      <c r="H14" s="341" t="s">
        <v>2025</v>
      </c>
      <c r="I14" s="341" t="s">
        <v>389</v>
      </c>
    </row>
    <row r="15">
      <c r="A15" s="85">
        <v>43728.0</v>
      </c>
      <c r="B15" s="88" t="s">
        <v>159</v>
      </c>
      <c r="C15" s="92">
        <v>0.0</v>
      </c>
      <c r="D15" s="92">
        <v>0.0</v>
      </c>
      <c r="E15" s="15">
        <v>54.0</v>
      </c>
      <c r="F15" s="15">
        <v>94.0</v>
      </c>
      <c r="G15" s="15">
        <v>29.0</v>
      </c>
      <c r="H15" s="15">
        <v>0.0</v>
      </c>
      <c r="I15" s="15">
        <v>59.0</v>
      </c>
    </row>
    <row r="16">
      <c r="A16" s="27"/>
      <c r="B16" s="88" t="s">
        <v>178</v>
      </c>
      <c r="C16" s="92">
        <v>0.0</v>
      </c>
      <c r="D16" s="92">
        <v>0.0</v>
      </c>
      <c r="E16" s="15">
        <v>54.0</v>
      </c>
      <c r="F16" s="15">
        <v>94.0</v>
      </c>
      <c r="G16" s="15">
        <v>29.0</v>
      </c>
      <c r="H16" s="92">
        <v>0.0</v>
      </c>
      <c r="I16" s="15">
        <v>59.0</v>
      </c>
    </row>
    <row r="17">
      <c r="A17" s="27"/>
      <c r="B17" s="88" t="s">
        <v>287</v>
      </c>
      <c r="C17" s="92">
        <v>0.0</v>
      </c>
      <c r="D17" s="92">
        <v>0.0</v>
      </c>
      <c r="E17" s="15">
        <v>51.0</v>
      </c>
      <c r="F17" s="15">
        <v>20.0</v>
      </c>
      <c r="G17" s="15">
        <v>2.0</v>
      </c>
      <c r="H17" s="92">
        <v>0.0</v>
      </c>
      <c r="I17" s="15">
        <v>0.0</v>
      </c>
    </row>
    <row r="18">
      <c r="A18" s="27"/>
      <c r="B18" s="88" t="s">
        <v>295</v>
      </c>
      <c r="C18" s="92">
        <v>0.0</v>
      </c>
      <c r="D18" s="92">
        <v>0.0</v>
      </c>
      <c r="E18" s="15">
        <v>3.0</v>
      </c>
      <c r="F18" s="15">
        <v>72.0</v>
      </c>
      <c r="G18" s="15">
        <v>25.0</v>
      </c>
      <c r="H18" s="92">
        <v>0.0</v>
      </c>
      <c r="I18" s="15">
        <v>58.0</v>
      </c>
    </row>
    <row r="19">
      <c r="A19" s="27"/>
      <c r="B19" s="88" t="s">
        <v>301</v>
      </c>
      <c r="C19" s="92">
        <v>0.0</v>
      </c>
      <c r="D19" s="92">
        <v>0.0</v>
      </c>
      <c r="E19" s="15">
        <v>0.0</v>
      </c>
      <c r="F19" s="15">
        <v>2.0</v>
      </c>
      <c r="G19" s="15">
        <v>2.0</v>
      </c>
      <c r="H19" s="92">
        <v>0.0</v>
      </c>
      <c r="I19" s="15">
        <v>1.0</v>
      </c>
    </row>
    <row r="20">
      <c r="A20" s="27"/>
      <c r="B20" s="88" t="s">
        <v>207</v>
      </c>
      <c r="C20" s="92">
        <v>0.0</v>
      </c>
      <c r="D20" s="92">
        <v>0.0</v>
      </c>
      <c r="E20" s="15">
        <v>0.0</v>
      </c>
      <c r="F20" s="15">
        <v>0.0</v>
      </c>
      <c r="G20" s="15">
        <v>0.0</v>
      </c>
      <c r="H20" s="92">
        <v>0.0</v>
      </c>
      <c r="I20" s="15">
        <v>0.0</v>
      </c>
    </row>
    <row r="21">
      <c r="A21" s="27"/>
      <c r="B21" s="88" t="s">
        <v>214</v>
      </c>
      <c r="C21" s="92">
        <v>0.0</v>
      </c>
      <c r="D21" s="92">
        <v>0.0</v>
      </c>
      <c r="E21" s="15">
        <v>0.0</v>
      </c>
      <c r="F21" s="15">
        <v>0.0</v>
      </c>
      <c r="G21" s="15">
        <v>0.0</v>
      </c>
      <c r="H21" s="92">
        <v>0.0</v>
      </c>
      <c r="I21" s="15">
        <v>0.0</v>
      </c>
    </row>
    <row r="22">
      <c r="A22" s="27"/>
      <c r="B22" s="88" t="s">
        <v>221</v>
      </c>
      <c r="C22" s="92">
        <v>0.0</v>
      </c>
      <c r="D22" s="92">
        <v>0.0</v>
      </c>
      <c r="E22" s="15">
        <v>0.0</v>
      </c>
      <c r="F22" s="15">
        <v>0.0</v>
      </c>
      <c r="G22" s="15">
        <v>0.0</v>
      </c>
      <c r="H22" s="92">
        <v>0.0</v>
      </c>
      <c r="I22" s="15">
        <v>0.0</v>
      </c>
    </row>
    <row r="23">
      <c r="A23" s="27"/>
      <c r="B23" s="88" t="s">
        <v>233</v>
      </c>
      <c r="C23" s="92">
        <v>0.0</v>
      </c>
      <c r="D23" s="92">
        <v>0.0</v>
      </c>
      <c r="E23" s="15">
        <v>2.0</v>
      </c>
      <c r="F23" s="15">
        <v>0.0</v>
      </c>
      <c r="G23" s="15">
        <v>1.0</v>
      </c>
      <c r="H23" s="92">
        <v>0.0</v>
      </c>
      <c r="I23" s="15">
        <v>0.0</v>
      </c>
    </row>
    <row r="24">
      <c r="A24" s="35"/>
      <c r="B24" s="109" t="s">
        <v>239</v>
      </c>
      <c r="C24" s="110" t="str">
        <f t="shared" ref="C24:I24" si="2">C16/C15</f>
        <v>#DIV/0!</v>
      </c>
      <c r="D24" s="110" t="str">
        <f t="shared" si="2"/>
        <v>#DIV/0!</v>
      </c>
      <c r="E24" s="110">
        <f t="shared" si="2"/>
        <v>1</v>
      </c>
      <c r="F24" s="110">
        <f t="shared" si="2"/>
        <v>1</v>
      </c>
      <c r="G24" s="110">
        <f t="shared" si="2"/>
        <v>1</v>
      </c>
      <c r="H24" s="110" t="str">
        <f t="shared" si="2"/>
        <v>#DIV/0!</v>
      </c>
      <c r="I24" s="110">
        <f t="shared" si="2"/>
        <v>1</v>
      </c>
    </row>
    <row r="25">
      <c r="A25" s="85">
        <v>43729.0</v>
      </c>
      <c r="B25" s="112" t="s">
        <v>134</v>
      </c>
      <c r="C25" s="115" t="s">
        <v>2657</v>
      </c>
      <c r="D25" s="115" t="s">
        <v>182</v>
      </c>
      <c r="E25" s="115" t="s">
        <v>58</v>
      </c>
      <c r="F25" s="115" t="s">
        <v>2020</v>
      </c>
      <c r="G25" s="115" t="s">
        <v>174</v>
      </c>
      <c r="H25" s="115" t="s">
        <v>1649</v>
      </c>
      <c r="I25" s="115" t="s">
        <v>114</v>
      </c>
      <c r="J25" s="82"/>
      <c r="K25" s="23"/>
      <c r="L25" s="82"/>
      <c r="M25" s="82"/>
      <c r="N25" s="82"/>
      <c r="O25" s="23"/>
      <c r="P25" s="82"/>
      <c r="Q25" s="23"/>
      <c r="R25" s="23"/>
      <c r="S25" s="82"/>
    </row>
    <row r="26">
      <c r="A26" s="27"/>
      <c r="B26" s="88" t="s">
        <v>159</v>
      </c>
      <c r="C26" s="92">
        <v>0.0</v>
      </c>
      <c r="D26" s="92">
        <v>0.0</v>
      </c>
      <c r="E26" s="92">
        <v>82.0</v>
      </c>
      <c r="F26" s="92">
        <v>0.0</v>
      </c>
      <c r="G26" s="92">
        <v>82.0</v>
      </c>
      <c r="H26" s="92">
        <v>0.0</v>
      </c>
      <c r="I26" s="92">
        <v>62.0</v>
      </c>
      <c r="J26" s="82"/>
      <c r="K26" s="23"/>
      <c r="L26" s="82"/>
      <c r="M26" s="82"/>
      <c r="N26" s="82"/>
      <c r="O26" s="23"/>
      <c r="P26" s="82"/>
      <c r="Q26" s="23"/>
      <c r="R26" s="23"/>
      <c r="S26" s="82"/>
    </row>
    <row r="27">
      <c r="A27" s="27"/>
      <c r="B27" s="88" t="s">
        <v>178</v>
      </c>
      <c r="C27" s="92">
        <v>0.0</v>
      </c>
      <c r="D27" s="92">
        <v>0.0</v>
      </c>
      <c r="E27" s="92">
        <v>82.0</v>
      </c>
      <c r="F27" s="92">
        <v>0.0</v>
      </c>
      <c r="G27" s="92">
        <v>82.0</v>
      </c>
      <c r="H27" s="92">
        <v>0.0</v>
      </c>
      <c r="I27" s="92">
        <v>62.0</v>
      </c>
      <c r="J27" s="82"/>
      <c r="K27" s="23"/>
      <c r="L27" s="82"/>
      <c r="M27" s="82"/>
      <c r="N27" s="82"/>
      <c r="O27" s="23"/>
      <c r="P27" s="82"/>
      <c r="Q27" s="23"/>
      <c r="R27" s="23"/>
      <c r="S27" s="82"/>
    </row>
    <row r="28">
      <c r="A28" s="27"/>
      <c r="B28" s="88" t="s">
        <v>287</v>
      </c>
      <c r="C28" s="92">
        <v>0.0</v>
      </c>
      <c r="D28" s="92">
        <v>0.0</v>
      </c>
      <c r="E28" s="92">
        <v>35.0</v>
      </c>
      <c r="F28" s="92">
        <v>0.0</v>
      </c>
      <c r="G28" s="92">
        <v>0.0</v>
      </c>
      <c r="H28" s="92">
        <v>0.0</v>
      </c>
      <c r="I28" s="92">
        <v>0.0</v>
      </c>
      <c r="J28" s="82"/>
      <c r="K28" s="23"/>
      <c r="L28" s="82"/>
      <c r="M28" s="23"/>
      <c r="N28" s="82"/>
      <c r="O28" s="23"/>
      <c r="P28" s="82"/>
      <c r="Q28" s="23"/>
      <c r="R28" s="23"/>
      <c r="S28" s="82"/>
    </row>
    <row r="29">
      <c r="A29" s="27"/>
      <c r="B29" s="88" t="s">
        <v>301</v>
      </c>
      <c r="C29" s="92">
        <v>0.0</v>
      </c>
      <c r="D29" s="92">
        <v>0.0</v>
      </c>
      <c r="E29" s="92">
        <v>47.0</v>
      </c>
      <c r="F29" s="92">
        <v>0.0</v>
      </c>
      <c r="G29" s="92">
        <v>82.0</v>
      </c>
      <c r="H29" s="92">
        <v>0.0</v>
      </c>
      <c r="I29" s="92">
        <v>62.0</v>
      </c>
      <c r="J29" s="23"/>
      <c r="K29" s="23"/>
      <c r="L29" s="23"/>
      <c r="M29" s="23"/>
      <c r="N29" s="23"/>
      <c r="O29" s="23"/>
      <c r="P29" s="82"/>
      <c r="Q29" s="23"/>
      <c r="R29" s="23"/>
      <c r="S29" s="82"/>
    </row>
    <row r="30">
      <c r="A30" s="27"/>
      <c r="B30" s="88" t="s">
        <v>214</v>
      </c>
      <c r="C30" s="92">
        <v>0.0</v>
      </c>
      <c r="D30" s="92">
        <v>0.0</v>
      </c>
      <c r="E30" s="92">
        <v>0.0</v>
      </c>
      <c r="F30" s="92">
        <v>0.0</v>
      </c>
      <c r="G30" s="92">
        <v>0.0</v>
      </c>
      <c r="H30" s="92">
        <v>0.0</v>
      </c>
      <c r="I30" s="92">
        <v>0.0</v>
      </c>
      <c r="J30" s="82"/>
      <c r="K30" s="23"/>
      <c r="L30" s="82"/>
      <c r="M30" s="23"/>
      <c r="N30" s="82"/>
      <c r="O30" s="23"/>
      <c r="P30" s="82"/>
      <c r="Q30" s="23"/>
      <c r="R30" s="23"/>
      <c r="S30" s="82"/>
    </row>
    <row r="31">
      <c r="A31" s="27"/>
      <c r="B31" s="88" t="s">
        <v>221</v>
      </c>
      <c r="C31" s="92">
        <v>0.0</v>
      </c>
      <c r="D31" s="92">
        <v>0.0</v>
      </c>
      <c r="E31" s="92">
        <v>0.0</v>
      </c>
      <c r="F31" s="92">
        <v>0.0</v>
      </c>
      <c r="G31" s="92">
        <v>0.0</v>
      </c>
      <c r="H31" s="92">
        <v>0.0</v>
      </c>
      <c r="I31" s="92">
        <v>0.0</v>
      </c>
      <c r="J31" s="23"/>
      <c r="K31" s="23"/>
      <c r="L31" s="82"/>
      <c r="M31" s="23"/>
      <c r="N31" s="82"/>
      <c r="O31" s="23"/>
      <c r="P31" s="23"/>
      <c r="Q31" s="23"/>
      <c r="R31" s="23"/>
      <c r="S31" s="82"/>
    </row>
    <row r="32">
      <c r="A32" s="27"/>
      <c r="B32" s="88" t="s">
        <v>233</v>
      </c>
      <c r="C32" s="92">
        <v>0.0</v>
      </c>
      <c r="D32" s="92">
        <v>0.0</v>
      </c>
      <c r="E32" s="92">
        <v>2.0</v>
      </c>
      <c r="F32" s="92">
        <v>2.0</v>
      </c>
      <c r="G32" s="92">
        <v>0.0</v>
      </c>
      <c r="H32" s="92">
        <v>0.0</v>
      </c>
      <c r="I32" s="92">
        <v>0.0</v>
      </c>
      <c r="J32" s="23"/>
      <c r="K32" s="23"/>
      <c r="L32" s="82"/>
      <c r="M32" s="23"/>
      <c r="N32" s="23"/>
      <c r="O32" s="23"/>
      <c r="P32" s="82"/>
      <c r="Q32" s="23"/>
      <c r="R32" s="23"/>
      <c r="S32" s="23"/>
    </row>
    <row r="33">
      <c r="A33" s="35"/>
      <c r="B33" s="88" t="s">
        <v>338</v>
      </c>
      <c r="C33" s="110" t="str">
        <f t="shared" ref="C33:I33" si="3">C27/C26</f>
        <v>#DIV/0!</v>
      </c>
      <c r="D33" s="110" t="str">
        <f t="shared" si="3"/>
        <v>#DIV/0!</v>
      </c>
      <c r="E33" s="110">
        <f t="shared" si="3"/>
        <v>1</v>
      </c>
      <c r="F33" s="110" t="str">
        <f t="shared" si="3"/>
        <v>#DIV/0!</v>
      </c>
      <c r="G33" s="110">
        <f t="shared" si="3"/>
        <v>1</v>
      </c>
      <c r="H33" s="110" t="str">
        <f t="shared" si="3"/>
        <v>#DIV/0!</v>
      </c>
      <c r="I33" s="110">
        <f t="shared" si="3"/>
        <v>1</v>
      </c>
      <c r="J33" s="118"/>
      <c r="K33" s="118"/>
      <c r="L33" s="118"/>
      <c r="M33" s="118"/>
      <c r="N33" s="118"/>
      <c r="O33" s="118"/>
      <c r="P33" s="118"/>
      <c r="Q33" s="118"/>
      <c r="R33" s="118"/>
      <c r="S33" s="118"/>
    </row>
    <row r="34">
      <c r="A34" s="298"/>
      <c r="B34" s="75" t="s">
        <v>134</v>
      </c>
      <c r="C34" s="339" t="s">
        <v>2655</v>
      </c>
      <c r="D34" s="340" t="s">
        <v>182</v>
      </c>
      <c r="E34" s="341" t="s">
        <v>42</v>
      </c>
      <c r="F34" s="341" t="s">
        <v>104</v>
      </c>
      <c r="G34" s="341" t="s">
        <v>456</v>
      </c>
      <c r="H34" s="341" t="s">
        <v>1649</v>
      </c>
      <c r="I34" s="341" t="s">
        <v>114</v>
      </c>
    </row>
    <row r="35">
      <c r="A35" s="85">
        <v>43731.0</v>
      </c>
      <c r="B35" s="88" t="s">
        <v>159</v>
      </c>
      <c r="C35" s="92">
        <v>0.0</v>
      </c>
      <c r="D35" s="92">
        <v>0.0</v>
      </c>
      <c r="E35" s="341">
        <v>82.0</v>
      </c>
      <c r="F35" s="341">
        <v>0.0</v>
      </c>
      <c r="G35" s="341">
        <v>45.0</v>
      </c>
      <c r="H35" s="341">
        <v>0.0</v>
      </c>
      <c r="I35" s="341">
        <v>78.0</v>
      </c>
      <c r="J35" s="342">
        <f>SUM(C35:I35)</f>
        <v>205</v>
      </c>
    </row>
    <row r="36">
      <c r="A36" s="27"/>
      <c r="B36" s="88" t="s">
        <v>178</v>
      </c>
      <c r="C36" s="92">
        <v>0.0</v>
      </c>
      <c r="D36" s="92">
        <v>0.0</v>
      </c>
      <c r="E36" s="341">
        <v>82.0</v>
      </c>
      <c r="F36" s="341">
        <v>0.0</v>
      </c>
      <c r="G36" s="341">
        <v>45.0</v>
      </c>
      <c r="H36" s="341">
        <v>0.0</v>
      </c>
      <c r="I36" s="341">
        <v>60.0</v>
      </c>
    </row>
    <row r="37">
      <c r="A37" s="27"/>
      <c r="B37" s="88" t="s">
        <v>287</v>
      </c>
      <c r="C37" s="92">
        <v>0.0</v>
      </c>
      <c r="D37" s="92">
        <v>0.0</v>
      </c>
      <c r="E37" s="341">
        <v>40.0</v>
      </c>
      <c r="F37" s="341">
        <v>0.0</v>
      </c>
      <c r="G37" s="341">
        <v>0.0</v>
      </c>
      <c r="H37" s="341">
        <v>0.0</v>
      </c>
      <c r="I37" s="341">
        <v>0.0</v>
      </c>
    </row>
    <row r="38">
      <c r="A38" s="27"/>
      <c r="B38" s="88" t="s">
        <v>295</v>
      </c>
      <c r="C38" s="92">
        <v>0.0</v>
      </c>
      <c r="D38" s="92">
        <v>0.0</v>
      </c>
      <c r="E38" s="341">
        <v>42.0</v>
      </c>
      <c r="F38" s="341">
        <v>0.0</v>
      </c>
      <c r="G38" s="341">
        <v>45.0</v>
      </c>
      <c r="H38" s="341">
        <v>0.0</v>
      </c>
      <c r="I38" s="341">
        <v>60.0</v>
      </c>
    </row>
    <row r="39">
      <c r="A39" s="27"/>
      <c r="B39" s="88" t="s">
        <v>301</v>
      </c>
      <c r="C39" s="92">
        <v>0.0</v>
      </c>
      <c r="D39" s="92">
        <v>0.0</v>
      </c>
      <c r="E39" s="341">
        <v>0.0</v>
      </c>
      <c r="F39" s="341">
        <v>0.0</v>
      </c>
      <c r="G39" s="341">
        <v>0.0</v>
      </c>
      <c r="H39" s="341">
        <v>0.0</v>
      </c>
      <c r="I39" s="341">
        <v>0.0</v>
      </c>
    </row>
    <row r="40">
      <c r="A40" s="27"/>
      <c r="B40" s="88" t="s">
        <v>207</v>
      </c>
      <c r="C40" s="92">
        <v>0.0</v>
      </c>
      <c r="D40" s="92">
        <v>0.0</v>
      </c>
      <c r="E40" s="341">
        <v>0.0</v>
      </c>
      <c r="F40" s="341">
        <v>0.0</v>
      </c>
      <c r="G40" s="341">
        <v>0.0</v>
      </c>
      <c r="H40" s="341">
        <v>0.0</v>
      </c>
      <c r="I40" s="341">
        <v>0.0</v>
      </c>
    </row>
    <row r="41">
      <c r="A41" s="27"/>
      <c r="B41" s="88" t="s">
        <v>214</v>
      </c>
      <c r="C41" s="92">
        <v>0.0</v>
      </c>
      <c r="D41" s="92">
        <v>0.0</v>
      </c>
      <c r="E41" s="341">
        <v>0.0</v>
      </c>
      <c r="F41" s="341">
        <v>0.0</v>
      </c>
      <c r="G41" s="341">
        <v>0.0</v>
      </c>
      <c r="H41" s="341">
        <v>0.0</v>
      </c>
      <c r="I41" s="341">
        <v>0.0</v>
      </c>
    </row>
    <row r="42">
      <c r="A42" s="27"/>
      <c r="B42" s="88" t="s">
        <v>221</v>
      </c>
      <c r="C42" s="92">
        <v>0.0</v>
      </c>
      <c r="D42" s="92">
        <v>0.0</v>
      </c>
      <c r="E42" s="341">
        <v>0.0</v>
      </c>
      <c r="F42" s="341">
        <v>0.0</v>
      </c>
      <c r="G42" s="341">
        <v>0.0</v>
      </c>
      <c r="H42" s="341">
        <v>0.0</v>
      </c>
      <c r="I42" s="341">
        <v>0.0</v>
      </c>
    </row>
    <row r="43">
      <c r="A43" s="27"/>
      <c r="B43" s="88" t="s">
        <v>233</v>
      </c>
      <c r="C43" s="92">
        <v>0.0</v>
      </c>
      <c r="D43" s="92">
        <v>0.0</v>
      </c>
      <c r="E43" s="341">
        <v>1.0</v>
      </c>
      <c r="F43" s="341">
        <v>0.0</v>
      </c>
      <c r="G43" s="341">
        <v>0.0</v>
      </c>
      <c r="H43" s="341">
        <v>0.0</v>
      </c>
      <c r="I43" s="341">
        <v>0.0</v>
      </c>
    </row>
    <row r="44">
      <c r="A44" s="35"/>
      <c r="B44" s="109" t="s">
        <v>239</v>
      </c>
      <c r="C44" s="110" t="str">
        <f t="shared" ref="C44:I44" si="4">C36/C35</f>
        <v>#DIV/0!</v>
      </c>
      <c r="D44" s="110" t="str">
        <f t="shared" si="4"/>
        <v>#DIV/0!</v>
      </c>
      <c r="E44" s="110">
        <f t="shared" si="4"/>
        <v>1</v>
      </c>
      <c r="F44" s="110" t="str">
        <f t="shared" si="4"/>
        <v>#DIV/0!</v>
      </c>
      <c r="G44" s="110">
        <f t="shared" si="4"/>
        <v>1</v>
      </c>
      <c r="H44" s="110" t="str">
        <f t="shared" si="4"/>
        <v>#DIV/0!</v>
      </c>
      <c r="I44" s="110">
        <f t="shared" si="4"/>
        <v>0.7692307692</v>
      </c>
    </row>
    <row r="45">
      <c r="A45" s="298"/>
      <c r="B45" s="75" t="s">
        <v>134</v>
      </c>
      <c r="C45" s="339" t="s">
        <v>2655</v>
      </c>
      <c r="D45" s="340" t="s">
        <v>182</v>
      </c>
      <c r="E45" s="341" t="s">
        <v>100</v>
      </c>
      <c r="F45" s="341" t="s">
        <v>2020</v>
      </c>
      <c r="G45" s="341" t="s">
        <v>174</v>
      </c>
      <c r="H45" s="341" t="s">
        <v>1649</v>
      </c>
      <c r="I45" s="341" t="s">
        <v>114</v>
      </c>
    </row>
    <row r="46">
      <c r="A46" s="85">
        <v>43732.0</v>
      </c>
      <c r="B46" s="88" t="s">
        <v>159</v>
      </c>
      <c r="C46" s="92">
        <v>0.0</v>
      </c>
      <c r="D46" s="92">
        <v>2.0</v>
      </c>
      <c r="E46" s="341">
        <v>15.0</v>
      </c>
      <c r="F46" s="341">
        <v>42.0</v>
      </c>
      <c r="G46" s="341">
        <v>83.0</v>
      </c>
      <c r="H46" s="341">
        <v>0.0</v>
      </c>
      <c r="I46" s="341">
        <v>131.0</v>
      </c>
      <c r="J46" s="342">
        <f>SUM(C46:I46)</f>
        <v>273</v>
      </c>
    </row>
    <row r="47">
      <c r="A47" s="27"/>
      <c r="B47" s="88" t="s">
        <v>178</v>
      </c>
      <c r="C47" s="92">
        <v>0.0</v>
      </c>
      <c r="D47" s="92">
        <v>2.0</v>
      </c>
      <c r="E47" s="341">
        <v>15.0</v>
      </c>
      <c r="F47" s="341">
        <v>42.0</v>
      </c>
      <c r="G47" s="341">
        <v>83.0</v>
      </c>
      <c r="H47" s="341">
        <v>0.0</v>
      </c>
      <c r="I47" s="341">
        <v>131.0</v>
      </c>
    </row>
    <row r="48">
      <c r="A48" s="27"/>
      <c r="B48" s="88" t="s">
        <v>287</v>
      </c>
      <c r="C48" s="92">
        <v>0.0</v>
      </c>
      <c r="D48" s="92">
        <v>2.0</v>
      </c>
      <c r="E48" s="341">
        <v>15.0</v>
      </c>
      <c r="F48" s="341">
        <v>10.0</v>
      </c>
      <c r="G48" s="341">
        <v>0.0</v>
      </c>
      <c r="H48" s="341">
        <v>0.0</v>
      </c>
      <c r="I48" s="341">
        <v>0.0</v>
      </c>
    </row>
    <row r="49">
      <c r="A49" s="27"/>
      <c r="B49" s="88" t="s">
        <v>295</v>
      </c>
      <c r="C49" s="92">
        <v>0.0</v>
      </c>
      <c r="D49" s="92">
        <v>0.0</v>
      </c>
      <c r="E49" s="341">
        <v>0.0</v>
      </c>
      <c r="F49" s="341">
        <v>32.0</v>
      </c>
      <c r="G49" s="341">
        <v>83.0</v>
      </c>
      <c r="H49" s="341">
        <v>0.0</v>
      </c>
      <c r="I49" s="341">
        <v>131.0</v>
      </c>
    </row>
    <row r="50">
      <c r="A50" s="27"/>
      <c r="B50" s="88" t="s">
        <v>301</v>
      </c>
      <c r="C50" s="92">
        <v>0.0</v>
      </c>
      <c r="D50" s="92">
        <v>0.0</v>
      </c>
      <c r="E50" s="341">
        <v>0.0</v>
      </c>
      <c r="F50" s="341">
        <v>0.0</v>
      </c>
      <c r="G50" s="341">
        <v>0.0</v>
      </c>
      <c r="H50" s="341">
        <v>0.0</v>
      </c>
      <c r="I50" s="341">
        <v>0.0</v>
      </c>
    </row>
    <row r="51">
      <c r="A51" s="27"/>
      <c r="B51" s="88" t="s">
        <v>207</v>
      </c>
      <c r="C51" s="92">
        <v>0.0</v>
      </c>
      <c r="D51" s="92">
        <v>0.0</v>
      </c>
      <c r="E51" s="341">
        <v>0.0</v>
      </c>
      <c r="F51" s="341">
        <v>0.0</v>
      </c>
      <c r="G51" s="341">
        <v>0.0</v>
      </c>
      <c r="H51" s="341">
        <v>0.0</v>
      </c>
      <c r="I51" s="341">
        <v>0.0</v>
      </c>
    </row>
    <row r="52">
      <c r="A52" s="27"/>
      <c r="B52" s="88" t="s">
        <v>214</v>
      </c>
      <c r="C52" s="92">
        <v>0.0</v>
      </c>
      <c r="D52" s="92">
        <v>0.0</v>
      </c>
      <c r="E52" s="341">
        <v>0.0</v>
      </c>
      <c r="F52" s="341">
        <v>0.0</v>
      </c>
      <c r="G52" s="341">
        <v>0.0</v>
      </c>
      <c r="H52" s="341">
        <v>0.0</v>
      </c>
      <c r="I52" s="341">
        <v>0.0</v>
      </c>
    </row>
    <row r="53">
      <c r="A53" s="27"/>
      <c r="B53" s="88" t="s">
        <v>221</v>
      </c>
      <c r="C53" s="92">
        <v>0.0</v>
      </c>
      <c r="D53" s="92">
        <v>0.0</v>
      </c>
      <c r="E53" s="341">
        <v>0.0</v>
      </c>
      <c r="F53" s="341">
        <v>0.0</v>
      </c>
      <c r="G53" s="341">
        <v>0.0</v>
      </c>
      <c r="H53" s="341">
        <v>0.0</v>
      </c>
      <c r="I53" s="341">
        <v>0.0</v>
      </c>
    </row>
    <row r="54">
      <c r="A54" s="27"/>
      <c r="B54" s="88" t="s">
        <v>233</v>
      </c>
      <c r="C54" s="92">
        <v>0.0</v>
      </c>
      <c r="D54" s="92">
        <v>1.0</v>
      </c>
      <c r="E54" s="341">
        <v>3.0</v>
      </c>
      <c r="F54" s="341">
        <v>2.0</v>
      </c>
      <c r="G54" s="341">
        <v>2.0</v>
      </c>
      <c r="H54" s="341">
        <v>0.0</v>
      </c>
      <c r="I54" s="341">
        <v>0.0</v>
      </c>
    </row>
    <row r="55">
      <c r="A55" s="35"/>
      <c r="B55" s="109" t="s">
        <v>239</v>
      </c>
      <c r="C55" s="110" t="str">
        <f t="shared" ref="C55:I55" si="5">C47/C46</f>
        <v>#DIV/0!</v>
      </c>
      <c r="D55" s="110">
        <f t="shared" si="5"/>
        <v>1</v>
      </c>
      <c r="E55" s="110">
        <f t="shared" si="5"/>
        <v>1</v>
      </c>
      <c r="F55" s="110">
        <f t="shared" si="5"/>
        <v>1</v>
      </c>
      <c r="G55" s="110">
        <f t="shared" si="5"/>
        <v>1</v>
      </c>
      <c r="H55" s="110" t="str">
        <f t="shared" si="5"/>
        <v>#DIV/0!</v>
      </c>
      <c r="I55" s="110">
        <f t="shared" si="5"/>
        <v>1</v>
      </c>
    </row>
    <row r="56">
      <c r="A56" s="298"/>
      <c r="B56" s="75" t="s">
        <v>134</v>
      </c>
      <c r="C56" s="339" t="s">
        <v>2655</v>
      </c>
      <c r="D56" s="340" t="s">
        <v>2656</v>
      </c>
      <c r="E56" s="341" t="s">
        <v>166</v>
      </c>
      <c r="F56" s="341" t="s">
        <v>43</v>
      </c>
      <c r="G56" s="341" t="s">
        <v>118</v>
      </c>
      <c r="H56" s="341">
        <v>0.0</v>
      </c>
      <c r="I56" s="341" t="s">
        <v>389</v>
      </c>
    </row>
    <row r="57">
      <c r="A57" s="85">
        <v>43733.0</v>
      </c>
      <c r="B57" s="88" t="s">
        <v>159</v>
      </c>
      <c r="C57" s="92">
        <v>0.0</v>
      </c>
      <c r="D57" s="92">
        <v>0.0</v>
      </c>
      <c r="E57" s="15">
        <v>22.0</v>
      </c>
      <c r="F57" s="15">
        <v>18.0</v>
      </c>
      <c r="G57" s="15">
        <v>98.0</v>
      </c>
      <c r="H57" s="15">
        <v>0.0</v>
      </c>
      <c r="I57" s="15">
        <v>73.0</v>
      </c>
      <c r="J57" s="342">
        <f>SUM(C57:I57)</f>
        <v>211</v>
      </c>
    </row>
    <row r="58">
      <c r="A58" s="27"/>
      <c r="B58" s="88" t="s">
        <v>178</v>
      </c>
      <c r="C58" s="92">
        <v>0.0</v>
      </c>
      <c r="D58" s="92">
        <v>0.0</v>
      </c>
      <c r="E58" s="15">
        <v>22.0</v>
      </c>
      <c r="F58" s="15">
        <v>18.0</v>
      </c>
      <c r="G58" s="15">
        <v>98.0</v>
      </c>
      <c r="H58" s="15">
        <v>0.0</v>
      </c>
      <c r="I58" s="15">
        <v>73.0</v>
      </c>
    </row>
    <row r="59">
      <c r="A59" s="27"/>
      <c r="B59" s="88" t="s">
        <v>287</v>
      </c>
      <c r="C59" s="92">
        <v>0.0</v>
      </c>
      <c r="D59" s="92">
        <v>0.0</v>
      </c>
      <c r="E59" s="15">
        <v>22.0</v>
      </c>
      <c r="F59" s="15">
        <v>0.0</v>
      </c>
      <c r="G59" s="15">
        <v>8.0</v>
      </c>
      <c r="H59" s="15">
        <v>0.0</v>
      </c>
      <c r="I59" s="15">
        <v>0.0</v>
      </c>
    </row>
    <row r="60">
      <c r="A60" s="27"/>
      <c r="B60" s="88" t="s">
        <v>295</v>
      </c>
      <c r="C60" s="92">
        <v>0.0</v>
      </c>
      <c r="D60" s="92">
        <v>0.0</v>
      </c>
      <c r="E60" s="15">
        <v>0.0</v>
      </c>
      <c r="F60" s="15">
        <v>10.0</v>
      </c>
      <c r="G60" s="15">
        <v>90.0</v>
      </c>
      <c r="H60" s="15">
        <v>0.0</v>
      </c>
      <c r="I60" s="15">
        <v>73.0</v>
      </c>
    </row>
    <row r="61">
      <c r="A61" s="27"/>
      <c r="B61" s="88" t="s">
        <v>301</v>
      </c>
      <c r="C61" s="92">
        <v>0.0</v>
      </c>
      <c r="D61" s="92">
        <v>0.0</v>
      </c>
      <c r="E61" s="15">
        <v>0.0</v>
      </c>
      <c r="F61" s="15">
        <v>0.0</v>
      </c>
      <c r="G61" s="15">
        <v>0.0</v>
      </c>
      <c r="H61" s="15">
        <v>0.0</v>
      </c>
      <c r="I61" s="15">
        <v>0.0</v>
      </c>
    </row>
    <row r="62">
      <c r="A62" s="27"/>
      <c r="B62" s="88" t="s">
        <v>207</v>
      </c>
      <c r="C62" s="92">
        <v>0.0</v>
      </c>
      <c r="D62" s="92">
        <v>0.0</v>
      </c>
      <c r="E62" s="15">
        <v>0.0</v>
      </c>
      <c r="F62" s="15">
        <v>8.0</v>
      </c>
      <c r="G62" s="15">
        <v>0.0</v>
      </c>
      <c r="H62" s="15">
        <v>0.0</v>
      </c>
      <c r="I62" s="15">
        <v>0.0</v>
      </c>
    </row>
    <row r="63">
      <c r="A63" s="27"/>
      <c r="B63" s="88" t="s">
        <v>214</v>
      </c>
      <c r="C63" s="92">
        <v>0.0</v>
      </c>
      <c r="D63" s="92">
        <v>0.0</v>
      </c>
      <c r="E63" s="15">
        <v>0.0</v>
      </c>
      <c r="F63" s="15">
        <v>0.0</v>
      </c>
      <c r="G63" s="15">
        <v>0.0</v>
      </c>
      <c r="H63" s="15">
        <v>0.0</v>
      </c>
      <c r="I63" s="15">
        <v>0.0</v>
      </c>
    </row>
    <row r="64">
      <c r="A64" s="27"/>
      <c r="B64" s="88" t="s">
        <v>221</v>
      </c>
      <c r="C64" s="92">
        <v>0.0</v>
      </c>
      <c r="D64" s="92">
        <v>0.0</v>
      </c>
      <c r="E64" s="15">
        <v>0.0</v>
      </c>
      <c r="F64" s="15">
        <v>0.0</v>
      </c>
      <c r="G64" s="15">
        <v>0.0</v>
      </c>
      <c r="H64" s="15">
        <v>0.0</v>
      </c>
      <c r="I64" s="15">
        <v>0.0</v>
      </c>
    </row>
    <row r="65">
      <c r="A65" s="27"/>
      <c r="B65" s="88" t="s">
        <v>233</v>
      </c>
      <c r="C65" s="92">
        <v>0.0</v>
      </c>
      <c r="D65" s="92">
        <v>0.0</v>
      </c>
      <c r="E65" s="15">
        <v>4.0</v>
      </c>
      <c r="F65" s="15">
        <v>1.0</v>
      </c>
      <c r="G65" s="15">
        <v>1.0</v>
      </c>
      <c r="H65" s="15">
        <v>0.0</v>
      </c>
      <c r="I65" s="15">
        <v>0.0</v>
      </c>
    </row>
    <row r="66">
      <c r="A66" s="35"/>
      <c r="B66" s="109" t="s">
        <v>239</v>
      </c>
      <c r="C66" s="110" t="str">
        <f t="shared" ref="C66:I66" si="6">C58/C57</f>
        <v>#DIV/0!</v>
      </c>
      <c r="D66" s="110" t="str">
        <f t="shared" si="6"/>
        <v>#DIV/0!</v>
      </c>
      <c r="E66" s="110">
        <f t="shared" si="6"/>
        <v>1</v>
      </c>
      <c r="F66" s="110">
        <f t="shared" si="6"/>
        <v>1</v>
      </c>
      <c r="G66" s="110">
        <f t="shared" si="6"/>
        <v>1</v>
      </c>
      <c r="H66" s="110" t="str">
        <f t="shared" si="6"/>
        <v>#DIV/0!</v>
      </c>
      <c r="I66" s="110">
        <f t="shared" si="6"/>
        <v>1</v>
      </c>
    </row>
    <row r="67">
      <c r="A67" s="298"/>
      <c r="B67" s="75" t="s">
        <v>134</v>
      </c>
      <c r="C67" s="339">
        <v>0.0</v>
      </c>
      <c r="D67" s="340" t="s">
        <v>2656</v>
      </c>
      <c r="E67" s="341" t="s">
        <v>2441</v>
      </c>
      <c r="F67" s="341" t="s">
        <v>104</v>
      </c>
      <c r="G67" s="341" t="s">
        <v>118</v>
      </c>
      <c r="H67" s="341">
        <v>0.0</v>
      </c>
      <c r="I67" s="341" t="s">
        <v>389</v>
      </c>
    </row>
    <row r="68">
      <c r="A68" s="85">
        <v>43734.0</v>
      </c>
      <c r="B68" s="88" t="s">
        <v>159</v>
      </c>
      <c r="C68" s="92">
        <v>0.0</v>
      </c>
      <c r="D68" s="92">
        <v>0.0</v>
      </c>
      <c r="E68" s="15">
        <v>47.0</v>
      </c>
      <c r="F68" s="15">
        <v>36.0</v>
      </c>
      <c r="G68" s="15">
        <v>16.0</v>
      </c>
      <c r="H68" s="15">
        <v>0.0</v>
      </c>
      <c r="I68" s="15">
        <v>73.0</v>
      </c>
      <c r="J68" s="342">
        <f>SUM(C68:I68)</f>
        <v>172</v>
      </c>
    </row>
    <row r="69">
      <c r="A69" s="27"/>
      <c r="B69" s="88" t="s">
        <v>178</v>
      </c>
      <c r="C69" s="92">
        <v>0.0</v>
      </c>
      <c r="D69" s="92">
        <v>0.0</v>
      </c>
      <c r="E69" s="15">
        <v>47.0</v>
      </c>
      <c r="F69" s="15">
        <v>36.0</v>
      </c>
      <c r="G69" s="15">
        <v>16.0</v>
      </c>
      <c r="H69" s="15">
        <v>0.0</v>
      </c>
      <c r="I69" s="15">
        <v>73.0</v>
      </c>
    </row>
    <row r="70">
      <c r="A70" s="27"/>
      <c r="B70" s="88" t="s">
        <v>287</v>
      </c>
      <c r="C70" s="92">
        <v>0.0</v>
      </c>
      <c r="D70" s="92">
        <v>0.0</v>
      </c>
      <c r="E70" s="15">
        <v>47.0</v>
      </c>
      <c r="F70" s="15">
        <v>8.0</v>
      </c>
      <c r="G70" s="15">
        <v>0.0</v>
      </c>
      <c r="H70" s="15">
        <v>0.0</v>
      </c>
      <c r="I70" s="15">
        <v>0.0</v>
      </c>
    </row>
    <row r="71">
      <c r="A71" s="27"/>
      <c r="B71" s="88" t="s">
        <v>295</v>
      </c>
      <c r="C71" s="92">
        <v>0.0</v>
      </c>
      <c r="D71" s="92">
        <v>0.0</v>
      </c>
      <c r="E71" s="15">
        <v>0.0</v>
      </c>
      <c r="F71" s="15">
        <v>28.0</v>
      </c>
      <c r="G71" s="15">
        <v>16.0</v>
      </c>
      <c r="H71" s="15">
        <v>0.0</v>
      </c>
      <c r="I71" s="15">
        <v>73.0</v>
      </c>
    </row>
    <row r="72">
      <c r="A72" s="27"/>
      <c r="B72" s="88" t="s">
        <v>301</v>
      </c>
      <c r="C72" s="92">
        <v>0.0</v>
      </c>
      <c r="D72" s="92">
        <v>0.0</v>
      </c>
      <c r="E72" s="15">
        <v>0.0</v>
      </c>
      <c r="F72" s="15">
        <v>0.0</v>
      </c>
      <c r="G72" s="15">
        <v>0.0</v>
      </c>
      <c r="H72" s="15">
        <v>0.0</v>
      </c>
      <c r="I72" s="15">
        <v>0.0</v>
      </c>
    </row>
    <row r="73">
      <c r="A73" s="27"/>
      <c r="B73" s="88" t="s">
        <v>207</v>
      </c>
      <c r="C73" s="92">
        <v>0.0</v>
      </c>
      <c r="D73" s="92">
        <v>0.0</v>
      </c>
      <c r="E73" s="15">
        <v>0.0</v>
      </c>
      <c r="F73" s="15">
        <v>0.0</v>
      </c>
      <c r="G73" s="15">
        <v>0.0</v>
      </c>
      <c r="H73" s="15">
        <v>0.0</v>
      </c>
      <c r="I73" s="15">
        <v>0.0</v>
      </c>
    </row>
    <row r="74">
      <c r="A74" s="27"/>
      <c r="B74" s="88" t="s">
        <v>214</v>
      </c>
      <c r="C74" s="92">
        <v>0.0</v>
      </c>
      <c r="D74" s="92">
        <v>0.0</v>
      </c>
      <c r="E74" s="15">
        <v>0.0</v>
      </c>
      <c r="F74" s="15">
        <v>0.0</v>
      </c>
      <c r="G74" s="15">
        <v>0.0</v>
      </c>
      <c r="H74" s="15">
        <v>0.0</v>
      </c>
      <c r="I74" s="15">
        <v>0.0</v>
      </c>
    </row>
    <row r="75">
      <c r="A75" s="27"/>
      <c r="B75" s="88" t="s">
        <v>221</v>
      </c>
      <c r="C75" s="92">
        <v>0.0</v>
      </c>
      <c r="D75" s="92">
        <v>0.0</v>
      </c>
      <c r="E75" s="15">
        <v>0.0</v>
      </c>
      <c r="F75" s="15">
        <v>0.0</v>
      </c>
      <c r="G75" s="15">
        <v>0.0</v>
      </c>
      <c r="H75" s="15">
        <v>0.0</v>
      </c>
      <c r="I75" s="15">
        <v>0.0</v>
      </c>
    </row>
    <row r="76">
      <c r="A76" s="27"/>
      <c r="B76" s="88" t="s">
        <v>233</v>
      </c>
      <c r="C76" s="92">
        <v>0.0</v>
      </c>
      <c r="D76" s="92">
        <v>0.0</v>
      </c>
      <c r="E76" s="15">
        <v>1.0</v>
      </c>
      <c r="F76" s="15">
        <v>1.0</v>
      </c>
      <c r="G76" s="15">
        <v>0.0</v>
      </c>
      <c r="H76" s="15">
        <v>0.0</v>
      </c>
      <c r="I76" s="15">
        <v>0.0</v>
      </c>
    </row>
    <row r="77">
      <c r="A77" s="35"/>
      <c r="B77" s="109" t="s">
        <v>239</v>
      </c>
      <c r="C77" s="110" t="str">
        <f t="shared" ref="C77:I77" si="7">C69/C68</f>
        <v>#DIV/0!</v>
      </c>
      <c r="D77" s="110" t="str">
        <f t="shared" si="7"/>
        <v>#DIV/0!</v>
      </c>
      <c r="E77" s="110">
        <f t="shared" si="7"/>
        <v>1</v>
      </c>
      <c r="F77" s="110">
        <f t="shared" si="7"/>
        <v>1</v>
      </c>
      <c r="G77" s="110">
        <f t="shared" si="7"/>
        <v>1</v>
      </c>
      <c r="H77" s="110" t="str">
        <f t="shared" si="7"/>
        <v>#DIV/0!</v>
      </c>
      <c r="I77" s="110">
        <f t="shared" si="7"/>
        <v>1</v>
      </c>
    </row>
    <row r="78">
      <c r="A78" s="298"/>
      <c r="B78" s="75" t="s">
        <v>134</v>
      </c>
      <c r="C78" s="339" t="s">
        <v>2655</v>
      </c>
      <c r="D78" s="340" t="s">
        <v>2656</v>
      </c>
      <c r="E78" s="341" t="s">
        <v>1260</v>
      </c>
      <c r="F78" s="341" t="s">
        <v>59</v>
      </c>
      <c r="G78" s="341" t="s">
        <v>456</v>
      </c>
      <c r="H78" s="341" t="s">
        <v>175</v>
      </c>
      <c r="I78" s="341" t="s">
        <v>114</v>
      </c>
    </row>
    <row r="79">
      <c r="A79" s="85">
        <v>43735.0</v>
      </c>
      <c r="B79" s="88" t="s">
        <v>159</v>
      </c>
      <c r="C79" s="92">
        <v>0.0</v>
      </c>
      <c r="D79" s="92">
        <v>0.0</v>
      </c>
      <c r="E79" s="15">
        <v>0.0</v>
      </c>
      <c r="F79" s="15">
        <v>46.0</v>
      </c>
      <c r="G79" s="15">
        <v>45.0</v>
      </c>
      <c r="H79" s="15">
        <v>41.0</v>
      </c>
      <c r="I79" s="15">
        <v>63.0</v>
      </c>
      <c r="J79" s="342">
        <f>SUM(C79:I79)</f>
        <v>195</v>
      </c>
    </row>
    <row r="80">
      <c r="A80" s="27"/>
      <c r="B80" s="88" t="s">
        <v>178</v>
      </c>
      <c r="C80" s="92">
        <v>0.0</v>
      </c>
      <c r="D80" s="92">
        <v>0.0</v>
      </c>
      <c r="E80" s="15">
        <v>0.0</v>
      </c>
      <c r="F80" s="15">
        <v>46.0</v>
      </c>
      <c r="G80" s="15">
        <v>45.0</v>
      </c>
      <c r="H80" s="15">
        <v>41.0</v>
      </c>
      <c r="I80" s="15">
        <v>63.0</v>
      </c>
    </row>
    <row r="81">
      <c r="A81" s="27"/>
      <c r="B81" s="88" t="s">
        <v>287</v>
      </c>
      <c r="C81" s="92">
        <v>0.0</v>
      </c>
      <c r="D81" s="92">
        <v>0.0</v>
      </c>
      <c r="E81" s="15">
        <v>0.0</v>
      </c>
      <c r="F81" s="15">
        <v>8.0</v>
      </c>
      <c r="G81" s="15">
        <v>0.0</v>
      </c>
      <c r="H81" s="15">
        <v>0.0</v>
      </c>
      <c r="I81" s="15">
        <v>0.0</v>
      </c>
    </row>
    <row r="82">
      <c r="A82" s="27"/>
      <c r="B82" s="88" t="s">
        <v>295</v>
      </c>
      <c r="C82" s="92">
        <v>0.0</v>
      </c>
      <c r="D82" s="92">
        <v>0.0</v>
      </c>
      <c r="E82" s="15">
        <v>0.0</v>
      </c>
      <c r="F82" s="15">
        <v>38.0</v>
      </c>
      <c r="G82" s="15">
        <v>45.0</v>
      </c>
      <c r="H82" s="15">
        <v>0.0</v>
      </c>
      <c r="I82" s="15">
        <v>63.0</v>
      </c>
    </row>
    <row r="83">
      <c r="A83" s="27"/>
      <c r="B83" s="88" t="s">
        <v>301</v>
      </c>
      <c r="C83" s="92">
        <v>0.0</v>
      </c>
      <c r="D83" s="92">
        <v>0.0</v>
      </c>
      <c r="E83" s="15">
        <v>0.0</v>
      </c>
      <c r="F83" s="15">
        <v>0.0</v>
      </c>
      <c r="G83" s="15">
        <v>0.0</v>
      </c>
      <c r="H83" s="15">
        <v>0.0</v>
      </c>
      <c r="I83" s="15">
        <v>0.0</v>
      </c>
    </row>
    <row r="84">
      <c r="A84" s="27"/>
      <c r="B84" s="88" t="s">
        <v>207</v>
      </c>
      <c r="C84" s="92">
        <v>0.0</v>
      </c>
      <c r="D84" s="92">
        <v>0.0</v>
      </c>
      <c r="E84" s="15">
        <v>0.0</v>
      </c>
      <c r="F84" s="15">
        <v>0.0</v>
      </c>
      <c r="G84" s="15">
        <v>0.0</v>
      </c>
      <c r="H84" s="15">
        <v>0.0</v>
      </c>
      <c r="I84" s="15">
        <v>0.0</v>
      </c>
    </row>
    <row r="85">
      <c r="A85" s="27"/>
      <c r="B85" s="88" t="s">
        <v>214</v>
      </c>
      <c r="C85" s="92">
        <v>0.0</v>
      </c>
      <c r="D85" s="92">
        <v>0.0</v>
      </c>
      <c r="E85" s="15">
        <v>0.0</v>
      </c>
      <c r="F85" s="15">
        <v>0.0</v>
      </c>
      <c r="G85" s="15">
        <v>0.0</v>
      </c>
      <c r="H85" s="15">
        <v>0.0</v>
      </c>
      <c r="I85" s="15">
        <v>0.0</v>
      </c>
    </row>
    <row r="86">
      <c r="A86" s="27"/>
      <c r="B86" s="88" t="s">
        <v>221</v>
      </c>
      <c r="C86" s="92">
        <v>0.0</v>
      </c>
      <c r="D86" s="92">
        <v>0.0</v>
      </c>
      <c r="E86" s="15">
        <v>0.0</v>
      </c>
      <c r="F86" s="15">
        <v>0.0</v>
      </c>
      <c r="G86" s="15">
        <v>0.0</v>
      </c>
      <c r="H86" s="15">
        <v>0.0</v>
      </c>
      <c r="I86" s="15">
        <v>0.0</v>
      </c>
    </row>
    <row r="87">
      <c r="A87" s="27"/>
      <c r="B87" s="88" t="s">
        <v>233</v>
      </c>
      <c r="C87" s="92">
        <v>0.0</v>
      </c>
      <c r="D87" s="92">
        <v>1.0</v>
      </c>
      <c r="E87" s="15">
        <v>2.0</v>
      </c>
      <c r="F87" s="15">
        <v>2.0</v>
      </c>
      <c r="G87" s="15">
        <v>0.0</v>
      </c>
      <c r="H87" s="15">
        <v>0.0</v>
      </c>
      <c r="I87" s="15">
        <v>1.0</v>
      </c>
    </row>
    <row r="88">
      <c r="A88" s="35"/>
      <c r="B88" s="109" t="s">
        <v>239</v>
      </c>
      <c r="C88" s="110" t="str">
        <f t="shared" ref="C88:I88" si="8">C80/C79</f>
        <v>#DIV/0!</v>
      </c>
      <c r="D88" s="110" t="str">
        <f t="shared" si="8"/>
        <v>#DIV/0!</v>
      </c>
      <c r="E88" s="110" t="str">
        <f t="shared" si="8"/>
        <v>#DIV/0!</v>
      </c>
      <c r="F88" s="110">
        <f t="shared" si="8"/>
        <v>1</v>
      </c>
      <c r="G88" s="110">
        <f t="shared" si="8"/>
        <v>1</v>
      </c>
      <c r="H88" s="110">
        <f t="shared" si="8"/>
        <v>1</v>
      </c>
      <c r="I88" s="110">
        <f t="shared" si="8"/>
        <v>1</v>
      </c>
    </row>
    <row r="89">
      <c r="A89" s="298"/>
      <c r="B89" s="75" t="s">
        <v>134</v>
      </c>
      <c r="C89" s="339" t="s">
        <v>2655</v>
      </c>
      <c r="D89" s="340" t="s">
        <v>2656</v>
      </c>
      <c r="E89" s="341" t="s">
        <v>2441</v>
      </c>
      <c r="F89" s="341" t="s">
        <v>2020</v>
      </c>
      <c r="G89" s="341" t="s">
        <v>456</v>
      </c>
      <c r="H89" s="341" t="s">
        <v>2025</v>
      </c>
      <c r="I89" s="341" t="s">
        <v>114</v>
      </c>
    </row>
    <row r="90">
      <c r="A90" s="85">
        <v>43736.0</v>
      </c>
      <c r="B90" s="88" t="s">
        <v>159</v>
      </c>
      <c r="C90" s="92">
        <v>0.0</v>
      </c>
      <c r="D90" s="92">
        <v>0.0</v>
      </c>
      <c r="E90" s="15">
        <v>51.0</v>
      </c>
      <c r="F90" s="15">
        <v>15.0</v>
      </c>
      <c r="G90" s="15">
        <v>41.0</v>
      </c>
      <c r="H90" s="15">
        <v>0.0</v>
      </c>
      <c r="I90" s="15">
        <v>27.0</v>
      </c>
      <c r="J90" s="342">
        <f>SUM(C90:I90)</f>
        <v>134</v>
      </c>
    </row>
    <row r="91">
      <c r="A91" s="27"/>
      <c r="B91" s="88" t="s">
        <v>178</v>
      </c>
      <c r="C91" s="92">
        <v>0.0</v>
      </c>
      <c r="D91" s="92">
        <v>0.0</v>
      </c>
      <c r="E91" s="15">
        <v>51.0</v>
      </c>
      <c r="F91" s="15">
        <v>15.0</v>
      </c>
      <c r="G91" s="15">
        <v>41.0</v>
      </c>
      <c r="H91" s="15">
        <v>0.0</v>
      </c>
      <c r="I91" s="15">
        <v>27.0</v>
      </c>
    </row>
    <row r="92">
      <c r="A92" s="27"/>
      <c r="B92" s="88" t="s">
        <v>287</v>
      </c>
      <c r="C92" s="92">
        <v>0.0</v>
      </c>
      <c r="D92" s="92">
        <v>0.0</v>
      </c>
      <c r="E92" s="15">
        <v>21.0</v>
      </c>
      <c r="F92" s="15">
        <v>1.0</v>
      </c>
      <c r="G92" s="15">
        <v>0.0</v>
      </c>
      <c r="H92" s="15">
        <v>0.0</v>
      </c>
      <c r="I92" s="15">
        <v>0.0</v>
      </c>
    </row>
    <row r="93">
      <c r="A93" s="27"/>
      <c r="B93" s="88" t="s">
        <v>295</v>
      </c>
      <c r="C93" s="92">
        <v>0.0</v>
      </c>
      <c r="D93" s="92">
        <v>0.0</v>
      </c>
      <c r="E93" s="15">
        <v>30.0</v>
      </c>
      <c r="F93" s="15">
        <v>14.0</v>
      </c>
      <c r="G93" s="15">
        <v>41.0</v>
      </c>
      <c r="H93" s="15">
        <v>0.0</v>
      </c>
      <c r="I93" s="15">
        <v>26.0</v>
      </c>
    </row>
    <row r="94">
      <c r="A94" s="27"/>
      <c r="B94" s="88" t="s">
        <v>301</v>
      </c>
      <c r="C94" s="92">
        <v>0.0</v>
      </c>
      <c r="D94" s="92">
        <v>0.0</v>
      </c>
      <c r="E94" s="15">
        <v>0.0</v>
      </c>
      <c r="F94" s="15">
        <v>0.0</v>
      </c>
      <c r="G94" s="15">
        <v>0.0</v>
      </c>
      <c r="H94" s="15">
        <v>0.0</v>
      </c>
      <c r="I94" s="15">
        <v>0.0</v>
      </c>
    </row>
    <row r="95">
      <c r="A95" s="27"/>
      <c r="B95" s="88" t="s">
        <v>207</v>
      </c>
      <c r="C95" s="92">
        <v>0.0</v>
      </c>
      <c r="D95" s="92">
        <v>0.0</v>
      </c>
      <c r="E95" s="15">
        <v>0.0</v>
      </c>
      <c r="F95" s="15">
        <v>0.0</v>
      </c>
      <c r="G95" s="15">
        <v>0.0</v>
      </c>
      <c r="H95" s="15">
        <v>0.0</v>
      </c>
      <c r="I95" s="15">
        <v>0.0</v>
      </c>
    </row>
    <row r="96">
      <c r="A96" s="27"/>
      <c r="B96" s="88" t="s">
        <v>214</v>
      </c>
      <c r="C96" s="92">
        <v>0.0</v>
      </c>
      <c r="D96" s="92">
        <v>0.0</v>
      </c>
      <c r="E96" s="15">
        <v>0.0</v>
      </c>
      <c r="F96" s="15">
        <v>0.0</v>
      </c>
      <c r="G96" s="15">
        <v>0.0</v>
      </c>
      <c r="H96" s="15">
        <v>0.0</v>
      </c>
      <c r="I96" s="15">
        <v>0.0</v>
      </c>
    </row>
    <row r="97">
      <c r="A97" s="27"/>
      <c r="B97" s="88" t="s">
        <v>221</v>
      </c>
      <c r="C97" s="92">
        <v>0.0</v>
      </c>
      <c r="D97" s="92">
        <v>0.0</v>
      </c>
      <c r="E97" s="15">
        <v>0.0</v>
      </c>
      <c r="F97" s="15">
        <v>0.0</v>
      </c>
      <c r="G97" s="15">
        <v>0.0</v>
      </c>
      <c r="H97" s="15">
        <v>0.0</v>
      </c>
      <c r="I97" s="15">
        <v>0.0</v>
      </c>
    </row>
    <row r="98">
      <c r="A98" s="27"/>
      <c r="B98" s="88" t="s">
        <v>233</v>
      </c>
      <c r="C98" s="92">
        <v>0.0</v>
      </c>
      <c r="D98" s="92">
        <v>2.0</v>
      </c>
      <c r="E98" s="15">
        <v>3.0</v>
      </c>
      <c r="F98" s="15">
        <v>2.0</v>
      </c>
      <c r="G98" s="15">
        <v>0.0</v>
      </c>
      <c r="H98" s="15">
        <v>0.0</v>
      </c>
      <c r="I98" s="15">
        <v>1.0</v>
      </c>
    </row>
    <row r="99">
      <c r="A99" s="35"/>
      <c r="B99" s="109" t="s">
        <v>239</v>
      </c>
      <c r="C99" s="110" t="str">
        <f t="shared" ref="C99:I99" si="9">C91/C90</f>
        <v>#DIV/0!</v>
      </c>
      <c r="D99" s="110" t="str">
        <f t="shared" si="9"/>
        <v>#DIV/0!</v>
      </c>
      <c r="E99" s="110">
        <f t="shared" si="9"/>
        <v>1</v>
      </c>
      <c r="F99" s="110">
        <f t="shared" si="9"/>
        <v>1</v>
      </c>
      <c r="G99" s="110">
        <f t="shared" si="9"/>
        <v>1</v>
      </c>
      <c r="H99" s="110" t="str">
        <f t="shared" si="9"/>
        <v>#DIV/0!</v>
      </c>
      <c r="I99" s="110">
        <f t="shared" si="9"/>
        <v>1</v>
      </c>
    </row>
    <row r="100">
      <c r="A100" s="298"/>
      <c r="B100" s="75" t="s">
        <v>134</v>
      </c>
      <c r="C100" s="339" t="s">
        <v>2655</v>
      </c>
      <c r="D100" s="340" t="s">
        <v>2656</v>
      </c>
      <c r="E100" s="341" t="s">
        <v>1260</v>
      </c>
      <c r="F100" s="341" t="s">
        <v>173</v>
      </c>
      <c r="G100" s="341" t="s">
        <v>109</v>
      </c>
      <c r="H100" s="341" t="s">
        <v>2025</v>
      </c>
      <c r="I100" s="341" t="s">
        <v>114</v>
      </c>
    </row>
    <row r="101">
      <c r="A101" s="85">
        <v>43738.0</v>
      </c>
      <c r="B101" s="88" t="s">
        <v>159</v>
      </c>
      <c r="C101" s="92">
        <v>0.0</v>
      </c>
      <c r="D101" s="92">
        <v>0.0</v>
      </c>
      <c r="E101" s="15">
        <v>11.0</v>
      </c>
      <c r="F101" s="15">
        <v>28.0</v>
      </c>
      <c r="G101" s="15">
        <v>38.0</v>
      </c>
      <c r="H101" s="15">
        <v>59.0</v>
      </c>
      <c r="I101" s="15">
        <v>0.0</v>
      </c>
      <c r="J101" s="342">
        <f>SUM(C101:I101)</f>
        <v>136</v>
      </c>
    </row>
    <row r="102">
      <c r="A102" s="27"/>
      <c r="B102" s="88" t="s">
        <v>178</v>
      </c>
      <c r="C102" s="92">
        <v>0.0</v>
      </c>
      <c r="D102" s="92">
        <v>0.0</v>
      </c>
      <c r="E102" s="15">
        <v>11.0</v>
      </c>
      <c r="F102" s="15">
        <v>28.0</v>
      </c>
      <c r="G102" s="15">
        <v>38.0</v>
      </c>
      <c r="H102" s="15">
        <v>59.0</v>
      </c>
      <c r="I102" s="15">
        <v>0.0</v>
      </c>
    </row>
    <row r="103">
      <c r="A103" s="27"/>
      <c r="B103" s="88" t="s">
        <v>287</v>
      </c>
      <c r="C103" s="92">
        <v>0.0</v>
      </c>
      <c r="D103" s="92">
        <v>0.0</v>
      </c>
      <c r="E103" s="15">
        <v>11.0</v>
      </c>
      <c r="F103" s="15">
        <v>6.0</v>
      </c>
      <c r="G103" s="15">
        <v>0.0</v>
      </c>
      <c r="H103" s="15">
        <v>0.0</v>
      </c>
      <c r="I103" s="15">
        <v>0.0</v>
      </c>
    </row>
    <row r="104">
      <c r="A104" s="27"/>
      <c r="B104" s="88" t="s">
        <v>295</v>
      </c>
      <c r="C104" s="92">
        <v>0.0</v>
      </c>
      <c r="D104" s="92">
        <v>0.0</v>
      </c>
      <c r="E104" s="15">
        <v>0.0</v>
      </c>
      <c r="F104" s="15">
        <v>22.0</v>
      </c>
      <c r="G104" s="15">
        <v>38.0</v>
      </c>
      <c r="H104" s="15">
        <v>50.0</v>
      </c>
      <c r="I104" s="15">
        <v>0.0</v>
      </c>
    </row>
    <row r="105">
      <c r="A105" s="27"/>
      <c r="B105" s="88" t="s">
        <v>301</v>
      </c>
      <c r="C105" s="92">
        <v>0.0</v>
      </c>
      <c r="D105" s="92">
        <v>0.0</v>
      </c>
      <c r="E105" s="15">
        <v>0.0</v>
      </c>
      <c r="F105" s="15">
        <v>0.0</v>
      </c>
      <c r="G105" s="15">
        <v>0.0</v>
      </c>
      <c r="H105" s="15">
        <v>0.0</v>
      </c>
      <c r="I105" s="15">
        <v>0.0</v>
      </c>
    </row>
    <row r="106">
      <c r="A106" s="27"/>
      <c r="B106" s="88" t="s">
        <v>207</v>
      </c>
      <c r="C106" s="92">
        <v>0.0</v>
      </c>
      <c r="D106" s="92">
        <v>0.0</v>
      </c>
      <c r="E106" s="15">
        <v>0.0</v>
      </c>
      <c r="F106" s="15">
        <v>0.0</v>
      </c>
      <c r="G106" s="15">
        <v>0.0</v>
      </c>
      <c r="H106" s="15">
        <v>9.0</v>
      </c>
      <c r="I106" s="15">
        <v>0.0</v>
      </c>
    </row>
    <row r="107">
      <c r="A107" s="27"/>
      <c r="B107" s="88" t="s">
        <v>214</v>
      </c>
      <c r="C107" s="92">
        <v>0.0</v>
      </c>
      <c r="D107" s="92">
        <v>0.0</v>
      </c>
      <c r="E107" s="15">
        <v>0.0</v>
      </c>
      <c r="F107" s="15">
        <v>0.0</v>
      </c>
      <c r="G107" s="15">
        <v>0.0</v>
      </c>
      <c r="H107" s="15">
        <v>0.0</v>
      </c>
      <c r="I107" s="15">
        <v>0.0</v>
      </c>
    </row>
    <row r="108">
      <c r="A108" s="27"/>
      <c r="B108" s="88" t="s">
        <v>221</v>
      </c>
      <c r="C108" s="92">
        <v>0.0</v>
      </c>
      <c r="D108" s="92">
        <v>0.0</v>
      </c>
      <c r="E108" s="15">
        <v>0.0</v>
      </c>
      <c r="F108" s="15">
        <v>0.0</v>
      </c>
      <c r="G108" s="15">
        <v>0.0</v>
      </c>
      <c r="H108" s="15">
        <v>0.0</v>
      </c>
      <c r="I108" s="15">
        <v>0.0</v>
      </c>
    </row>
    <row r="109">
      <c r="A109" s="27"/>
      <c r="B109" s="88" t="s">
        <v>233</v>
      </c>
      <c r="C109" s="92">
        <v>0.0</v>
      </c>
      <c r="D109" s="92">
        <v>0.0</v>
      </c>
      <c r="E109" s="15">
        <v>3.0</v>
      </c>
      <c r="F109" s="15">
        <v>2.0</v>
      </c>
      <c r="G109" s="15">
        <v>4.0</v>
      </c>
      <c r="H109" s="15">
        <v>2.0</v>
      </c>
      <c r="I109" s="15">
        <v>0.0</v>
      </c>
    </row>
    <row r="110">
      <c r="A110" s="35"/>
      <c r="B110" s="109" t="s">
        <v>239</v>
      </c>
      <c r="C110" s="110" t="str">
        <f t="shared" ref="C110:I110" si="10">C102/C101</f>
        <v>#DIV/0!</v>
      </c>
      <c r="D110" s="110" t="str">
        <f t="shared" si="10"/>
        <v>#DIV/0!</v>
      </c>
      <c r="E110" s="110">
        <f t="shared" si="10"/>
        <v>1</v>
      </c>
      <c r="F110" s="110">
        <f t="shared" si="10"/>
        <v>1</v>
      </c>
      <c r="G110" s="110">
        <f t="shared" si="10"/>
        <v>1</v>
      </c>
      <c r="H110" s="110">
        <f t="shared" si="10"/>
        <v>1</v>
      </c>
      <c r="I110" s="110" t="str">
        <f t="shared" si="10"/>
        <v>#DIV/0!</v>
      </c>
    </row>
    <row r="111">
      <c r="A111" s="298"/>
      <c r="B111" s="75" t="s">
        <v>134</v>
      </c>
      <c r="C111" s="339" t="s">
        <v>2655</v>
      </c>
      <c r="D111" s="340" t="s">
        <v>2656</v>
      </c>
      <c r="E111" s="341" t="s">
        <v>167</v>
      </c>
      <c r="F111" s="341" t="s">
        <v>189</v>
      </c>
      <c r="G111" s="341" t="s">
        <v>1745</v>
      </c>
      <c r="H111" s="341" t="s">
        <v>1247</v>
      </c>
      <c r="I111" s="341" t="s">
        <v>1593</v>
      </c>
    </row>
    <row r="112">
      <c r="A112" s="85">
        <v>43739.0</v>
      </c>
      <c r="B112" s="88" t="s">
        <v>159</v>
      </c>
      <c r="C112" s="92">
        <v>0.0</v>
      </c>
      <c r="D112" s="92">
        <v>0.0</v>
      </c>
      <c r="E112" s="15">
        <v>60.0</v>
      </c>
      <c r="F112" s="15">
        <v>18.0</v>
      </c>
      <c r="G112" s="15">
        <v>36.0</v>
      </c>
      <c r="H112" s="15">
        <v>37.0</v>
      </c>
      <c r="I112" s="15">
        <v>15.0</v>
      </c>
      <c r="J112" s="342">
        <f>SUM(C112:I112)</f>
        <v>166</v>
      </c>
    </row>
    <row r="113">
      <c r="A113" s="27"/>
      <c r="B113" s="88" t="s">
        <v>178</v>
      </c>
      <c r="C113" s="92">
        <v>0.0</v>
      </c>
      <c r="D113" s="92">
        <v>0.0</v>
      </c>
      <c r="E113" s="15">
        <v>60.0</v>
      </c>
      <c r="F113" s="15">
        <v>18.0</v>
      </c>
      <c r="G113" s="15">
        <v>36.0</v>
      </c>
      <c r="H113" s="15">
        <v>37.0</v>
      </c>
      <c r="I113" s="15">
        <v>15.0</v>
      </c>
    </row>
    <row r="114">
      <c r="A114" s="27"/>
      <c r="B114" s="88" t="s">
        <v>287</v>
      </c>
      <c r="C114" s="92">
        <v>0.0</v>
      </c>
      <c r="D114" s="92">
        <v>0.0</v>
      </c>
      <c r="E114" s="15">
        <v>60.0</v>
      </c>
      <c r="F114" s="15">
        <v>8.0</v>
      </c>
      <c r="G114" s="15">
        <v>0.0</v>
      </c>
      <c r="H114" s="15">
        <v>0.0</v>
      </c>
      <c r="I114" s="15">
        <v>0.0</v>
      </c>
    </row>
    <row r="115">
      <c r="A115" s="27"/>
      <c r="B115" s="88" t="s">
        <v>295</v>
      </c>
      <c r="C115" s="92">
        <v>0.0</v>
      </c>
      <c r="D115" s="92">
        <v>0.0</v>
      </c>
      <c r="E115" s="15">
        <v>0.0</v>
      </c>
      <c r="F115" s="15">
        <v>10.0</v>
      </c>
      <c r="G115" s="15">
        <v>36.0</v>
      </c>
      <c r="H115" s="15">
        <v>31.0</v>
      </c>
      <c r="I115" s="15">
        <v>15.0</v>
      </c>
    </row>
    <row r="116">
      <c r="A116" s="27"/>
      <c r="B116" s="88" t="s">
        <v>301</v>
      </c>
      <c r="C116" s="92">
        <v>0.0</v>
      </c>
      <c r="D116" s="92">
        <v>0.0</v>
      </c>
      <c r="E116" s="15">
        <v>0.0</v>
      </c>
      <c r="F116" s="15">
        <v>0.0</v>
      </c>
      <c r="G116" s="15">
        <v>0.0</v>
      </c>
      <c r="H116" s="15">
        <v>0.0</v>
      </c>
      <c r="I116" s="15">
        <v>0.0</v>
      </c>
    </row>
    <row r="117">
      <c r="A117" s="27"/>
      <c r="B117" s="88" t="s">
        <v>207</v>
      </c>
      <c r="C117" s="92">
        <v>0.0</v>
      </c>
      <c r="D117" s="92">
        <v>0.0</v>
      </c>
      <c r="E117" s="15">
        <v>0.0</v>
      </c>
      <c r="F117" s="15">
        <v>0.0</v>
      </c>
      <c r="G117" s="15">
        <v>0.0</v>
      </c>
      <c r="H117" s="15">
        <v>6.0</v>
      </c>
      <c r="I117" s="15">
        <v>0.0</v>
      </c>
    </row>
    <row r="118">
      <c r="A118" s="27"/>
      <c r="B118" s="88" t="s">
        <v>214</v>
      </c>
      <c r="C118" s="92">
        <v>0.0</v>
      </c>
      <c r="D118" s="92">
        <v>0.0</v>
      </c>
      <c r="E118" s="15">
        <v>0.0</v>
      </c>
      <c r="F118" s="15">
        <v>0.0</v>
      </c>
      <c r="G118" s="15">
        <v>0.0</v>
      </c>
      <c r="H118" s="15">
        <v>0.0</v>
      </c>
      <c r="I118" s="15">
        <v>0.0</v>
      </c>
    </row>
    <row r="119">
      <c r="A119" s="27"/>
      <c r="B119" s="88" t="s">
        <v>221</v>
      </c>
      <c r="C119" s="92">
        <v>0.0</v>
      </c>
      <c r="D119" s="92">
        <v>0.0</v>
      </c>
      <c r="E119" s="15">
        <v>0.0</v>
      </c>
      <c r="F119" s="15">
        <v>0.0</v>
      </c>
      <c r="G119" s="15">
        <v>0.0</v>
      </c>
      <c r="H119" s="15">
        <v>0.0</v>
      </c>
      <c r="I119" s="15">
        <v>0.0</v>
      </c>
    </row>
    <row r="120">
      <c r="A120" s="27"/>
      <c r="B120" s="88" t="s">
        <v>233</v>
      </c>
      <c r="C120" s="92">
        <v>2.0</v>
      </c>
      <c r="D120" s="92">
        <v>0.0</v>
      </c>
      <c r="E120" s="15">
        <v>3.0</v>
      </c>
      <c r="F120" s="15">
        <v>7.0</v>
      </c>
      <c r="G120" s="15">
        <v>2.0</v>
      </c>
      <c r="H120" s="15">
        <v>0.0</v>
      </c>
      <c r="I120" s="15">
        <v>1.0</v>
      </c>
    </row>
    <row r="121">
      <c r="A121" s="35"/>
      <c r="B121" s="109" t="s">
        <v>239</v>
      </c>
      <c r="C121" s="110" t="str">
        <f t="shared" ref="C121:I121" si="11">C113/C112</f>
        <v>#DIV/0!</v>
      </c>
      <c r="D121" s="110" t="str">
        <f t="shared" si="11"/>
        <v>#DIV/0!</v>
      </c>
      <c r="E121" s="110">
        <f t="shared" si="11"/>
        <v>1</v>
      </c>
      <c r="F121" s="110">
        <f t="shared" si="11"/>
        <v>1</v>
      </c>
      <c r="G121" s="110">
        <f t="shared" si="11"/>
        <v>1</v>
      </c>
      <c r="H121" s="110">
        <f t="shared" si="11"/>
        <v>1</v>
      </c>
      <c r="I121" s="110">
        <f t="shared" si="11"/>
        <v>1</v>
      </c>
    </row>
    <row r="122">
      <c r="A122" s="298"/>
      <c r="B122" s="75" t="s">
        <v>134</v>
      </c>
      <c r="C122" s="339" t="s">
        <v>2655</v>
      </c>
      <c r="D122" s="340" t="s">
        <v>2656</v>
      </c>
      <c r="E122" s="341" t="s">
        <v>99</v>
      </c>
      <c r="F122" s="341" t="s">
        <v>2020</v>
      </c>
      <c r="G122" s="341" t="s">
        <v>805</v>
      </c>
      <c r="H122" s="341" t="s">
        <v>1740</v>
      </c>
      <c r="I122" s="341" t="s">
        <v>1593</v>
      </c>
    </row>
    <row r="123">
      <c r="A123" s="85">
        <v>43740.0</v>
      </c>
      <c r="B123" s="88" t="s">
        <v>159</v>
      </c>
      <c r="C123" s="92">
        <v>0.0</v>
      </c>
      <c r="D123" s="92">
        <v>2.0</v>
      </c>
      <c r="E123" s="15">
        <v>16.0</v>
      </c>
      <c r="F123" s="15">
        <v>0.0</v>
      </c>
      <c r="G123" s="15">
        <v>76.0</v>
      </c>
      <c r="H123" s="15">
        <v>40.0</v>
      </c>
      <c r="I123" s="15">
        <v>42.0</v>
      </c>
      <c r="J123" s="342">
        <f>SUM(C123:I123)</f>
        <v>176</v>
      </c>
    </row>
    <row r="124">
      <c r="A124" s="27"/>
      <c r="B124" s="88" t="s">
        <v>178</v>
      </c>
      <c r="C124" s="92">
        <v>0.0</v>
      </c>
      <c r="D124" s="92">
        <v>2.0</v>
      </c>
      <c r="E124" s="15">
        <v>16.0</v>
      </c>
      <c r="F124" s="15">
        <v>0.0</v>
      </c>
      <c r="G124" s="15">
        <v>76.0</v>
      </c>
      <c r="H124" s="15">
        <v>40.0</v>
      </c>
      <c r="I124" s="15">
        <v>42.0</v>
      </c>
    </row>
    <row r="125">
      <c r="A125" s="27"/>
      <c r="B125" s="88" t="s">
        <v>287</v>
      </c>
      <c r="C125" s="92">
        <v>0.0</v>
      </c>
      <c r="D125" s="92">
        <v>0.0</v>
      </c>
      <c r="E125" s="15">
        <v>16.0</v>
      </c>
      <c r="F125" s="15">
        <v>0.0</v>
      </c>
      <c r="G125" s="15">
        <v>0.0</v>
      </c>
      <c r="H125" s="15">
        <v>0.0</v>
      </c>
      <c r="I125" s="15">
        <v>0.0</v>
      </c>
    </row>
    <row r="126">
      <c r="A126" s="27"/>
      <c r="B126" s="88" t="s">
        <v>295</v>
      </c>
      <c r="C126" s="92">
        <v>0.0</v>
      </c>
      <c r="D126" s="92">
        <v>0.0</v>
      </c>
      <c r="E126" s="15">
        <v>0.0</v>
      </c>
      <c r="F126" s="15">
        <v>0.0</v>
      </c>
      <c r="G126" s="15">
        <v>76.0</v>
      </c>
      <c r="H126" s="15">
        <v>40.0</v>
      </c>
      <c r="I126" s="15">
        <v>42.0</v>
      </c>
    </row>
    <row r="127">
      <c r="A127" s="27"/>
      <c r="B127" s="88" t="s">
        <v>301</v>
      </c>
      <c r="C127" s="92">
        <v>0.0</v>
      </c>
      <c r="D127" s="92">
        <v>0.0</v>
      </c>
      <c r="E127" s="15">
        <v>0.0</v>
      </c>
      <c r="F127" s="15">
        <v>0.0</v>
      </c>
      <c r="G127" s="15">
        <v>0.0</v>
      </c>
      <c r="H127" s="15">
        <v>0.0</v>
      </c>
      <c r="I127" s="15">
        <v>0.0</v>
      </c>
    </row>
    <row r="128">
      <c r="A128" s="27"/>
      <c r="B128" s="88" t="s">
        <v>207</v>
      </c>
      <c r="C128" s="92">
        <v>0.0</v>
      </c>
      <c r="D128" s="92">
        <v>0.0</v>
      </c>
      <c r="E128" s="15">
        <v>0.0</v>
      </c>
      <c r="F128" s="15">
        <v>0.0</v>
      </c>
      <c r="G128" s="15">
        <v>0.0</v>
      </c>
      <c r="H128" s="15">
        <v>6.0</v>
      </c>
      <c r="I128" s="15">
        <v>0.0</v>
      </c>
    </row>
    <row r="129">
      <c r="A129" s="27"/>
      <c r="B129" s="88" t="s">
        <v>214</v>
      </c>
      <c r="C129" s="92">
        <v>0.0</v>
      </c>
      <c r="D129" s="92">
        <v>0.0</v>
      </c>
      <c r="E129" s="15">
        <v>0.0</v>
      </c>
      <c r="F129" s="15">
        <v>0.0</v>
      </c>
      <c r="G129" s="15">
        <v>0.0</v>
      </c>
      <c r="H129" s="15">
        <v>0.0</v>
      </c>
      <c r="I129" s="15">
        <v>0.0</v>
      </c>
    </row>
    <row r="130">
      <c r="A130" s="27"/>
      <c r="B130" s="88" t="s">
        <v>221</v>
      </c>
      <c r="C130" s="92">
        <v>0.0</v>
      </c>
      <c r="D130" s="92">
        <v>0.0</v>
      </c>
      <c r="E130" s="15">
        <v>0.0</v>
      </c>
      <c r="F130" s="15">
        <v>0.0</v>
      </c>
      <c r="G130" s="15">
        <v>0.0</v>
      </c>
      <c r="H130" s="15">
        <v>0.0</v>
      </c>
      <c r="I130" s="15">
        <v>0.0</v>
      </c>
    </row>
    <row r="131">
      <c r="A131" s="27"/>
      <c r="B131" s="88" t="s">
        <v>233</v>
      </c>
      <c r="C131" s="92">
        <v>0.0</v>
      </c>
      <c r="D131" s="92">
        <v>2.0</v>
      </c>
      <c r="E131" s="15">
        <v>0.0</v>
      </c>
      <c r="F131" s="15">
        <v>2.0</v>
      </c>
      <c r="G131" s="15">
        <v>2.0</v>
      </c>
      <c r="H131" s="15">
        <v>0.0</v>
      </c>
      <c r="I131" s="15">
        <v>1.0</v>
      </c>
    </row>
    <row r="132">
      <c r="A132" s="35"/>
      <c r="B132" s="109" t="s">
        <v>239</v>
      </c>
      <c r="C132" s="110" t="str">
        <f t="shared" ref="C132:I132" si="12">C124/C123</f>
        <v>#DIV/0!</v>
      </c>
      <c r="D132" s="110">
        <f t="shared" si="12"/>
        <v>1</v>
      </c>
      <c r="E132" s="110">
        <f t="shared" si="12"/>
        <v>1</v>
      </c>
      <c r="F132" s="110" t="str">
        <f t="shared" si="12"/>
        <v>#DIV/0!</v>
      </c>
      <c r="G132" s="110">
        <f t="shared" si="12"/>
        <v>1</v>
      </c>
      <c r="H132" s="110">
        <f t="shared" si="12"/>
        <v>1</v>
      </c>
      <c r="I132" s="110">
        <f t="shared" si="12"/>
        <v>1</v>
      </c>
    </row>
    <row r="133">
      <c r="A133" s="298"/>
      <c r="B133" s="75" t="s">
        <v>134</v>
      </c>
      <c r="C133" s="339" t="s">
        <v>2655</v>
      </c>
      <c r="D133" s="340" t="s">
        <v>1259</v>
      </c>
      <c r="E133" s="341" t="s">
        <v>99</v>
      </c>
      <c r="F133" s="341" t="s">
        <v>2020</v>
      </c>
      <c r="G133" s="341" t="s">
        <v>1848</v>
      </c>
      <c r="H133" s="341" t="s">
        <v>1740</v>
      </c>
      <c r="I133" s="341" t="s">
        <v>1593</v>
      </c>
    </row>
    <row r="134">
      <c r="A134" s="85">
        <v>43741.0</v>
      </c>
      <c r="B134" s="88" t="s">
        <v>159</v>
      </c>
      <c r="C134" s="92">
        <v>0.0</v>
      </c>
      <c r="D134" s="92">
        <v>0.0</v>
      </c>
      <c r="E134" s="15">
        <v>15.0</v>
      </c>
      <c r="F134" s="15">
        <v>35.0</v>
      </c>
      <c r="G134" s="15">
        <v>30.0</v>
      </c>
      <c r="H134" s="15">
        <v>45.0</v>
      </c>
      <c r="I134" s="15">
        <v>37.0</v>
      </c>
      <c r="J134" s="342">
        <f>SUM(C134:I134)</f>
        <v>162</v>
      </c>
    </row>
    <row r="135">
      <c r="A135" s="27"/>
      <c r="B135" s="88" t="s">
        <v>178</v>
      </c>
      <c r="C135" s="92">
        <v>0.0</v>
      </c>
      <c r="D135" s="92">
        <v>0.0</v>
      </c>
      <c r="E135" s="15">
        <v>15.0</v>
      </c>
      <c r="F135" s="15">
        <v>35.0</v>
      </c>
      <c r="G135" s="15">
        <v>30.0</v>
      </c>
      <c r="H135" s="15">
        <v>45.0</v>
      </c>
      <c r="I135" s="15">
        <v>37.0</v>
      </c>
    </row>
    <row r="136">
      <c r="A136" s="27"/>
      <c r="B136" s="88" t="s">
        <v>287</v>
      </c>
      <c r="C136" s="92">
        <v>0.0</v>
      </c>
      <c r="D136" s="92">
        <v>0.0</v>
      </c>
      <c r="E136" s="15">
        <v>15.0</v>
      </c>
      <c r="F136" s="15">
        <v>35.0</v>
      </c>
      <c r="G136" s="15">
        <v>0.0</v>
      </c>
      <c r="H136" s="15">
        <v>0.0</v>
      </c>
      <c r="I136" s="15">
        <v>0.0</v>
      </c>
    </row>
    <row r="137">
      <c r="A137" s="27"/>
      <c r="B137" s="88" t="s">
        <v>295</v>
      </c>
      <c r="C137" s="92">
        <v>0.0</v>
      </c>
      <c r="D137" s="92">
        <v>0.0</v>
      </c>
      <c r="E137" s="15">
        <v>0.0</v>
      </c>
      <c r="F137" s="15">
        <v>0.0</v>
      </c>
      <c r="G137" s="15">
        <v>30.0</v>
      </c>
      <c r="H137" s="15">
        <v>45.0</v>
      </c>
      <c r="I137" s="15">
        <v>37.0</v>
      </c>
    </row>
    <row r="138">
      <c r="A138" s="27"/>
      <c r="B138" s="88" t="s">
        <v>301</v>
      </c>
      <c r="C138" s="92">
        <v>0.0</v>
      </c>
      <c r="D138" s="92">
        <v>0.0</v>
      </c>
      <c r="E138" s="15">
        <v>0.0</v>
      </c>
      <c r="F138" s="15">
        <v>0.0</v>
      </c>
      <c r="G138" s="15">
        <v>0.0</v>
      </c>
      <c r="H138" s="15">
        <v>0.0</v>
      </c>
      <c r="I138" s="15">
        <v>0.0</v>
      </c>
    </row>
    <row r="139">
      <c r="A139" s="27"/>
      <c r="B139" s="88" t="s">
        <v>207</v>
      </c>
      <c r="C139" s="92">
        <v>0.0</v>
      </c>
      <c r="D139" s="92">
        <v>0.0</v>
      </c>
      <c r="E139" s="15">
        <v>0.0</v>
      </c>
      <c r="F139" s="15">
        <v>0.0</v>
      </c>
      <c r="G139" s="15">
        <v>0.0</v>
      </c>
      <c r="H139" s="15">
        <v>6.0</v>
      </c>
      <c r="I139" s="15">
        <v>0.0</v>
      </c>
    </row>
    <row r="140">
      <c r="A140" s="27"/>
      <c r="B140" s="88" t="s">
        <v>214</v>
      </c>
      <c r="C140" s="92">
        <v>0.0</v>
      </c>
      <c r="D140" s="92">
        <v>0.0</v>
      </c>
      <c r="E140" s="15">
        <v>0.0</v>
      </c>
      <c r="F140" s="15">
        <v>0.0</v>
      </c>
      <c r="G140" s="15">
        <v>0.0</v>
      </c>
      <c r="H140" s="15">
        <v>0.0</v>
      </c>
      <c r="I140" s="15">
        <v>0.0</v>
      </c>
    </row>
    <row r="141">
      <c r="A141" s="27"/>
      <c r="B141" s="88" t="s">
        <v>221</v>
      </c>
      <c r="C141" s="92">
        <v>0.0</v>
      </c>
      <c r="D141" s="92">
        <v>0.0</v>
      </c>
      <c r="E141" s="15">
        <v>0.0</v>
      </c>
      <c r="F141" s="15">
        <v>0.0</v>
      </c>
      <c r="G141" s="15">
        <v>0.0</v>
      </c>
      <c r="H141" s="15">
        <v>0.0</v>
      </c>
      <c r="I141" s="15">
        <v>0.0</v>
      </c>
    </row>
    <row r="142">
      <c r="A142" s="27"/>
      <c r="B142" s="88" t="s">
        <v>233</v>
      </c>
      <c r="C142" s="92">
        <v>1.0</v>
      </c>
      <c r="D142" s="92">
        <v>2.0</v>
      </c>
      <c r="E142" s="15">
        <v>0.0</v>
      </c>
      <c r="F142" s="15">
        <v>2.0</v>
      </c>
      <c r="G142" s="15">
        <v>2.0</v>
      </c>
      <c r="H142" s="15">
        <v>0.0</v>
      </c>
      <c r="I142" s="15">
        <v>1.0</v>
      </c>
    </row>
    <row r="143">
      <c r="A143" s="35"/>
      <c r="B143" s="109" t="s">
        <v>239</v>
      </c>
      <c r="C143" s="110" t="str">
        <f t="shared" ref="C143:I143" si="13">C135/C134</f>
        <v>#DIV/0!</v>
      </c>
      <c r="D143" s="110" t="str">
        <f t="shared" si="13"/>
        <v>#DIV/0!</v>
      </c>
      <c r="E143" s="110">
        <f t="shared" si="13"/>
        <v>1</v>
      </c>
      <c r="F143" s="110">
        <f t="shared" si="13"/>
        <v>1</v>
      </c>
      <c r="G143" s="110">
        <f t="shared" si="13"/>
        <v>1</v>
      </c>
      <c r="H143" s="110">
        <f t="shared" si="13"/>
        <v>1</v>
      </c>
      <c r="I143" s="110">
        <f t="shared" si="13"/>
        <v>1</v>
      </c>
    </row>
    <row r="144">
      <c r="A144" s="298"/>
      <c r="B144" s="75" t="s">
        <v>134</v>
      </c>
      <c r="C144" s="339" t="s">
        <v>2655</v>
      </c>
      <c r="D144" s="340" t="s">
        <v>1259</v>
      </c>
      <c r="E144" s="341" t="s">
        <v>99</v>
      </c>
      <c r="F144" s="341" t="s">
        <v>2020</v>
      </c>
      <c r="G144" s="341" t="s">
        <v>1848</v>
      </c>
      <c r="H144" s="341" t="s">
        <v>1740</v>
      </c>
      <c r="I144" s="341" t="s">
        <v>114</v>
      </c>
    </row>
    <row r="145">
      <c r="A145" s="85">
        <v>43742.0</v>
      </c>
      <c r="B145" s="88" t="s">
        <v>159</v>
      </c>
      <c r="C145" s="92">
        <v>0.0</v>
      </c>
      <c r="D145" s="92">
        <v>42.0</v>
      </c>
      <c r="E145" s="15">
        <v>45.0</v>
      </c>
      <c r="F145" s="15">
        <v>32.0</v>
      </c>
      <c r="G145" s="15">
        <v>30.0</v>
      </c>
      <c r="H145" s="15">
        <v>46.0</v>
      </c>
      <c r="I145" s="15">
        <v>9.0</v>
      </c>
      <c r="J145" s="342">
        <f>SUM(C145:I145)</f>
        <v>204</v>
      </c>
    </row>
    <row r="146">
      <c r="A146" s="27"/>
      <c r="B146" s="88" t="s">
        <v>178</v>
      </c>
      <c r="C146" s="92">
        <v>0.0</v>
      </c>
      <c r="D146" s="92">
        <v>42.0</v>
      </c>
      <c r="E146" s="15">
        <v>45.0</v>
      </c>
      <c r="F146" s="15">
        <v>32.0</v>
      </c>
      <c r="G146" s="15">
        <v>30.0</v>
      </c>
      <c r="H146" s="15">
        <v>46.0</v>
      </c>
      <c r="I146" s="15">
        <v>9.0</v>
      </c>
    </row>
    <row r="147">
      <c r="A147" s="27"/>
      <c r="B147" s="88" t="s">
        <v>287</v>
      </c>
      <c r="C147" s="92">
        <v>0.0</v>
      </c>
      <c r="D147" s="92">
        <v>42.0</v>
      </c>
      <c r="E147" s="15">
        <v>45.0</v>
      </c>
      <c r="F147" s="15">
        <v>32.0</v>
      </c>
      <c r="G147" s="15">
        <v>0.0</v>
      </c>
      <c r="H147" s="15">
        <v>0.0</v>
      </c>
      <c r="I147" s="15">
        <v>0.0</v>
      </c>
    </row>
    <row r="148">
      <c r="A148" s="27"/>
      <c r="B148" s="88" t="s">
        <v>295</v>
      </c>
      <c r="C148" s="92">
        <v>0.0</v>
      </c>
      <c r="D148" s="92">
        <v>0.0</v>
      </c>
      <c r="E148" s="15">
        <v>0.0</v>
      </c>
      <c r="F148" s="15">
        <v>0.0</v>
      </c>
      <c r="G148" s="15">
        <v>30.0</v>
      </c>
      <c r="H148" s="15">
        <v>46.0</v>
      </c>
      <c r="I148" s="15">
        <v>9.0</v>
      </c>
    </row>
    <row r="149">
      <c r="A149" s="27"/>
      <c r="B149" s="88" t="s">
        <v>301</v>
      </c>
      <c r="C149" s="92">
        <v>0.0</v>
      </c>
      <c r="D149" s="92">
        <v>0.0</v>
      </c>
      <c r="E149" s="15">
        <v>0.0</v>
      </c>
      <c r="F149" s="15">
        <v>0.0</v>
      </c>
      <c r="G149" s="15">
        <v>0.0</v>
      </c>
      <c r="H149" s="15">
        <v>0.0</v>
      </c>
      <c r="I149" s="15">
        <v>0.0</v>
      </c>
    </row>
    <row r="150">
      <c r="A150" s="27"/>
      <c r="B150" s="88" t="s">
        <v>207</v>
      </c>
      <c r="C150" s="92">
        <v>0.0</v>
      </c>
      <c r="D150" s="92">
        <v>0.0</v>
      </c>
      <c r="E150" s="15">
        <v>0.0</v>
      </c>
      <c r="F150" s="15">
        <v>0.0</v>
      </c>
      <c r="G150" s="15">
        <v>0.0</v>
      </c>
      <c r="H150" s="15">
        <v>6.0</v>
      </c>
      <c r="I150" s="15">
        <v>0.0</v>
      </c>
    </row>
    <row r="151">
      <c r="A151" s="27"/>
      <c r="B151" s="88" t="s">
        <v>214</v>
      </c>
      <c r="C151" s="92">
        <v>0.0</v>
      </c>
      <c r="D151" s="92">
        <v>0.0</v>
      </c>
      <c r="E151" s="15">
        <v>0.0</v>
      </c>
      <c r="F151" s="15">
        <v>0.0</v>
      </c>
      <c r="G151" s="15">
        <v>0.0</v>
      </c>
      <c r="H151" s="15">
        <v>0.0</v>
      </c>
      <c r="I151" s="15">
        <v>0.0</v>
      </c>
    </row>
    <row r="152">
      <c r="A152" s="27"/>
      <c r="B152" s="88" t="s">
        <v>221</v>
      </c>
      <c r="C152" s="92">
        <v>0.0</v>
      </c>
      <c r="D152" s="92">
        <v>0.0</v>
      </c>
      <c r="E152" s="15">
        <v>0.0</v>
      </c>
      <c r="F152" s="15">
        <v>0.0</v>
      </c>
      <c r="G152" s="15">
        <v>0.0</v>
      </c>
      <c r="H152" s="15">
        <v>0.0</v>
      </c>
      <c r="I152" s="15">
        <v>0.0</v>
      </c>
    </row>
    <row r="153">
      <c r="A153" s="27"/>
      <c r="B153" s="88" t="s">
        <v>233</v>
      </c>
      <c r="C153" s="92">
        <v>0.0</v>
      </c>
      <c r="D153" s="92">
        <v>2.0</v>
      </c>
      <c r="E153" s="15">
        <v>0.0</v>
      </c>
      <c r="F153" s="15">
        <v>2.0</v>
      </c>
      <c r="G153" s="15">
        <v>2.0</v>
      </c>
      <c r="H153" s="15">
        <v>0.0</v>
      </c>
      <c r="I153" s="15">
        <v>1.0</v>
      </c>
    </row>
    <row r="154">
      <c r="A154" s="35"/>
      <c r="B154" s="109" t="s">
        <v>239</v>
      </c>
      <c r="C154" s="110" t="str">
        <f t="shared" ref="C154:I154" si="14">C146/C145</f>
        <v>#DIV/0!</v>
      </c>
      <c r="D154" s="110">
        <f t="shared" si="14"/>
        <v>1</v>
      </c>
      <c r="E154" s="110">
        <f t="shared" si="14"/>
        <v>1</v>
      </c>
      <c r="F154" s="110">
        <f t="shared" si="14"/>
        <v>1</v>
      </c>
      <c r="G154" s="110">
        <f t="shared" si="14"/>
        <v>1</v>
      </c>
      <c r="H154" s="110">
        <f t="shared" si="14"/>
        <v>1</v>
      </c>
      <c r="I154" s="110">
        <f t="shared" si="14"/>
        <v>1</v>
      </c>
    </row>
  </sheetData>
  <mergeCells count="16">
    <mergeCell ref="A1:A2"/>
    <mergeCell ref="B1:B2"/>
    <mergeCell ref="A4:A13"/>
    <mergeCell ref="A15:A24"/>
    <mergeCell ref="A25:A33"/>
    <mergeCell ref="A35:A44"/>
    <mergeCell ref="A46:A55"/>
    <mergeCell ref="A134:A143"/>
    <mergeCell ref="A145:A154"/>
    <mergeCell ref="A57:A66"/>
    <mergeCell ref="A68:A77"/>
    <mergeCell ref="A79:A88"/>
    <mergeCell ref="A90:A99"/>
    <mergeCell ref="A101:A110"/>
    <mergeCell ref="A112:A121"/>
    <mergeCell ref="A123:A13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2" max="2" width="27.29"/>
  </cols>
  <sheetData>
    <row r="1" ht="27.75" customHeight="1">
      <c r="A1" s="328" t="s">
        <v>2658</v>
      </c>
      <c r="B1" s="329" t="s">
        <v>2640</v>
      </c>
      <c r="C1" s="330" t="s">
        <v>2659</v>
      </c>
      <c r="D1" s="331" t="s">
        <v>2659</v>
      </c>
      <c r="E1" s="331" t="s">
        <v>2659</v>
      </c>
      <c r="F1" s="331" t="s">
        <v>2659</v>
      </c>
      <c r="G1" s="331" t="s">
        <v>2659</v>
      </c>
      <c r="H1" s="331" t="s">
        <v>2659</v>
      </c>
      <c r="I1" s="332" t="s">
        <v>2659</v>
      </c>
    </row>
    <row r="2">
      <c r="A2" s="35"/>
      <c r="B2" s="77"/>
      <c r="C2" s="333" t="s">
        <v>2654</v>
      </c>
      <c r="D2" s="334" t="s">
        <v>95</v>
      </c>
      <c r="E2" s="334" t="s">
        <v>2441</v>
      </c>
      <c r="F2" s="334" t="s">
        <v>2020</v>
      </c>
      <c r="G2" s="334" t="s">
        <v>174</v>
      </c>
      <c r="H2" s="334" t="s">
        <v>1649</v>
      </c>
      <c r="I2" s="335" t="s">
        <v>1593</v>
      </c>
    </row>
    <row r="3">
      <c r="A3" s="343"/>
      <c r="B3" s="220" t="s">
        <v>134</v>
      </c>
      <c r="C3" s="222" t="s">
        <v>589</v>
      </c>
      <c r="D3" s="115" t="s">
        <v>166</v>
      </c>
      <c r="E3" s="344" t="s">
        <v>39</v>
      </c>
      <c r="F3" s="345" t="s">
        <v>60</v>
      </c>
      <c r="G3" s="346" t="s">
        <v>174</v>
      </c>
      <c r="H3" s="346" t="s">
        <v>2660</v>
      </c>
      <c r="I3" s="347" t="s">
        <v>2661</v>
      </c>
    </row>
    <row r="4">
      <c r="A4" s="85">
        <v>43792.0</v>
      </c>
      <c r="B4" s="88" t="s">
        <v>159</v>
      </c>
      <c r="C4" s="92">
        <v>31.0</v>
      </c>
      <c r="D4" s="92">
        <v>45.0</v>
      </c>
      <c r="E4" s="348">
        <v>42.0</v>
      </c>
      <c r="F4" s="349">
        <v>54.0</v>
      </c>
      <c r="G4" s="15">
        <v>61.0</v>
      </c>
      <c r="H4" s="15">
        <v>173.0</v>
      </c>
      <c r="I4" s="350">
        <v>98.0</v>
      </c>
    </row>
    <row r="5">
      <c r="A5" s="27"/>
      <c r="B5" s="88" t="s">
        <v>178</v>
      </c>
      <c r="C5" s="92">
        <v>31.0</v>
      </c>
      <c r="D5" s="92">
        <v>45.0</v>
      </c>
      <c r="E5" s="15">
        <v>42.0</v>
      </c>
      <c r="F5" s="349">
        <v>54.0</v>
      </c>
      <c r="G5" s="15">
        <v>61.0</v>
      </c>
      <c r="H5" s="15">
        <v>172.0</v>
      </c>
      <c r="I5" s="350">
        <v>98.0</v>
      </c>
      <c r="J5" s="351"/>
    </row>
    <row r="6">
      <c r="A6" s="27"/>
      <c r="B6" s="88" t="s">
        <v>287</v>
      </c>
      <c r="C6" s="90"/>
      <c r="D6" s="92"/>
      <c r="E6" s="15"/>
      <c r="F6" s="349"/>
      <c r="G6" s="15"/>
      <c r="H6" s="15"/>
      <c r="I6" s="336"/>
    </row>
    <row r="7">
      <c r="A7" s="27"/>
      <c r="B7" s="88" t="s">
        <v>295</v>
      </c>
      <c r="C7" s="90"/>
      <c r="D7" s="92"/>
      <c r="E7" s="29"/>
      <c r="F7" s="352"/>
      <c r="H7" s="29"/>
      <c r="I7" s="336"/>
    </row>
    <row r="8">
      <c r="A8" s="27"/>
      <c r="B8" s="88" t="s">
        <v>301</v>
      </c>
      <c r="C8" s="92">
        <v>29.0</v>
      </c>
      <c r="D8" s="92">
        <v>34.0</v>
      </c>
      <c r="E8" s="15">
        <v>33.0</v>
      </c>
      <c r="F8" s="349">
        <v>42.0</v>
      </c>
      <c r="G8" s="15">
        <v>46.0</v>
      </c>
      <c r="H8" s="15">
        <v>108.0</v>
      </c>
      <c r="I8" s="350">
        <v>62.0</v>
      </c>
    </row>
    <row r="9">
      <c r="A9" s="27"/>
      <c r="B9" s="88" t="s">
        <v>207</v>
      </c>
      <c r="C9" s="90"/>
      <c r="D9" s="92"/>
      <c r="E9" s="15"/>
      <c r="F9" s="349"/>
      <c r="G9" s="15"/>
      <c r="H9" s="15" t="e">
        <v>#REF!</v>
      </c>
      <c r="I9" s="336"/>
    </row>
    <row r="10">
      <c r="A10" s="27"/>
      <c r="B10" s="88" t="s">
        <v>214</v>
      </c>
      <c r="C10" s="90"/>
      <c r="D10" s="92"/>
      <c r="E10" s="15"/>
      <c r="F10" s="352"/>
      <c r="G10" s="29"/>
      <c r="H10" s="29"/>
      <c r="I10" s="336"/>
    </row>
    <row r="11">
      <c r="A11" s="27"/>
      <c r="B11" s="88" t="s">
        <v>221</v>
      </c>
      <c r="C11" s="90"/>
      <c r="D11" s="92">
        <v>1.0</v>
      </c>
      <c r="E11" s="15">
        <v>3.0</v>
      </c>
      <c r="F11" s="349">
        <v>3.0</v>
      </c>
      <c r="G11" s="29"/>
      <c r="H11" s="15">
        <v>1.0</v>
      </c>
      <c r="I11" s="336"/>
    </row>
    <row r="12">
      <c r="A12" s="27"/>
      <c r="B12" s="88" t="s">
        <v>233</v>
      </c>
      <c r="C12" s="90"/>
      <c r="D12" s="90"/>
      <c r="E12" s="15"/>
      <c r="F12" s="352"/>
      <c r="G12" s="29"/>
      <c r="H12" s="15">
        <v>1.0</v>
      </c>
      <c r="I12" s="336"/>
    </row>
    <row r="13">
      <c r="A13" s="35"/>
      <c r="B13" s="109" t="s">
        <v>239</v>
      </c>
      <c r="C13" s="110">
        <f t="shared" ref="C13:I13" si="1">C5/C4</f>
        <v>1</v>
      </c>
      <c r="D13" s="110">
        <f t="shared" si="1"/>
        <v>1</v>
      </c>
      <c r="E13" s="110">
        <f t="shared" si="1"/>
        <v>1</v>
      </c>
      <c r="F13" s="265">
        <f t="shared" si="1"/>
        <v>1</v>
      </c>
      <c r="G13" s="110">
        <f t="shared" si="1"/>
        <v>1</v>
      </c>
      <c r="H13" s="110">
        <f t="shared" si="1"/>
        <v>0.9942196532</v>
      </c>
      <c r="I13" s="117">
        <f t="shared" si="1"/>
        <v>1</v>
      </c>
    </row>
    <row r="14">
      <c r="A14" s="357"/>
      <c r="B14" s="220" t="s">
        <v>134</v>
      </c>
      <c r="C14" s="222" t="s">
        <v>1260</v>
      </c>
      <c r="D14" s="115" t="s">
        <v>1546</v>
      </c>
      <c r="E14" s="344" t="s">
        <v>104</v>
      </c>
      <c r="F14" s="345" t="s">
        <v>456</v>
      </c>
      <c r="G14" s="346" t="s">
        <v>176</v>
      </c>
      <c r="H14" s="346" t="s">
        <v>2660</v>
      </c>
      <c r="I14" s="347" t="s">
        <v>2666</v>
      </c>
    </row>
    <row r="15">
      <c r="A15" s="85">
        <v>43728.0</v>
      </c>
      <c r="B15" s="88" t="s">
        <v>159</v>
      </c>
      <c r="C15" s="92">
        <v>71.0</v>
      </c>
      <c r="D15" s="92">
        <v>110.0</v>
      </c>
      <c r="E15" s="348">
        <v>85.0</v>
      </c>
      <c r="F15" s="349">
        <v>105.0</v>
      </c>
      <c r="G15" s="15">
        <v>9.0</v>
      </c>
      <c r="H15" s="15">
        <v>161.0</v>
      </c>
      <c r="I15" s="350">
        <v>87.0</v>
      </c>
    </row>
    <row r="16">
      <c r="A16" s="27"/>
      <c r="B16" s="88" t="s">
        <v>178</v>
      </c>
      <c r="C16" s="92">
        <v>71.0</v>
      </c>
      <c r="D16" s="92">
        <v>109.0</v>
      </c>
      <c r="E16" s="15">
        <v>85.0</v>
      </c>
      <c r="F16" s="349">
        <v>104.0</v>
      </c>
      <c r="G16" s="15">
        <v>9.0</v>
      </c>
      <c r="H16" s="15">
        <v>159.0</v>
      </c>
      <c r="I16" s="350">
        <v>87.0</v>
      </c>
    </row>
    <row r="17">
      <c r="A17" s="27"/>
      <c r="B17" s="88" t="s">
        <v>287</v>
      </c>
      <c r="C17" s="90"/>
      <c r="D17" s="92"/>
      <c r="E17" s="15"/>
      <c r="F17" s="349"/>
      <c r="G17" s="15"/>
      <c r="H17" s="15"/>
      <c r="I17" s="336"/>
    </row>
    <row r="18">
      <c r="A18" s="27"/>
      <c r="B18" s="88" t="s">
        <v>295</v>
      </c>
      <c r="C18" s="90"/>
      <c r="D18" s="92"/>
      <c r="E18" s="29"/>
      <c r="F18" s="352"/>
      <c r="G18" s="15"/>
      <c r="H18" s="15"/>
      <c r="I18" s="336"/>
    </row>
    <row r="19">
      <c r="A19" s="27"/>
      <c r="B19" s="88" t="s">
        <v>301</v>
      </c>
      <c r="C19" s="92">
        <v>59.0</v>
      </c>
      <c r="D19" s="92">
        <v>95.0</v>
      </c>
      <c r="E19" s="15">
        <v>74.0</v>
      </c>
      <c r="F19" s="349">
        <v>82.0</v>
      </c>
      <c r="G19" s="15">
        <v>7.0</v>
      </c>
      <c r="H19" s="15">
        <v>96.0</v>
      </c>
      <c r="I19" s="350">
        <v>45.0</v>
      </c>
    </row>
    <row r="20">
      <c r="A20" s="27"/>
      <c r="B20" s="88" t="s">
        <v>207</v>
      </c>
      <c r="C20" s="90"/>
      <c r="D20" s="92"/>
      <c r="E20" s="15"/>
      <c r="F20" s="349"/>
      <c r="G20" s="15"/>
      <c r="H20" s="15"/>
      <c r="I20" s="336"/>
    </row>
    <row r="21">
      <c r="A21" s="27"/>
      <c r="B21" s="88" t="s">
        <v>214</v>
      </c>
      <c r="C21" s="90"/>
      <c r="D21" s="92"/>
      <c r="E21" s="15"/>
      <c r="F21" s="352"/>
      <c r="G21" s="15">
        <v>2.0</v>
      </c>
      <c r="H21" s="15"/>
      <c r="I21" s="336"/>
    </row>
    <row r="22">
      <c r="A22" s="27"/>
      <c r="B22" s="88" t="s">
        <v>221</v>
      </c>
      <c r="C22" s="92">
        <v>4.0</v>
      </c>
      <c r="D22" s="92">
        <v>1.0</v>
      </c>
      <c r="E22" s="29"/>
      <c r="F22" s="349">
        <v>1.0</v>
      </c>
      <c r="G22" s="29"/>
      <c r="H22" s="15">
        <v>1.0</v>
      </c>
      <c r="I22" s="336"/>
    </row>
    <row r="23">
      <c r="A23" s="27"/>
      <c r="B23" s="88" t="s">
        <v>233</v>
      </c>
      <c r="C23" s="90"/>
      <c r="D23" s="92">
        <v>1.0</v>
      </c>
      <c r="E23" s="15"/>
      <c r="F23" s="349">
        <v>1.0</v>
      </c>
      <c r="G23" s="15"/>
      <c r="H23" s="15">
        <v>2.0</v>
      </c>
      <c r="I23" s="336"/>
    </row>
    <row r="24">
      <c r="A24" s="35"/>
      <c r="B24" s="109" t="s">
        <v>239</v>
      </c>
      <c r="C24" s="110">
        <f t="shared" ref="C24:I24" si="2">C16/C15</f>
        <v>1</v>
      </c>
      <c r="D24" s="110">
        <f t="shared" si="2"/>
        <v>0.9909090909</v>
      </c>
      <c r="E24" s="110">
        <f t="shared" si="2"/>
        <v>1</v>
      </c>
      <c r="F24" s="265">
        <f t="shared" si="2"/>
        <v>0.9904761905</v>
      </c>
      <c r="G24" s="110">
        <f t="shared" si="2"/>
        <v>1</v>
      </c>
      <c r="H24" s="110">
        <f t="shared" si="2"/>
        <v>0.9875776398</v>
      </c>
      <c r="I24" s="117">
        <f t="shared" si="2"/>
        <v>1</v>
      </c>
    </row>
    <row r="25">
      <c r="A25" s="85">
        <v>43729.0</v>
      </c>
      <c r="B25" s="112" t="s">
        <v>134</v>
      </c>
      <c r="C25" s="115"/>
      <c r="D25" s="115"/>
      <c r="E25" s="115"/>
      <c r="F25" s="188"/>
      <c r="G25" s="115"/>
      <c r="H25" s="115"/>
      <c r="I25" s="356"/>
      <c r="J25" s="82"/>
      <c r="K25" s="23"/>
      <c r="L25" s="82"/>
      <c r="M25" s="82"/>
      <c r="N25" s="82"/>
      <c r="O25" s="23"/>
      <c r="P25" s="82"/>
      <c r="Q25" s="23"/>
      <c r="R25" s="23"/>
      <c r="S25" s="82"/>
    </row>
    <row r="26">
      <c r="A26" s="27"/>
      <c r="B26" s="88" t="s">
        <v>159</v>
      </c>
      <c r="C26" s="233"/>
      <c r="D26" s="233"/>
      <c r="E26" s="233"/>
      <c r="F26" s="233"/>
      <c r="G26" s="233"/>
      <c r="H26" s="233"/>
      <c r="I26" s="358"/>
      <c r="J26" s="82"/>
      <c r="K26" s="23"/>
      <c r="L26" s="82"/>
      <c r="M26" s="82"/>
      <c r="N26" s="82"/>
      <c r="O26" s="23"/>
      <c r="P26" s="82"/>
      <c r="Q26" s="23"/>
      <c r="R26" s="23"/>
      <c r="S26" s="82"/>
    </row>
    <row r="27">
      <c r="A27" s="27"/>
      <c r="B27" s="88" t="s">
        <v>178</v>
      </c>
      <c r="C27" s="233"/>
      <c r="D27" s="233"/>
      <c r="E27" s="233"/>
      <c r="F27" s="233"/>
      <c r="G27" s="233"/>
      <c r="H27" s="233"/>
      <c r="I27" s="358"/>
      <c r="J27" s="82"/>
      <c r="K27" s="23"/>
      <c r="L27" s="82"/>
      <c r="M27" s="82"/>
      <c r="N27" s="82"/>
      <c r="O27" s="23"/>
      <c r="P27" s="82"/>
      <c r="Q27" s="23"/>
      <c r="R27" s="23"/>
      <c r="S27" s="82"/>
    </row>
    <row r="28">
      <c r="A28" s="27"/>
      <c r="B28" s="88" t="s">
        <v>287</v>
      </c>
      <c r="C28" s="235"/>
      <c r="D28" s="233"/>
      <c r="E28" s="233"/>
      <c r="F28" s="235"/>
      <c r="G28" s="233"/>
      <c r="H28" s="233"/>
      <c r="I28" s="358"/>
      <c r="J28" s="82"/>
      <c r="K28" s="23"/>
      <c r="L28" s="82"/>
      <c r="M28" s="23"/>
      <c r="N28" s="82"/>
      <c r="O28" s="23"/>
      <c r="P28" s="82"/>
      <c r="Q28" s="23"/>
      <c r="R28" s="23"/>
      <c r="S28" s="82"/>
    </row>
    <row r="29">
      <c r="A29" s="27"/>
      <c r="B29" s="88" t="s">
        <v>301</v>
      </c>
      <c r="C29" s="235"/>
      <c r="D29" s="233"/>
      <c r="E29" s="233"/>
      <c r="F29" s="235"/>
      <c r="G29" s="233"/>
      <c r="H29" s="233"/>
      <c r="I29" s="358"/>
      <c r="J29" s="82"/>
      <c r="K29" s="23"/>
      <c r="L29" s="23"/>
      <c r="M29" s="23"/>
      <c r="N29" s="23"/>
      <c r="O29" s="23"/>
      <c r="P29" s="82"/>
      <c r="Q29" s="23"/>
      <c r="R29" s="23"/>
      <c r="S29" s="82"/>
    </row>
    <row r="30">
      <c r="A30" s="27"/>
      <c r="B30" s="88" t="s">
        <v>207</v>
      </c>
      <c r="C30" s="359"/>
      <c r="D30" s="235"/>
      <c r="E30" s="233"/>
      <c r="F30" s="349"/>
      <c r="G30" s="349"/>
      <c r="H30" s="349"/>
      <c r="I30" s="360"/>
      <c r="J30" s="82"/>
    </row>
    <row r="31">
      <c r="A31" s="27"/>
      <c r="B31" s="88" t="s">
        <v>214</v>
      </c>
      <c r="C31" s="235"/>
      <c r="D31" s="233"/>
      <c r="E31" s="233"/>
      <c r="F31" s="235"/>
      <c r="G31" s="233"/>
      <c r="H31" s="233"/>
      <c r="I31" s="358"/>
      <c r="J31" s="82"/>
      <c r="K31" s="23"/>
      <c r="L31" s="82"/>
      <c r="M31" s="23"/>
      <c r="N31" s="82"/>
      <c r="O31" s="23"/>
      <c r="P31" s="82"/>
      <c r="Q31" s="23"/>
      <c r="R31" s="23"/>
      <c r="S31" s="82"/>
    </row>
    <row r="32">
      <c r="A32" s="27"/>
      <c r="B32" s="88" t="s">
        <v>221</v>
      </c>
      <c r="C32" s="235"/>
      <c r="D32" s="233"/>
      <c r="E32" s="235"/>
      <c r="F32" s="235"/>
      <c r="G32" s="233"/>
      <c r="H32" s="233"/>
      <c r="I32" s="358"/>
      <c r="J32" s="82"/>
      <c r="K32" s="23"/>
      <c r="L32" s="82"/>
      <c r="M32" s="23"/>
      <c r="N32" s="82"/>
      <c r="O32" s="23"/>
      <c r="P32" s="23"/>
      <c r="Q32" s="23"/>
      <c r="R32" s="23"/>
      <c r="S32" s="82"/>
    </row>
    <row r="33">
      <c r="A33" s="27"/>
      <c r="B33" s="88" t="s">
        <v>233</v>
      </c>
      <c r="C33" s="235"/>
      <c r="D33" s="233"/>
      <c r="E33" s="233"/>
      <c r="F33" s="235"/>
      <c r="G33" s="233"/>
      <c r="H33" s="233"/>
      <c r="I33" s="358"/>
      <c r="J33" s="82"/>
      <c r="K33" s="23"/>
      <c r="L33" s="82"/>
      <c r="M33" s="23"/>
      <c r="N33" s="23"/>
      <c r="O33" s="23"/>
      <c r="P33" s="82"/>
      <c r="Q33" s="23"/>
      <c r="R33" s="23"/>
      <c r="S33" s="23"/>
    </row>
    <row r="34">
      <c r="A34" s="35"/>
      <c r="B34" s="88" t="s">
        <v>338</v>
      </c>
      <c r="C34" s="110" t="str">
        <f t="shared" ref="C34:I34" si="3">C27/C26</f>
        <v>#DIV/0!</v>
      </c>
      <c r="D34" s="110" t="str">
        <f t="shared" si="3"/>
        <v>#DIV/0!</v>
      </c>
      <c r="E34" s="110" t="str">
        <f t="shared" si="3"/>
        <v>#DIV/0!</v>
      </c>
      <c r="F34" s="265" t="str">
        <f t="shared" si="3"/>
        <v>#DIV/0!</v>
      </c>
      <c r="G34" s="110" t="str">
        <f t="shared" si="3"/>
        <v>#DIV/0!</v>
      </c>
      <c r="H34" s="110" t="str">
        <f t="shared" si="3"/>
        <v>#DIV/0!</v>
      </c>
      <c r="I34" s="117" t="str">
        <f t="shared" si="3"/>
        <v>#DIV/0!</v>
      </c>
      <c r="J34" s="82"/>
      <c r="K34" s="118"/>
      <c r="L34" s="118"/>
      <c r="M34" s="118"/>
      <c r="N34" s="118"/>
      <c r="O34" s="118"/>
      <c r="P34" s="118"/>
      <c r="Q34" s="118"/>
      <c r="R34" s="118"/>
      <c r="S34" s="118"/>
    </row>
    <row r="35">
      <c r="A35" s="85">
        <v>43731.0</v>
      </c>
      <c r="B35" s="112" t="s">
        <v>134</v>
      </c>
      <c r="C35" s="115"/>
      <c r="D35" s="115"/>
      <c r="E35" s="115"/>
      <c r="F35" s="188"/>
      <c r="G35" s="115"/>
      <c r="H35" s="115"/>
      <c r="I35" s="356"/>
      <c r="J35" s="82"/>
      <c r="K35" s="23"/>
      <c r="L35" s="82"/>
      <c r="M35" s="82"/>
      <c r="N35" s="82"/>
      <c r="O35" s="23"/>
      <c r="P35" s="82"/>
      <c r="Q35" s="23"/>
      <c r="R35" s="23"/>
      <c r="S35" s="82"/>
    </row>
    <row r="36">
      <c r="A36" s="27"/>
      <c r="B36" s="88" t="s">
        <v>159</v>
      </c>
      <c r="C36" s="233"/>
      <c r="D36" s="233"/>
      <c r="E36" s="233"/>
      <c r="F36" s="233"/>
      <c r="G36" s="233"/>
      <c r="H36" s="233"/>
      <c r="I36" s="358"/>
      <c r="J36" s="82"/>
      <c r="K36" s="23"/>
      <c r="L36" s="82"/>
      <c r="M36" s="82"/>
      <c r="N36" s="82"/>
      <c r="O36" s="23"/>
      <c r="P36" s="82"/>
      <c r="Q36" s="23"/>
      <c r="R36" s="23"/>
      <c r="S36" s="82"/>
    </row>
    <row r="37">
      <c r="A37" s="27"/>
      <c r="B37" s="88" t="s">
        <v>178</v>
      </c>
      <c r="C37" s="233"/>
      <c r="D37" s="233"/>
      <c r="E37" s="233"/>
      <c r="F37" s="233"/>
      <c r="G37" s="233"/>
      <c r="H37" s="233"/>
      <c r="I37" s="358"/>
      <c r="J37" s="82"/>
      <c r="K37" s="23"/>
      <c r="L37" s="82"/>
      <c r="M37" s="82"/>
      <c r="N37" s="82"/>
      <c r="O37" s="23"/>
      <c r="P37" s="82"/>
      <c r="Q37" s="23"/>
      <c r="R37" s="23"/>
      <c r="S37" s="82"/>
    </row>
    <row r="38">
      <c r="A38" s="27"/>
      <c r="B38" s="88" t="s">
        <v>287</v>
      </c>
      <c r="C38" s="235"/>
      <c r="D38" s="233"/>
      <c r="E38" s="233"/>
      <c r="F38" s="235"/>
      <c r="G38" s="233"/>
      <c r="H38" s="233"/>
      <c r="I38" s="358"/>
      <c r="J38" s="82"/>
      <c r="K38" s="23"/>
      <c r="L38" s="82"/>
      <c r="M38" s="23"/>
      <c r="N38" s="82"/>
      <c r="O38" s="23"/>
      <c r="P38" s="82"/>
      <c r="Q38" s="23"/>
      <c r="R38" s="23"/>
      <c r="S38" s="82"/>
    </row>
    <row r="39">
      <c r="A39" s="27"/>
      <c r="B39" s="88" t="s">
        <v>295</v>
      </c>
      <c r="C39" s="235"/>
      <c r="D39" s="233"/>
      <c r="E39" s="233"/>
      <c r="F39" s="235"/>
      <c r="G39" s="233"/>
      <c r="H39" s="233"/>
      <c r="I39" s="358"/>
      <c r="J39" s="82"/>
      <c r="K39" s="23"/>
      <c r="L39" s="82"/>
      <c r="M39" s="23"/>
      <c r="N39" s="82"/>
      <c r="O39" s="23"/>
      <c r="P39" s="82"/>
      <c r="Q39" s="23"/>
      <c r="R39" s="23"/>
      <c r="S39" s="82"/>
    </row>
    <row r="40">
      <c r="A40" s="27"/>
      <c r="B40" s="88" t="s">
        <v>301</v>
      </c>
      <c r="C40" s="235"/>
      <c r="D40" s="233"/>
      <c r="E40" s="233"/>
      <c r="F40" s="235"/>
      <c r="G40" s="233"/>
      <c r="H40" s="233"/>
      <c r="I40" s="358"/>
      <c r="J40" s="82"/>
      <c r="K40" s="23"/>
      <c r="L40" s="23"/>
      <c r="M40" s="23"/>
      <c r="N40" s="23"/>
      <c r="O40" s="23"/>
      <c r="P40" s="82"/>
      <c r="Q40" s="23"/>
      <c r="R40" s="23"/>
      <c r="S40" s="82"/>
    </row>
    <row r="41">
      <c r="A41" s="27"/>
      <c r="B41" s="88" t="s">
        <v>207</v>
      </c>
      <c r="C41" s="359"/>
      <c r="D41" s="235"/>
      <c r="E41" s="233"/>
      <c r="F41" s="349"/>
      <c r="G41" s="349"/>
      <c r="H41" s="349"/>
      <c r="I41" s="360"/>
      <c r="J41" s="82"/>
    </row>
    <row r="42">
      <c r="A42" s="27"/>
      <c r="B42" s="88" t="s">
        <v>214</v>
      </c>
      <c r="C42" s="235"/>
      <c r="D42" s="233"/>
      <c r="E42" s="233"/>
      <c r="F42" s="235"/>
      <c r="G42" s="233"/>
      <c r="H42" s="233"/>
      <c r="I42" s="358"/>
      <c r="J42" s="82"/>
      <c r="K42" s="23"/>
      <c r="L42" s="82"/>
      <c r="M42" s="23"/>
      <c r="N42" s="82"/>
      <c r="O42" s="23"/>
      <c r="P42" s="82"/>
      <c r="Q42" s="23"/>
      <c r="R42" s="23"/>
      <c r="S42" s="82"/>
    </row>
    <row r="43">
      <c r="A43" s="27"/>
      <c r="B43" s="88" t="s">
        <v>221</v>
      </c>
      <c r="C43" s="235"/>
      <c r="D43" s="233"/>
      <c r="E43" s="233"/>
      <c r="F43" s="235"/>
      <c r="G43" s="233"/>
      <c r="H43" s="233"/>
      <c r="I43" s="358"/>
      <c r="J43" s="82"/>
      <c r="K43" s="23"/>
      <c r="L43" s="82"/>
      <c r="M43" s="23"/>
      <c r="N43" s="82"/>
      <c r="O43" s="23"/>
      <c r="P43" s="23"/>
      <c r="Q43" s="23"/>
      <c r="R43" s="23"/>
      <c r="S43" s="82"/>
    </row>
    <row r="44">
      <c r="A44" s="27"/>
      <c r="B44" s="88" t="s">
        <v>233</v>
      </c>
      <c r="C44" s="235"/>
      <c r="D44" s="233"/>
      <c r="E44" s="233"/>
      <c r="F44" s="235"/>
      <c r="G44" s="233"/>
      <c r="H44" s="233"/>
      <c r="I44" s="358"/>
      <c r="J44" s="82"/>
      <c r="K44" s="23"/>
      <c r="L44" s="82"/>
      <c r="M44" s="23"/>
      <c r="N44" s="23"/>
      <c r="O44" s="23"/>
      <c r="P44" s="82"/>
      <c r="Q44" s="23"/>
      <c r="R44" s="23"/>
      <c r="S44" s="23"/>
    </row>
    <row r="45">
      <c r="A45" s="35"/>
      <c r="B45" s="88" t="s">
        <v>338</v>
      </c>
      <c r="C45" s="110" t="str">
        <f t="shared" ref="C45:I45" si="4">C37/C36</f>
        <v>#DIV/0!</v>
      </c>
      <c r="D45" s="110" t="str">
        <f t="shared" si="4"/>
        <v>#DIV/0!</v>
      </c>
      <c r="E45" s="110" t="str">
        <f t="shared" si="4"/>
        <v>#DIV/0!</v>
      </c>
      <c r="F45" s="265" t="str">
        <f t="shared" si="4"/>
        <v>#DIV/0!</v>
      </c>
      <c r="G45" s="110" t="str">
        <f t="shared" si="4"/>
        <v>#DIV/0!</v>
      </c>
      <c r="H45" s="110" t="str">
        <f t="shared" si="4"/>
        <v>#DIV/0!</v>
      </c>
      <c r="I45" s="117" t="str">
        <f t="shared" si="4"/>
        <v>#DIV/0!</v>
      </c>
      <c r="J45" s="82"/>
      <c r="K45" s="118"/>
      <c r="L45" s="118"/>
      <c r="M45" s="118"/>
      <c r="N45" s="118"/>
      <c r="O45" s="118"/>
      <c r="P45" s="118"/>
      <c r="Q45" s="118"/>
      <c r="R45" s="118"/>
      <c r="S45" s="118"/>
    </row>
    <row r="46">
      <c r="A46" s="85">
        <v>43732.0</v>
      </c>
      <c r="B46" s="112" t="s">
        <v>134</v>
      </c>
      <c r="C46" s="115"/>
      <c r="D46" s="115"/>
      <c r="E46" s="115"/>
      <c r="F46" s="361"/>
      <c r="G46" s="115"/>
      <c r="H46" s="115"/>
      <c r="I46" s="356"/>
      <c r="J46" s="82"/>
      <c r="K46" s="23"/>
      <c r="L46" s="82"/>
      <c r="M46" s="82"/>
      <c r="N46" s="82"/>
      <c r="O46" s="23"/>
      <c r="P46" s="82"/>
      <c r="Q46" s="23"/>
      <c r="R46" s="23"/>
      <c r="S46" s="82"/>
    </row>
    <row r="47">
      <c r="A47" s="27"/>
      <c r="B47" s="88" t="s">
        <v>159</v>
      </c>
      <c r="C47" s="233"/>
      <c r="D47" s="233"/>
      <c r="E47" s="233"/>
      <c r="F47" s="233"/>
      <c r="G47" s="233"/>
      <c r="H47" s="233"/>
      <c r="I47" s="358"/>
      <c r="J47" s="82"/>
      <c r="K47" s="23"/>
      <c r="L47" s="82"/>
      <c r="M47" s="82"/>
      <c r="N47" s="82"/>
      <c r="O47" s="23"/>
      <c r="P47" s="82"/>
      <c r="Q47" s="23"/>
      <c r="R47" s="23"/>
      <c r="S47" s="82"/>
    </row>
    <row r="48">
      <c r="A48" s="27"/>
      <c r="B48" s="88" t="s">
        <v>178</v>
      </c>
      <c r="C48" s="233"/>
      <c r="D48" s="233"/>
      <c r="E48" s="233"/>
      <c r="F48" s="233"/>
      <c r="G48" s="233"/>
      <c r="H48" s="233"/>
      <c r="I48" s="358"/>
      <c r="J48" s="82"/>
      <c r="K48" s="23"/>
      <c r="L48" s="82"/>
      <c r="M48" s="82"/>
      <c r="N48" s="82"/>
      <c r="O48" s="23"/>
      <c r="P48" s="82"/>
      <c r="Q48" s="23"/>
      <c r="R48" s="23"/>
      <c r="S48" s="82"/>
    </row>
    <row r="49">
      <c r="A49" s="27"/>
      <c r="B49" s="88" t="s">
        <v>287</v>
      </c>
      <c r="C49" s="235"/>
      <c r="D49" s="233"/>
      <c r="E49" s="233"/>
      <c r="F49" s="233"/>
      <c r="G49" s="233"/>
      <c r="H49" s="233"/>
      <c r="I49" s="358"/>
      <c r="J49" s="82"/>
      <c r="K49" s="23"/>
      <c r="L49" s="82"/>
      <c r="M49" s="23"/>
      <c r="N49" s="82"/>
      <c r="O49" s="23"/>
      <c r="P49" s="82"/>
      <c r="Q49" s="23"/>
      <c r="R49" s="23"/>
      <c r="S49" s="82"/>
    </row>
    <row r="50">
      <c r="A50" s="27"/>
      <c r="B50" s="88" t="s">
        <v>295</v>
      </c>
      <c r="C50" s="235"/>
      <c r="D50" s="233"/>
      <c r="E50" s="233"/>
      <c r="F50" s="233"/>
      <c r="G50" s="233"/>
      <c r="H50" s="233"/>
      <c r="I50" s="358"/>
      <c r="J50" s="82"/>
      <c r="K50" s="23"/>
      <c r="L50" s="82"/>
      <c r="M50" s="23"/>
      <c r="N50" s="82"/>
      <c r="O50" s="23"/>
      <c r="P50" s="82"/>
      <c r="Q50" s="23"/>
      <c r="R50" s="23"/>
      <c r="S50" s="82"/>
    </row>
    <row r="51">
      <c r="A51" s="27"/>
      <c r="B51" s="88" t="s">
        <v>301</v>
      </c>
      <c r="C51" s="235"/>
      <c r="D51" s="233"/>
      <c r="E51" s="233"/>
      <c r="F51" s="233"/>
      <c r="G51" s="233"/>
      <c r="H51" s="233"/>
      <c r="I51" s="358"/>
      <c r="J51" s="82"/>
      <c r="K51" s="23"/>
      <c r="L51" s="23"/>
      <c r="M51" s="23"/>
      <c r="N51" s="23"/>
      <c r="O51" s="23"/>
      <c r="P51" s="82"/>
      <c r="Q51" s="23"/>
      <c r="R51" s="23"/>
      <c r="S51" s="82"/>
    </row>
    <row r="52">
      <c r="A52" s="27"/>
      <c r="B52" s="88" t="s">
        <v>207</v>
      </c>
      <c r="C52" s="359"/>
      <c r="D52" s="235"/>
      <c r="E52" s="233"/>
      <c r="F52" s="233"/>
      <c r="G52" s="349"/>
      <c r="H52" s="349"/>
      <c r="I52" s="360"/>
      <c r="J52" s="82"/>
    </row>
    <row r="53">
      <c r="A53" s="27"/>
      <c r="B53" s="88" t="s">
        <v>214</v>
      </c>
      <c r="C53" s="235"/>
      <c r="D53" s="233"/>
      <c r="E53" s="233"/>
      <c r="F53" s="251"/>
      <c r="G53" s="233"/>
      <c r="H53" s="233"/>
      <c r="I53" s="358"/>
      <c r="J53" s="82"/>
      <c r="K53" s="23"/>
      <c r="L53" s="82"/>
      <c r="M53" s="23"/>
      <c r="N53" s="82"/>
      <c r="O53" s="23"/>
      <c r="P53" s="82"/>
      <c r="Q53" s="23"/>
      <c r="R53" s="23"/>
      <c r="S53" s="82"/>
    </row>
    <row r="54">
      <c r="A54" s="27"/>
      <c r="B54" s="88" t="s">
        <v>221</v>
      </c>
      <c r="C54" s="235"/>
      <c r="D54" s="233"/>
      <c r="E54" s="233"/>
      <c r="F54" s="233"/>
      <c r="G54" s="233"/>
      <c r="H54" s="233"/>
      <c r="I54" s="358"/>
      <c r="J54" s="82"/>
      <c r="K54" s="23"/>
      <c r="L54" s="82"/>
      <c r="M54" s="23"/>
      <c r="N54" s="82"/>
      <c r="O54" s="23"/>
      <c r="P54" s="23"/>
      <c r="Q54" s="23"/>
      <c r="R54" s="23"/>
      <c r="S54" s="82"/>
    </row>
    <row r="55">
      <c r="A55" s="27"/>
      <c r="B55" s="88" t="s">
        <v>233</v>
      </c>
      <c r="C55" s="235"/>
      <c r="D55" s="233"/>
      <c r="E55" s="233"/>
      <c r="F55" s="233"/>
      <c r="G55" s="233"/>
      <c r="H55" s="233"/>
      <c r="I55" s="358"/>
      <c r="J55" s="82"/>
      <c r="K55" s="23"/>
      <c r="L55" s="82"/>
      <c r="M55" s="23"/>
      <c r="N55" s="23"/>
      <c r="O55" s="23"/>
      <c r="P55" s="82"/>
      <c r="Q55" s="23"/>
      <c r="R55" s="23"/>
      <c r="S55" s="23"/>
    </row>
    <row r="56">
      <c r="A56" s="35"/>
      <c r="B56" s="88" t="s">
        <v>338</v>
      </c>
      <c r="C56" s="110" t="str">
        <f t="shared" ref="C56:I56" si="5">C48/C47</f>
        <v>#DIV/0!</v>
      </c>
      <c r="D56" s="110" t="str">
        <f t="shared" si="5"/>
        <v>#DIV/0!</v>
      </c>
      <c r="E56" s="110" t="str">
        <f t="shared" si="5"/>
        <v>#DIV/0!</v>
      </c>
      <c r="F56" s="265" t="str">
        <f t="shared" si="5"/>
        <v>#DIV/0!</v>
      </c>
      <c r="G56" s="110" t="str">
        <f t="shared" si="5"/>
        <v>#DIV/0!</v>
      </c>
      <c r="H56" s="110" t="str">
        <f t="shared" si="5"/>
        <v>#DIV/0!</v>
      </c>
      <c r="I56" s="117" t="str">
        <f t="shared" si="5"/>
        <v>#DIV/0!</v>
      </c>
      <c r="J56" s="82"/>
      <c r="K56" s="118"/>
      <c r="L56" s="118"/>
      <c r="M56" s="118"/>
      <c r="N56" s="118"/>
      <c r="O56" s="118"/>
      <c r="P56" s="118"/>
      <c r="Q56" s="118"/>
      <c r="R56" s="118"/>
      <c r="S56" s="118"/>
    </row>
    <row r="57">
      <c r="A57" s="85">
        <v>43733.0</v>
      </c>
      <c r="B57" s="112" t="s">
        <v>134</v>
      </c>
      <c r="C57" s="362" t="s">
        <v>2667</v>
      </c>
      <c r="D57" s="363" t="s">
        <v>290</v>
      </c>
      <c r="E57" s="115" t="s">
        <v>1260</v>
      </c>
      <c r="F57" s="361" t="s">
        <v>2020</v>
      </c>
      <c r="G57" s="115" t="s">
        <v>174</v>
      </c>
      <c r="H57" s="115" t="s">
        <v>1740</v>
      </c>
      <c r="I57" s="356" t="s">
        <v>1593</v>
      </c>
      <c r="J57" s="82"/>
      <c r="K57" s="23"/>
      <c r="L57" s="82"/>
      <c r="M57" s="82"/>
      <c r="N57" s="82"/>
      <c r="O57" s="23"/>
      <c r="P57" s="82"/>
      <c r="Q57" s="23"/>
      <c r="R57" s="23"/>
      <c r="S57" s="82"/>
    </row>
    <row r="58">
      <c r="A58" s="27"/>
      <c r="B58" s="88" t="s">
        <v>159</v>
      </c>
      <c r="C58" s="233">
        <v>0.0</v>
      </c>
      <c r="D58" s="233">
        <v>0.0</v>
      </c>
      <c r="E58" s="233">
        <v>16.0</v>
      </c>
      <c r="F58" s="233">
        <v>19.0</v>
      </c>
      <c r="G58" s="233">
        <v>0.0</v>
      </c>
      <c r="H58" s="233">
        <v>65.0</v>
      </c>
      <c r="I58" s="358">
        <v>0.0</v>
      </c>
      <c r="J58" s="82"/>
      <c r="K58" s="23"/>
      <c r="L58" s="82"/>
      <c r="M58" s="82"/>
      <c r="N58" s="82"/>
      <c r="O58" s="23"/>
      <c r="P58" s="82"/>
      <c r="Q58" s="23"/>
      <c r="R58" s="23"/>
      <c r="S58" s="82"/>
    </row>
    <row r="59">
      <c r="A59" s="27"/>
      <c r="B59" s="88" t="s">
        <v>178</v>
      </c>
      <c r="C59" s="233">
        <v>0.0</v>
      </c>
      <c r="D59" s="233">
        <v>0.0</v>
      </c>
      <c r="E59" s="233">
        <v>16.0</v>
      </c>
      <c r="F59" s="233">
        <v>19.0</v>
      </c>
      <c r="G59" s="233">
        <v>0.0</v>
      </c>
      <c r="H59" s="233">
        <v>63.0</v>
      </c>
      <c r="I59" s="358">
        <v>0.0</v>
      </c>
      <c r="J59" s="82"/>
      <c r="K59" s="23"/>
      <c r="L59" s="82"/>
      <c r="M59" s="82"/>
      <c r="N59" s="82"/>
      <c r="O59" s="23"/>
      <c r="P59" s="82"/>
      <c r="Q59" s="23"/>
      <c r="R59" s="23"/>
      <c r="S59" s="82"/>
    </row>
    <row r="60">
      <c r="A60" s="27"/>
      <c r="B60" s="88" t="s">
        <v>287</v>
      </c>
      <c r="C60" s="235"/>
      <c r="D60" s="233"/>
      <c r="E60" s="233">
        <v>14.0</v>
      </c>
      <c r="F60" s="233" t="s">
        <v>252</v>
      </c>
      <c r="G60" s="233"/>
      <c r="H60" s="233" t="s">
        <v>252</v>
      </c>
      <c r="I60" s="358"/>
      <c r="J60" s="82"/>
      <c r="K60" s="23"/>
      <c r="L60" s="82"/>
      <c r="M60" s="23"/>
      <c r="N60" s="82"/>
      <c r="O60" s="23"/>
      <c r="P60" s="82"/>
      <c r="Q60" s="23"/>
      <c r="R60" s="23"/>
      <c r="S60" s="82"/>
    </row>
    <row r="61">
      <c r="A61" s="27"/>
      <c r="B61" s="88" t="s">
        <v>295</v>
      </c>
      <c r="C61" s="235"/>
      <c r="D61" s="233"/>
      <c r="E61" s="233" t="s">
        <v>252</v>
      </c>
      <c r="F61" s="233">
        <v>18.0</v>
      </c>
      <c r="G61" s="233"/>
      <c r="H61" s="233">
        <v>52.0</v>
      </c>
      <c r="I61" s="358"/>
      <c r="J61" s="82"/>
      <c r="K61" s="23"/>
      <c r="L61" s="82"/>
      <c r="M61" s="23"/>
      <c r="N61" s="82"/>
      <c r="O61" s="23"/>
      <c r="P61" s="82"/>
      <c r="Q61" s="23"/>
      <c r="R61" s="23"/>
      <c r="S61" s="82"/>
    </row>
    <row r="62">
      <c r="A62" s="27"/>
      <c r="B62" s="88" t="s">
        <v>301</v>
      </c>
      <c r="C62" s="235"/>
      <c r="D62" s="233"/>
      <c r="E62" s="233" t="s">
        <v>252</v>
      </c>
      <c r="F62" s="233" t="s">
        <v>252</v>
      </c>
      <c r="G62" s="233"/>
      <c r="H62" s="233" t="s">
        <v>252</v>
      </c>
      <c r="I62" s="358"/>
      <c r="J62" s="82"/>
      <c r="K62" s="23"/>
      <c r="L62" s="23"/>
      <c r="M62" s="23"/>
      <c r="N62" s="23"/>
      <c r="O62" s="23"/>
      <c r="P62" s="82"/>
      <c r="Q62" s="23"/>
      <c r="R62" s="23"/>
      <c r="S62" s="82"/>
    </row>
    <row r="63">
      <c r="A63" s="27"/>
      <c r="B63" s="88" t="s">
        <v>207</v>
      </c>
      <c r="C63" s="359"/>
      <c r="D63" s="235"/>
      <c r="E63" s="233">
        <v>16.0</v>
      </c>
      <c r="F63" s="233" t="s">
        <v>252</v>
      </c>
      <c r="G63" s="349"/>
      <c r="H63" s="349">
        <v>3.0</v>
      </c>
      <c r="I63" s="360"/>
      <c r="J63" s="82"/>
    </row>
    <row r="64">
      <c r="A64" s="27"/>
      <c r="B64" s="88" t="s">
        <v>214</v>
      </c>
      <c r="C64" s="235"/>
      <c r="D64" s="233"/>
      <c r="E64" s="233">
        <v>2.0</v>
      </c>
      <c r="F64" s="251">
        <v>1.0</v>
      </c>
      <c r="G64" s="233"/>
      <c r="H64" s="233">
        <v>8.0</v>
      </c>
      <c r="I64" s="358"/>
      <c r="J64" s="82"/>
      <c r="K64" s="23"/>
      <c r="L64" s="82"/>
      <c r="M64" s="23"/>
      <c r="N64" s="82"/>
      <c r="O64" s="23"/>
      <c r="P64" s="82"/>
      <c r="Q64" s="23"/>
      <c r="R64" s="23"/>
      <c r="S64" s="82"/>
    </row>
    <row r="65">
      <c r="A65" s="27"/>
      <c r="B65" s="88" t="s">
        <v>221</v>
      </c>
      <c r="C65" s="235"/>
      <c r="D65" s="233"/>
      <c r="E65" s="233" t="s">
        <v>252</v>
      </c>
      <c r="F65" s="233" t="s">
        <v>252</v>
      </c>
      <c r="G65" s="233"/>
      <c r="H65" s="233" t="s">
        <v>252</v>
      </c>
      <c r="I65" s="358"/>
      <c r="J65" s="82"/>
      <c r="K65" s="23"/>
      <c r="L65" s="82"/>
      <c r="M65" s="23"/>
      <c r="N65" s="82"/>
      <c r="O65" s="23"/>
      <c r="P65" s="23"/>
      <c r="Q65" s="23"/>
      <c r="R65" s="23"/>
      <c r="S65" s="82"/>
    </row>
    <row r="66">
      <c r="A66" s="27"/>
      <c r="B66" s="88" t="s">
        <v>233</v>
      </c>
      <c r="C66" s="235"/>
      <c r="D66" s="233"/>
      <c r="E66" s="233" t="s">
        <v>252</v>
      </c>
      <c r="F66" s="233" t="s">
        <v>252</v>
      </c>
      <c r="G66" s="233"/>
      <c r="H66" s="233">
        <v>2.0</v>
      </c>
      <c r="I66" s="358"/>
      <c r="J66" s="82"/>
      <c r="K66" s="23"/>
      <c r="L66" s="82"/>
      <c r="M66" s="23"/>
      <c r="N66" s="23"/>
      <c r="O66" s="23"/>
      <c r="P66" s="82"/>
      <c r="Q66" s="23"/>
      <c r="R66" s="23"/>
      <c r="S66" s="23"/>
    </row>
    <row r="67">
      <c r="A67" s="35"/>
      <c r="B67" s="88" t="s">
        <v>338</v>
      </c>
      <c r="C67" s="110" t="str">
        <f t="shared" ref="C67:I67" si="6">C59/C58</f>
        <v>#DIV/0!</v>
      </c>
      <c r="D67" s="110" t="str">
        <f t="shared" si="6"/>
        <v>#DIV/0!</v>
      </c>
      <c r="E67" s="110">
        <f t="shared" si="6"/>
        <v>1</v>
      </c>
      <c r="F67" s="265">
        <f t="shared" si="6"/>
        <v>1</v>
      </c>
      <c r="G67" s="110" t="str">
        <f t="shared" si="6"/>
        <v>#DIV/0!</v>
      </c>
      <c r="H67" s="110">
        <f t="shared" si="6"/>
        <v>0.9692307692</v>
      </c>
      <c r="I67" s="117" t="str">
        <f t="shared" si="6"/>
        <v>#DIV/0!</v>
      </c>
      <c r="J67" s="82"/>
      <c r="K67" s="118"/>
      <c r="L67" s="118"/>
      <c r="M67" s="118"/>
      <c r="N67" s="118"/>
      <c r="O67" s="118"/>
      <c r="P67" s="118"/>
      <c r="Q67" s="118"/>
      <c r="R67" s="118"/>
      <c r="S67" s="118"/>
    </row>
    <row r="68">
      <c r="A68" s="85">
        <v>43734.0</v>
      </c>
      <c r="B68" s="112" t="s">
        <v>134</v>
      </c>
      <c r="C68" s="364" t="s">
        <v>2657</v>
      </c>
      <c r="D68" s="365" t="s">
        <v>589</v>
      </c>
      <c r="E68" s="115" t="s">
        <v>39</v>
      </c>
      <c r="F68" s="361" t="s">
        <v>2020</v>
      </c>
      <c r="G68" s="115" t="s">
        <v>174</v>
      </c>
      <c r="H68" s="115" t="s">
        <v>111</v>
      </c>
      <c r="I68" s="356" t="s">
        <v>1235</v>
      </c>
      <c r="J68" s="82"/>
      <c r="K68" s="23"/>
      <c r="L68" s="82"/>
      <c r="M68" s="82"/>
      <c r="N68" s="82"/>
      <c r="O68" s="23"/>
      <c r="P68" s="82"/>
      <c r="Q68" s="23"/>
      <c r="R68" s="23"/>
      <c r="S68" s="82"/>
    </row>
    <row r="69">
      <c r="A69" s="27"/>
      <c r="B69" s="88" t="s">
        <v>159</v>
      </c>
      <c r="C69" s="233">
        <v>0.0</v>
      </c>
      <c r="D69" s="233">
        <v>0.0</v>
      </c>
      <c r="E69" s="233">
        <v>16.0</v>
      </c>
      <c r="F69" s="233">
        <v>33.0</v>
      </c>
      <c r="G69" s="233">
        <v>10.0</v>
      </c>
      <c r="H69" s="233">
        <v>51.0</v>
      </c>
      <c r="I69" s="358">
        <v>27.0</v>
      </c>
      <c r="J69" s="82"/>
      <c r="K69" s="23"/>
      <c r="L69" s="82"/>
      <c r="M69" s="82"/>
      <c r="N69" s="82"/>
      <c r="O69" s="23"/>
      <c r="P69" s="82"/>
      <c r="Q69" s="23"/>
      <c r="R69" s="23"/>
      <c r="S69" s="82"/>
    </row>
    <row r="70">
      <c r="A70" s="27"/>
      <c r="B70" s="88" t="s">
        <v>178</v>
      </c>
      <c r="C70" s="233">
        <v>0.0</v>
      </c>
      <c r="D70" s="233">
        <v>0.0</v>
      </c>
      <c r="E70" s="233">
        <v>16.0</v>
      </c>
      <c r="F70" s="233">
        <v>33.0</v>
      </c>
      <c r="G70" s="233">
        <v>10.0</v>
      </c>
      <c r="H70" s="233">
        <v>51.0</v>
      </c>
      <c r="I70" s="358">
        <v>26.0</v>
      </c>
      <c r="J70" s="82"/>
      <c r="K70" s="23"/>
      <c r="L70" s="82"/>
      <c r="M70" s="82"/>
      <c r="N70" s="82"/>
      <c r="O70" s="23"/>
      <c r="P70" s="82"/>
      <c r="Q70" s="23"/>
      <c r="R70" s="23"/>
      <c r="S70" s="82"/>
    </row>
    <row r="71">
      <c r="A71" s="27"/>
      <c r="B71" s="88" t="s">
        <v>287</v>
      </c>
      <c r="C71" s="235"/>
      <c r="D71" s="233"/>
      <c r="E71" s="233">
        <v>12.0</v>
      </c>
      <c r="F71" s="233" t="s">
        <v>252</v>
      </c>
      <c r="G71" s="233" t="s">
        <v>252</v>
      </c>
      <c r="H71" s="233" t="s">
        <v>252</v>
      </c>
      <c r="I71" s="358" t="s">
        <v>252</v>
      </c>
      <c r="J71" s="82"/>
      <c r="K71" s="23"/>
      <c r="L71" s="82"/>
      <c r="M71" s="23"/>
      <c r="N71" s="82"/>
      <c r="O71" s="23"/>
      <c r="P71" s="82"/>
      <c r="Q71" s="23"/>
      <c r="R71" s="23"/>
      <c r="S71" s="82"/>
    </row>
    <row r="72">
      <c r="A72" s="27"/>
      <c r="B72" s="88" t="s">
        <v>295</v>
      </c>
      <c r="C72" s="235"/>
      <c r="D72" s="233"/>
      <c r="E72" s="233" t="s">
        <v>252</v>
      </c>
      <c r="F72" s="233">
        <v>27.0</v>
      </c>
      <c r="G72" s="233">
        <v>8.0</v>
      </c>
      <c r="H72" s="233">
        <v>39.0</v>
      </c>
      <c r="I72" s="358" t="s">
        <v>252</v>
      </c>
      <c r="J72" s="82"/>
      <c r="K72" s="23"/>
      <c r="L72" s="82"/>
      <c r="M72" s="23"/>
      <c r="N72" s="82"/>
      <c r="O72" s="23"/>
      <c r="P72" s="82"/>
      <c r="Q72" s="23"/>
      <c r="R72" s="23"/>
      <c r="S72" s="82"/>
    </row>
    <row r="73">
      <c r="A73" s="27"/>
      <c r="B73" s="88" t="s">
        <v>301</v>
      </c>
      <c r="C73" s="235"/>
      <c r="D73" s="233"/>
      <c r="E73" s="233" t="s">
        <v>252</v>
      </c>
      <c r="F73" s="233" t="s">
        <v>252</v>
      </c>
      <c r="G73" s="233" t="s">
        <v>252</v>
      </c>
      <c r="H73" s="233" t="s">
        <v>252</v>
      </c>
      <c r="I73" s="358">
        <v>21.0</v>
      </c>
      <c r="J73" s="82"/>
      <c r="K73" s="23"/>
      <c r="L73" s="23"/>
      <c r="M73" s="23"/>
      <c r="N73" s="23"/>
      <c r="O73" s="23"/>
      <c r="P73" s="82"/>
      <c r="Q73" s="23"/>
      <c r="R73" s="23"/>
      <c r="S73" s="82"/>
    </row>
    <row r="74">
      <c r="A74" s="27"/>
      <c r="B74" s="88" t="s">
        <v>207</v>
      </c>
      <c r="C74" s="359"/>
      <c r="D74" s="235"/>
      <c r="E74" s="233" t="s">
        <v>252</v>
      </c>
      <c r="F74" s="233">
        <v>1.0</v>
      </c>
      <c r="G74" s="349" t="s">
        <v>252</v>
      </c>
      <c r="H74" s="349" t="s">
        <v>252</v>
      </c>
      <c r="I74" s="360">
        <v>5.0</v>
      </c>
      <c r="J74" s="82"/>
    </row>
    <row r="75">
      <c r="A75" s="27"/>
      <c r="B75" s="88" t="s">
        <v>214</v>
      </c>
      <c r="C75" s="235"/>
      <c r="D75" s="233"/>
      <c r="E75" s="233">
        <v>4.0</v>
      </c>
      <c r="F75" s="251">
        <v>5.0</v>
      </c>
      <c r="G75" s="233">
        <v>2.0</v>
      </c>
      <c r="H75" s="233">
        <v>12.0</v>
      </c>
      <c r="I75" s="358" t="s">
        <v>252</v>
      </c>
      <c r="J75" s="82"/>
      <c r="K75" s="23"/>
      <c r="L75" s="82"/>
      <c r="M75" s="23"/>
      <c r="N75" s="82"/>
      <c r="O75" s="23"/>
      <c r="P75" s="82"/>
      <c r="Q75" s="23"/>
      <c r="R75" s="23"/>
      <c r="S75" s="82"/>
    </row>
    <row r="76">
      <c r="A76" s="27"/>
      <c r="B76" s="88" t="s">
        <v>221</v>
      </c>
      <c r="C76" s="235"/>
      <c r="D76" s="233"/>
      <c r="E76" s="233" t="s">
        <v>252</v>
      </c>
      <c r="F76" s="233" t="s">
        <v>252</v>
      </c>
      <c r="G76" s="233" t="s">
        <v>252</v>
      </c>
      <c r="H76" s="233" t="s">
        <v>252</v>
      </c>
      <c r="I76" s="358" t="s">
        <v>252</v>
      </c>
      <c r="J76" s="82"/>
      <c r="K76" s="23"/>
      <c r="L76" s="82"/>
      <c r="M76" s="23"/>
      <c r="N76" s="82"/>
      <c r="O76" s="23"/>
      <c r="P76" s="23"/>
      <c r="Q76" s="23"/>
      <c r="R76" s="23"/>
      <c r="S76" s="82"/>
    </row>
    <row r="77">
      <c r="A77" s="27"/>
      <c r="B77" s="88" t="s">
        <v>233</v>
      </c>
      <c r="C77" s="235"/>
      <c r="D77" s="233"/>
      <c r="E77" s="233" t="s">
        <v>252</v>
      </c>
      <c r="F77" s="233" t="s">
        <v>252</v>
      </c>
      <c r="G77" s="233" t="s">
        <v>252</v>
      </c>
      <c r="H77" s="233" t="s">
        <v>252</v>
      </c>
      <c r="I77" s="358">
        <v>1.0</v>
      </c>
      <c r="J77" s="82"/>
      <c r="K77" s="23"/>
      <c r="L77" s="82"/>
      <c r="M77" s="23"/>
      <c r="N77" s="23"/>
      <c r="O77" s="23"/>
      <c r="P77" s="82"/>
      <c r="Q77" s="23"/>
      <c r="R77" s="23"/>
      <c r="S77" s="23"/>
    </row>
    <row r="78">
      <c r="A78" s="35"/>
      <c r="B78" s="88" t="s">
        <v>338</v>
      </c>
      <c r="C78" s="110" t="str">
        <f t="shared" ref="C78:I78" si="7">C70/C69</f>
        <v>#DIV/0!</v>
      </c>
      <c r="D78" s="110" t="str">
        <f t="shared" si="7"/>
        <v>#DIV/0!</v>
      </c>
      <c r="E78" s="110">
        <f t="shared" si="7"/>
        <v>1</v>
      </c>
      <c r="F78" s="265">
        <f t="shared" si="7"/>
        <v>1</v>
      </c>
      <c r="G78" s="110">
        <f t="shared" si="7"/>
        <v>1</v>
      </c>
      <c r="H78" s="110">
        <f t="shared" si="7"/>
        <v>1</v>
      </c>
      <c r="I78" s="117">
        <f t="shared" si="7"/>
        <v>0.962962963</v>
      </c>
      <c r="J78" s="82"/>
      <c r="K78" s="118"/>
      <c r="L78" s="118"/>
      <c r="M78" s="118"/>
      <c r="N78" s="118"/>
      <c r="O78" s="118"/>
      <c r="P78" s="118"/>
      <c r="Q78" s="118"/>
      <c r="R78" s="118"/>
      <c r="S78" s="118"/>
    </row>
    <row r="79">
      <c r="A79" s="85">
        <v>43735.0</v>
      </c>
      <c r="B79" s="112" t="s">
        <v>134</v>
      </c>
      <c r="C79" s="364" t="s">
        <v>2657</v>
      </c>
      <c r="D79" s="365" t="s">
        <v>589</v>
      </c>
      <c r="E79" s="115" t="s">
        <v>39</v>
      </c>
      <c r="F79" s="361" t="s">
        <v>2020</v>
      </c>
      <c r="G79" s="115" t="s">
        <v>1944</v>
      </c>
      <c r="H79" s="115" t="s">
        <v>1649</v>
      </c>
      <c r="I79" s="356" t="s">
        <v>1235</v>
      </c>
      <c r="J79" s="82"/>
      <c r="K79" s="23"/>
      <c r="L79" s="82"/>
      <c r="M79" s="82"/>
      <c r="N79" s="82"/>
      <c r="O79" s="23"/>
      <c r="P79" s="82"/>
      <c r="Q79" s="23"/>
      <c r="R79" s="23"/>
      <c r="S79" s="82"/>
    </row>
    <row r="80">
      <c r="A80" s="27"/>
      <c r="B80" s="88" t="s">
        <v>159</v>
      </c>
      <c r="C80" s="233">
        <v>0.0</v>
      </c>
      <c r="D80" s="233">
        <v>0.0</v>
      </c>
      <c r="E80" s="233">
        <v>12.0</v>
      </c>
      <c r="F80" s="233">
        <v>10.0</v>
      </c>
      <c r="G80" s="233">
        <v>35.0</v>
      </c>
      <c r="H80" s="233">
        <v>0.0</v>
      </c>
      <c r="I80" s="358">
        <v>91.0</v>
      </c>
      <c r="J80" s="82"/>
      <c r="K80" s="23"/>
      <c r="L80" s="82"/>
      <c r="M80" s="82"/>
      <c r="N80" s="82"/>
      <c r="O80" s="23"/>
      <c r="P80" s="82"/>
      <c r="Q80" s="23"/>
      <c r="R80" s="23"/>
      <c r="S80" s="82"/>
    </row>
    <row r="81">
      <c r="A81" s="27"/>
      <c r="B81" s="88" t="s">
        <v>178</v>
      </c>
      <c r="C81" s="233">
        <v>0.0</v>
      </c>
      <c r="D81" s="233">
        <v>0.0</v>
      </c>
      <c r="E81" s="233">
        <v>12.0</v>
      </c>
      <c r="F81" s="233">
        <v>10.0</v>
      </c>
      <c r="G81" s="233">
        <v>35.0</v>
      </c>
      <c r="H81" s="233">
        <v>0.0</v>
      </c>
      <c r="I81" s="358">
        <v>89.0</v>
      </c>
      <c r="J81" s="82"/>
      <c r="K81" s="23"/>
      <c r="L81" s="82"/>
      <c r="M81" s="82"/>
      <c r="N81" s="82"/>
      <c r="O81" s="23"/>
      <c r="P81" s="82"/>
      <c r="Q81" s="23"/>
      <c r="R81" s="23"/>
      <c r="S81" s="82"/>
    </row>
    <row r="82">
      <c r="A82" s="27"/>
      <c r="B82" s="88" t="s">
        <v>287</v>
      </c>
      <c r="C82" s="235"/>
      <c r="D82" s="233"/>
      <c r="E82" s="233">
        <v>11.0</v>
      </c>
      <c r="F82" s="233" t="s">
        <v>252</v>
      </c>
      <c r="G82" s="233" t="s">
        <v>252</v>
      </c>
      <c r="H82" s="233"/>
      <c r="I82" s="358" t="s">
        <v>252</v>
      </c>
      <c r="J82" s="82"/>
      <c r="K82" s="23"/>
      <c r="L82" s="82"/>
      <c r="M82" s="23"/>
      <c r="N82" s="82"/>
      <c r="O82" s="23"/>
      <c r="P82" s="82"/>
      <c r="Q82" s="23"/>
      <c r="R82" s="23"/>
      <c r="S82" s="82"/>
    </row>
    <row r="83">
      <c r="A83" s="27"/>
      <c r="B83" s="88" t="s">
        <v>295</v>
      </c>
      <c r="C83" s="235"/>
      <c r="D83" s="233"/>
      <c r="E83" s="233" t="s">
        <v>252</v>
      </c>
      <c r="F83" s="233">
        <v>8.0</v>
      </c>
      <c r="G83" s="233">
        <v>30.0</v>
      </c>
      <c r="H83" s="233"/>
      <c r="I83" s="358" t="s">
        <v>252</v>
      </c>
      <c r="J83" s="82"/>
      <c r="K83" s="23"/>
      <c r="L83" s="82"/>
      <c r="M83" s="23"/>
      <c r="N83" s="82"/>
      <c r="O83" s="23"/>
      <c r="P83" s="82"/>
      <c r="Q83" s="23"/>
      <c r="R83" s="23"/>
      <c r="S83" s="82"/>
    </row>
    <row r="84">
      <c r="A84" s="27"/>
      <c r="B84" s="88" t="s">
        <v>301</v>
      </c>
      <c r="C84" s="235"/>
      <c r="D84" s="233"/>
      <c r="E84" s="233" t="s">
        <v>252</v>
      </c>
      <c r="F84" s="233" t="s">
        <v>252</v>
      </c>
      <c r="G84" s="233" t="s">
        <v>252</v>
      </c>
      <c r="H84" s="233"/>
      <c r="I84" s="358">
        <v>65.0</v>
      </c>
      <c r="J84" s="82"/>
      <c r="K84" s="23"/>
      <c r="L84" s="23"/>
      <c r="M84" s="23"/>
      <c r="N84" s="23"/>
      <c r="O84" s="23"/>
      <c r="P84" s="82"/>
      <c r="Q84" s="23"/>
      <c r="R84" s="23"/>
      <c r="S84" s="82"/>
    </row>
    <row r="85">
      <c r="A85" s="27"/>
      <c r="B85" s="88" t="s">
        <v>207</v>
      </c>
      <c r="C85" s="359"/>
      <c r="D85" s="235"/>
      <c r="E85" s="233" t="s">
        <v>252</v>
      </c>
      <c r="F85" s="233">
        <v>1.0</v>
      </c>
      <c r="G85" s="349" t="s">
        <v>252</v>
      </c>
      <c r="H85" s="349"/>
      <c r="I85" s="360">
        <v>13.0</v>
      </c>
      <c r="J85" s="82"/>
    </row>
    <row r="86">
      <c r="A86" s="27"/>
      <c r="B86" s="88" t="s">
        <v>214</v>
      </c>
      <c r="C86" s="235"/>
      <c r="D86" s="233"/>
      <c r="E86" s="233">
        <v>1.0</v>
      </c>
      <c r="F86" s="251">
        <v>1.0</v>
      </c>
      <c r="G86" s="233">
        <v>5.0</v>
      </c>
      <c r="H86" s="233"/>
      <c r="I86" s="358">
        <v>10.0</v>
      </c>
      <c r="J86" s="82"/>
      <c r="K86" s="23"/>
      <c r="L86" s="82"/>
      <c r="M86" s="23"/>
      <c r="N86" s="82"/>
      <c r="O86" s="23"/>
      <c r="P86" s="82"/>
      <c r="Q86" s="23"/>
      <c r="R86" s="23"/>
      <c r="S86" s="82"/>
    </row>
    <row r="87">
      <c r="A87" s="27"/>
      <c r="B87" s="88" t="s">
        <v>221</v>
      </c>
      <c r="C87" s="235"/>
      <c r="D87" s="233"/>
      <c r="E87" s="233" t="s">
        <v>252</v>
      </c>
      <c r="F87" s="233" t="s">
        <v>252</v>
      </c>
      <c r="G87" s="233" t="s">
        <v>252</v>
      </c>
      <c r="H87" s="233"/>
      <c r="I87" s="358">
        <v>1.0</v>
      </c>
      <c r="J87" s="82"/>
      <c r="K87" s="23"/>
      <c r="L87" s="82"/>
      <c r="M87" s="23"/>
      <c r="N87" s="82"/>
      <c r="O87" s="23"/>
      <c r="P87" s="23"/>
      <c r="Q87" s="23"/>
      <c r="R87" s="23"/>
      <c r="S87" s="82"/>
    </row>
    <row r="88">
      <c r="A88" s="27"/>
      <c r="B88" s="88" t="s">
        <v>233</v>
      </c>
      <c r="C88" s="235"/>
      <c r="D88" s="233"/>
      <c r="E88" s="233" t="s">
        <v>252</v>
      </c>
      <c r="F88" s="233" t="s">
        <v>252</v>
      </c>
      <c r="G88" s="233" t="s">
        <v>252</v>
      </c>
      <c r="H88" s="233"/>
      <c r="I88" s="358">
        <v>2.0</v>
      </c>
      <c r="J88" s="82"/>
      <c r="K88" s="23"/>
      <c r="L88" s="82"/>
      <c r="M88" s="23"/>
      <c r="N88" s="23"/>
      <c r="O88" s="23"/>
      <c r="P88" s="82"/>
      <c r="Q88" s="23"/>
      <c r="R88" s="23"/>
      <c r="S88" s="23"/>
    </row>
    <row r="89">
      <c r="A89" s="35"/>
      <c r="B89" s="88" t="s">
        <v>338</v>
      </c>
      <c r="C89" s="110" t="str">
        <f t="shared" ref="C89:I89" si="8">C81/C80</f>
        <v>#DIV/0!</v>
      </c>
      <c r="D89" s="110" t="str">
        <f t="shared" si="8"/>
        <v>#DIV/0!</v>
      </c>
      <c r="E89" s="110">
        <f t="shared" si="8"/>
        <v>1</v>
      </c>
      <c r="F89" s="265">
        <f t="shared" si="8"/>
        <v>1</v>
      </c>
      <c r="G89" s="110">
        <f t="shared" si="8"/>
        <v>1</v>
      </c>
      <c r="H89" s="110" t="str">
        <f t="shared" si="8"/>
        <v>#DIV/0!</v>
      </c>
      <c r="I89" s="117">
        <f t="shared" si="8"/>
        <v>0.978021978</v>
      </c>
      <c r="J89" s="82"/>
      <c r="K89" s="118"/>
      <c r="L89" s="118"/>
      <c r="M89" s="118"/>
      <c r="N89" s="118"/>
      <c r="O89" s="118"/>
      <c r="P89" s="118"/>
      <c r="Q89" s="118"/>
      <c r="R89" s="118"/>
      <c r="S89" s="118"/>
    </row>
    <row r="90">
      <c r="A90" s="85">
        <v>43736.0</v>
      </c>
      <c r="B90" s="112" t="s">
        <v>134</v>
      </c>
      <c r="C90" s="364" t="s">
        <v>2668</v>
      </c>
      <c r="D90" s="365" t="s">
        <v>589</v>
      </c>
      <c r="E90" s="115" t="s">
        <v>39</v>
      </c>
      <c r="F90" s="361" t="s">
        <v>2020</v>
      </c>
      <c r="G90" s="115" t="s">
        <v>174</v>
      </c>
      <c r="H90" s="115" t="s">
        <v>1649</v>
      </c>
      <c r="I90" s="356" t="s">
        <v>524</v>
      </c>
      <c r="J90" s="82"/>
      <c r="K90" s="23"/>
      <c r="L90" s="82"/>
      <c r="M90" s="82"/>
      <c r="N90" s="82"/>
      <c r="O90" s="23"/>
      <c r="P90" s="82"/>
      <c r="Q90" s="23"/>
      <c r="R90" s="23"/>
      <c r="S90" s="82"/>
    </row>
    <row r="91">
      <c r="A91" s="27"/>
      <c r="B91" s="88" t="s">
        <v>159</v>
      </c>
      <c r="C91" s="233">
        <v>0.0</v>
      </c>
      <c r="D91" s="233">
        <v>0.0</v>
      </c>
      <c r="E91" s="233">
        <v>0.0</v>
      </c>
      <c r="F91" s="233">
        <v>10.0</v>
      </c>
      <c r="G91" s="233">
        <v>39.0</v>
      </c>
      <c r="H91" s="233">
        <v>46.0</v>
      </c>
      <c r="I91" s="358">
        <v>23.0</v>
      </c>
      <c r="J91" s="82"/>
      <c r="K91" s="23"/>
      <c r="L91" s="82"/>
      <c r="M91" s="82"/>
      <c r="N91" s="82"/>
      <c r="O91" s="23"/>
      <c r="P91" s="82"/>
      <c r="Q91" s="23"/>
      <c r="R91" s="23"/>
      <c r="S91" s="82"/>
    </row>
    <row r="92">
      <c r="A92" s="27"/>
      <c r="B92" s="88" t="s">
        <v>178</v>
      </c>
      <c r="C92" s="233">
        <v>0.0</v>
      </c>
      <c r="D92" s="233">
        <v>0.0</v>
      </c>
      <c r="E92" s="233">
        <v>0.0</v>
      </c>
      <c r="F92" s="233">
        <v>10.0</v>
      </c>
      <c r="G92" s="233">
        <v>39.0</v>
      </c>
      <c r="H92" s="233">
        <v>46.0</v>
      </c>
      <c r="I92" s="358">
        <v>23.0</v>
      </c>
      <c r="J92" s="82"/>
      <c r="K92" s="23"/>
      <c r="L92" s="82"/>
      <c r="M92" s="82"/>
      <c r="N92" s="82"/>
      <c r="O92" s="23"/>
      <c r="P92" s="82"/>
      <c r="Q92" s="23"/>
      <c r="R92" s="23"/>
      <c r="S92" s="82"/>
    </row>
    <row r="93">
      <c r="A93" s="27"/>
      <c r="B93" s="88" t="s">
        <v>287</v>
      </c>
      <c r="C93" s="235"/>
      <c r="D93" s="233"/>
      <c r="E93" s="233"/>
      <c r="F93" s="233" t="s">
        <v>252</v>
      </c>
      <c r="G93" s="233" t="s">
        <v>252</v>
      </c>
      <c r="H93" s="233" t="s">
        <v>252</v>
      </c>
      <c r="I93" s="358" t="s">
        <v>252</v>
      </c>
      <c r="J93" s="82"/>
      <c r="K93" s="23"/>
      <c r="L93" s="82"/>
      <c r="M93" s="23"/>
      <c r="N93" s="82"/>
      <c r="O93" s="23"/>
      <c r="P93" s="82"/>
      <c r="Q93" s="23"/>
      <c r="R93" s="23"/>
      <c r="S93" s="82"/>
    </row>
    <row r="94">
      <c r="A94" s="27"/>
      <c r="B94" s="88" t="s">
        <v>295</v>
      </c>
      <c r="C94" s="235"/>
      <c r="D94" s="233"/>
      <c r="E94" s="233"/>
      <c r="F94" s="233">
        <v>7.0</v>
      </c>
      <c r="G94" s="233">
        <v>31.0</v>
      </c>
      <c r="H94" s="233">
        <v>46.0</v>
      </c>
      <c r="I94" s="358" t="s">
        <v>252</v>
      </c>
      <c r="J94" s="82"/>
      <c r="K94" s="23"/>
      <c r="L94" s="82"/>
      <c r="M94" s="23"/>
      <c r="N94" s="82"/>
      <c r="O94" s="23"/>
      <c r="P94" s="82"/>
      <c r="Q94" s="23"/>
      <c r="R94" s="23"/>
      <c r="S94" s="82"/>
    </row>
    <row r="95">
      <c r="A95" s="27"/>
      <c r="B95" s="88" t="s">
        <v>301</v>
      </c>
      <c r="C95" s="235"/>
      <c r="D95" s="233"/>
      <c r="E95" s="233"/>
      <c r="F95" s="233" t="s">
        <v>252</v>
      </c>
      <c r="G95" s="233" t="s">
        <v>252</v>
      </c>
      <c r="H95" s="233" t="s">
        <v>252</v>
      </c>
      <c r="I95" s="358">
        <v>22.0</v>
      </c>
      <c r="J95" s="82"/>
      <c r="K95" s="23"/>
      <c r="L95" s="23"/>
      <c r="M95" s="23"/>
      <c r="N95" s="23"/>
      <c r="O95" s="23"/>
      <c r="P95" s="82"/>
      <c r="Q95" s="23"/>
      <c r="R95" s="23"/>
      <c r="S95" s="82"/>
    </row>
    <row r="96">
      <c r="A96" s="27"/>
      <c r="B96" s="88" t="s">
        <v>207</v>
      </c>
      <c r="C96" s="359"/>
      <c r="D96" s="235"/>
      <c r="E96" s="233"/>
      <c r="F96" s="233" t="s">
        <v>252</v>
      </c>
      <c r="G96" s="349">
        <v>7.0</v>
      </c>
      <c r="H96" s="349" t="s">
        <v>252</v>
      </c>
      <c r="I96" s="360" t="s">
        <v>252</v>
      </c>
      <c r="J96" s="82"/>
    </row>
    <row r="97">
      <c r="A97" s="27"/>
      <c r="B97" s="88" t="s">
        <v>214</v>
      </c>
      <c r="C97" s="235"/>
      <c r="D97" s="233"/>
      <c r="E97" s="233"/>
      <c r="F97" s="251">
        <v>3.0</v>
      </c>
      <c r="G97" s="233">
        <v>1.0</v>
      </c>
      <c r="H97" s="233" t="s">
        <v>252</v>
      </c>
      <c r="I97" s="358" t="s">
        <v>252</v>
      </c>
      <c r="J97" s="82"/>
      <c r="K97" s="23"/>
      <c r="L97" s="82"/>
      <c r="M97" s="23"/>
      <c r="N97" s="82"/>
      <c r="O97" s="23"/>
      <c r="P97" s="82"/>
      <c r="Q97" s="23"/>
      <c r="R97" s="23"/>
      <c r="S97" s="82"/>
    </row>
    <row r="98">
      <c r="A98" s="27"/>
      <c r="B98" s="88" t="s">
        <v>221</v>
      </c>
      <c r="C98" s="235"/>
      <c r="D98" s="233"/>
      <c r="E98" s="233"/>
      <c r="F98" s="233" t="s">
        <v>252</v>
      </c>
      <c r="G98" s="233" t="s">
        <v>252</v>
      </c>
      <c r="H98" s="233" t="s">
        <v>252</v>
      </c>
      <c r="I98" s="358">
        <v>1.0</v>
      </c>
      <c r="J98" s="82"/>
      <c r="K98" s="23"/>
      <c r="L98" s="82"/>
      <c r="M98" s="23"/>
      <c r="N98" s="82"/>
      <c r="O98" s="23"/>
      <c r="P98" s="23"/>
      <c r="Q98" s="23"/>
      <c r="R98" s="23"/>
      <c r="S98" s="82"/>
    </row>
    <row r="99">
      <c r="A99" s="27"/>
      <c r="B99" s="88" t="s">
        <v>233</v>
      </c>
      <c r="C99" s="235"/>
      <c r="D99" s="233"/>
      <c r="E99" s="233"/>
      <c r="F99" s="233" t="s">
        <v>252</v>
      </c>
      <c r="G99" s="233" t="s">
        <v>252</v>
      </c>
      <c r="H99" s="233" t="s">
        <v>252</v>
      </c>
      <c r="I99" s="358" t="s">
        <v>252</v>
      </c>
      <c r="J99" s="82"/>
      <c r="K99" s="23"/>
      <c r="L99" s="82"/>
      <c r="M99" s="23"/>
      <c r="N99" s="23"/>
      <c r="O99" s="23"/>
      <c r="P99" s="82"/>
      <c r="Q99" s="23"/>
      <c r="R99" s="23"/>
      <c r="S99" s="23"/>
    </row>
    <row r="100">
      <c r="A100" s="35"/>
      <c r="B100" s="88" t="s">
        <v>338</v>
      </c>
      <c r="C100" s="110" t="str">
        <f t="shared" ref="C100:I100" si="9">C92/C91</f>
        <v>#DIV/0!</v>
      </c>
      <c r="D100" s="110" t="str">
        <f t="shared" si="9"/>
        <v>#DIV/0!</v>
      </c>
      <c r="E100" s="110" t="str">
        <f t="shared" si="9"/>
        <v>#DIV/0!</v>
      </c>
      <c r="F100" s="265">
        <f t="shared" si="9"/>
        <v>1</v>
      </c>
      <c r="G100" s="110">
        <f t="shared" si="9"/>
        <v>1</v>
      </c>
      <c r="H100" s="110">
        <f t="shared" si="9"/>
        <v>1</v>
      </c>
      <c r="I100" s="117">
        <f t="shared" si="9"/>
        <v>1</v>
      </c>
      <c r="J100" s="82"/>
      <c r="K100" s="118"/>
      <c r="L100" s="118"/>
      <c r="M100" s="118"/>
      <c r="N100" s="118"/>
      <c r="O100" s="118"/>
      <c r="P100" s="118"/>
      <c r="Q100" s="118"/>
      <c r="R100" s="118"/>
      <c r="S100" s="118"/>
    </row>
    <row r="101">
      <c r="A101" s="85">
        <v>43738.0</v>
      </c>
      <c r="B101" s="112" t="s">
        <v>134</v>
      </c>
      <c r="C101" s="364" t="s">
        <v>2668</v>
      </c>
      <c r="D101" s="365"/>
      <c r="E101" s="115" t="s">
        <v>39</v>
      </c>
      <c r="F101" s="361" t="s">
        <v>43</v>
      </c>
      <c r="G101" s="115" t="s">
        <v>110</v>
      </c>
      <c r="H101" s="115" t="s">
        <v>2597</v>
      </c>
      <c r="I101" s="356" t="s">
        <v>2669</v>
      </c>
      <c r="J101" s="82"/>
      <c r="K101" s="23"/>
      <c r="L101" s="82"/>
      <c r="M101" s="82"/>
      <c r="N101" s="82"/>
      <c r="O101" s="23"/>
      <c r="P101" s="82"/>
      <c r="Q101" s="23"/>
      <c r="R101" s="23"/>
      <c r="S101" s="82"/>
    </row>
    <row r="102">
      <c r="A102" s="27"/>
      <c r="B102" s="88" t="s">
        <v>159</v>
      </c>
      <c r="C102" s="233">
        <v>0.0</v>
      </c>
      <c r="D102" s="233"/>
      <c r="E102" s="233">
        <v>0.0</v>
      </c>
      <c r="F102" s="233">
        <v>27.0</v>
      </c>
      <c r="G102" s="233">
        <v>29.0</v>
      </c>
      <c r="H102" s="233">
        <v>42.0</v>
      </c>
      <c r="I102" s="358">
        <v>36.0</v>
      </c>
      <c r="J102" s="82"/>
      <c r="K102" s="23"/>
      <c r="L102" s="82"/>
      <c r="M102" s="82"/>
      <c r="N102" s="82"/>
      <c r="O102" s="23"/>
      <c r="P102" s="82"/>
      <c r="Q102" s="23"/>
      <c r="R102" s="23"/>
      <c r="S102" s="82"/>
    </row>
    <row r="103">
      <c r="A103" s="27"/>
      <c r="B103" s="88" t="s">
        <v>178</v>
      </c>
      <c r="C103" s="233">
        <v>0.0</v>
      </c>
      <c r="D103" s="233"/>
      <c r="E103" s="233">
        <v>0.0</v>
      </c>
      <c r="F103" s="233">
        <v>26.0</v>
      </c>
      <c r="G103" s="233">
        <v>28.0</v>
      </c>
      <c r="H103" s="233">
        <v>42.0</v>
      </c>
      <c r="I103" s="358">
        <v>36.0</v>
      </c>
      <c r="J103" s="82"/>
      <c r="K103" s="23"/>
      <c r="L103" s="82"/>
      <c r="M103" s="82"/>
      <c r="N103" s="82"/>
      <c r="O103" s="23"/>
      <c r="P103" s="82"/>
      <c r="Q103" s="23"/>
      <c r="R103" s="23"/>
      <c r="S103" s="82"/>
    </row>
    <row r="104">
      <c r="A104" s="27"/>
      <c r="B104" s="88" t="s">
        <v>287</v>
      </c>
      <c r="C104" s="235"/>
      <c r="D104" s="233"/>
      <c r="E104" s="233"/>
      <c r="F104" s="233">
        <v>4.0</v>
      </c>
      <c r="G104" s="233" t="s">
        <v>252</v>
      </c>
      <c r="H104" s="233" t="s">
        <v>252</v>
      </c>
      <c r="I104" s="358" t="s">
        <v>252</v>
      </c>
      <c r="J104" s="82"/>
      <c r="K104" s="23"/>
      <c r="L104" s="82"/>
      <c r="M104" s="23"/>
      <c r="N104" s="82"/>
      <c r="O104" s="23"/>
      <c r="P104" s="82"/>
      <c r="Q104" s="23"/>
      <c r="R104" s="23"/>
      <c r="S104" s="82"/>
    </row>
    <row r="105">
      <c r="A105" s="27"/>
      <c r="B105" s="88" t="s">
        <v>295</v>
      </c>
      <c r="C105" s="235"/>
      <c r="D105" s="233"/>
      <c r="E105" s="233"/>
      <c r="F105" s="233">
        <v>16.0</v>
      </c>
      <c r="G105" s="233">
        <v>6.0</v>
      </c>
      <c r="H105" s="233">
        <v>39.0</v>
      </c>
      <c r="I105" s="358" t="s">
        <v>252</v>
      </c>
      <c r="J105" s="82"/>
      <c r="K105" s="23"/>
      <c r="L105" s="82"/>
      <c r="M105" s="23"/>
      <c r="N105" s="82"/>
      <c r="O105" s="23"/>
      <c r="P105" s="82"/>
      <c r="Q105" s="23"/>
      <c r="R105" s="23"/>
      <c r="S105" s="82"/>
    </row>
    <row r="106">
      <c r="A106" s="27"/>
      <c r="B106" s="88" t="s">
        <v>301</v>
      </c>
      <c r="C106" s="235"/>
      <c r="D106" s="233"/>
      <c r="E106" s="233"/>
      <c r="F106" s="233" t="s">
        <v>252</v>
      </c>
      <c r="G106" s="233" t="s">
        <v>252</v>
      </c>
      <c r="H106" s="233" t="s">
        <v>252</v>
      </c>
      <c r="I106" s="358">
        <v>23.0</v>
      </c>
      <c r="J106" s="82"/>
      <c r="K106" s="23"/>
      <c r="L106" s="23"/>
      <c r="M106" s="23"/>
      <c r="N106" s="23"/>
      <c r="O106" s="23"/>
      <c r="P106" s="82"/>
      <c r="Q106" s="23"/>
      <c r="R106" s="23"/>
      <c r="S106" s="82"/>
    </row>
    <row r="107">
      <c r="A107" s="27"/>
      <c r="B107" s="88" t="s">
        <v>207</v>
      </c>
      <c r="C107" s="359"/>
      <c r="D107" s="235"/>
      <c r="E107" s="233"/>
      <c r="F107" s="233">
        <v>2.0</v>
      </c>
      <c r="G107" s="349">
        <v>20.0</v>
      </c>
      <c r="H107" s="349">
        <v>1.0</v>
      </c>
      <c r="I107" s="360">
        <v>2.0</v>
      </c>
      <c r="J107" s="82"/>
    </row>
    <row r="108">
      <c r="A108" s="27"/>
      <c r="B108" s="88" t="s">
        <v>214</v>
      </c>
      <c r="C108" s="235"/>
      <c r="D108" s="233"/>
      <c r="E108" s="233"/>
      <c r="F108" s="251">
        <v>3.0</v>
      </c>
      <c r="G108" s="233">
        <v>1.0</v>
      </c>
      <c r="H108" s="233">
        <v>2.0</v>
      </c>
      <c r="I108" s="358">
        <v>11.0</v>
      </c>
      <c r="J108" s="82"/>
      <c r="K108" s="23"/>
      <c r="L108" s="82"/>
      <c r="M108" s="23"/>
      <c r="N108" s="82"/>
      <c r="O108" s="23"/>
      <c r="P108" s="82"/>
      <c r="Q108" s="23"/>
      <c r="R108" s="23"/>
      <c r="S108" s="82"/>
    </row>
    <row r="109">
      <c r="A109" s="27"/>
      <c r="B109" s="88" t="s">
        <v>221</v>
      </c>
      <c r="C109" s="235"/>
      <c r="D109" s="233"/>
      <c r="E109" s="233"/>
      <c r="F109" s="233" t="s">
        <v>252</v>
      </c>
      <c r="G109" s="233" t="s">
        <v>252</v>
      </c>
      <c r="H109" s="233" t="s">
        <v>252</v>
      </c>
      <c r="I109" s="358" t="s">
        <v>252</v>
      </c>
      <c r="J109" s="82"/>
      <c r="K109" s="23"/>
      <c r="L109" s="82"/>
      <c r="M109" s="23"/>
      <c r="N109" s="82"/>
      <c r="O109" s="23"/>
      <c r="P109" s="23"/>
      <c r="Q109" s="23"/>
      <c r="R109" s="23"/>
      <c r="S109" s="82"/>
    </row>
    <row r="110">
      <c r="A110" s="27"/>
      <c r="B110" s="88" t="s">
        <v>233</v>
      </c>
      <c r="C110" s="235"/>
      <c r="D110" s="233"/>
      <c r="E110" s="233"/>
      <c r="F110" s="233">
        <v>1.0</v>
      </c>
      <c r="G110" s="233">
        <v>1.0</v>
      </c>
      <c r="H110" s="233" t="s">
        <v>252</v>
      </c>
      <c r="I110" s="358" t="s">
        <v>252</v>
      </c>
      <c r="J110" s="82"/>
      <c r="K110" s="23"/>
      <c r="L110" s="82"/>
      <c r="M110" s="23"/>
      <c r="N110" s="23"/>
      <c r="O110" s="23"/>
      <c r="P110" s="82"/>
      <c r="Q110" s="23"/>
      <c r="R110" s="23"/>
      <c r="S110" s="23"/>
    </row>
    <row r="111">
      <c r="A111" s="35"/>
      <c r="B111" s="88" t="s">
        <v>338</v>
      </c>
      <c r="C111" s="110" t="str">
        <f t="shared" ref="C111:I111" si="10">C103/C102</f>
        <v>#DIV/0!</v>
      </c>
      <c r="D111" s="110" t="str">
        <f t="shared" si="10"/>
        <v>#DIV/0!</v>
      </c>
      <c r="E111" s="110" t="str">
        <f t="shared" si="10"/>
        <v>#DIV/0!</v>
      </c>
      <c r="F111" s="265">
        <f t="shared" si="10"/>
        <v>0.962962963</v>
      </c>
      <c r="G111" s="110">
        <f t="shared" si="10"/>
        <v>0.9655172414</v>
      </c>
      <c r="H111" s="110">
        <f t="shared" si="10"/>
        <v>1</v>
      </c>
      <c r="I111" s="117">
        <f t="shared" si="10"/>
        <v>1</v>
      </c>
      <c r="J111" s="82"/>
      <c r="K111" s="118"/>
      <c r="L111" s="118"/>
      <c r="M111" s="118"/>
      <c r="N111" s="118"/>
      <c r="O111" s="118"/>
      <c r="P111" s="118"/>
      <c r="Q111" s="118"/>
      <c r="R111" s="118"/>
      <c r="S111" s="118"/>
    </row>
    <row r="112">
      <c r="A112" s="85">
        <v>43739.0</v>
      </c>
      <c r="B112" s="112" t="s">
        <v>134</v>
      </c>
      <c r="C112" s="364" t="s">
        <v>2657</v>
      </c>
      <c r="D112" s="365" t="s">
        <v>252</v>
      </c>
      <c r="E112" s="115" t="s">
        <v>167</v>
      </c>
      <c r="F112" s="361" t="s">
        <v>43</v>
      </c>
      <c r="G112" s="115" t="s">
        <v>110</v>
      </c>
      <c r="H112" s="115" t="s">
        <v>252</v>
      </c>
      <c r="I112" s="356" t="s">
        <v>114</v>
      </c>
      <c r="J112" s="82"/>
      <c r="K112" s="23"/>
      <c r="L112" s="82"/>
      <c r="M112" s="82"/>
      <c r="N112" s="82"/>
      <c r="O112" s="23"/>
      <c r="P112" s="82"/>
      <c r="Q112" s="23"/>
      <c r="R112" s="23"/>
      <c r="S112" s="82"/>
    </row>
    <row r="113">
      <c r="A113" s="27"/>
      <c r="B113" s="88" t="s">
        <v>159</v>
      </c>
      <c r="C113" s="233">
        <v>0.0</v>
      </c>
      <c r="D113" s="233"/>
      <c r="E113" s="233">
        <v>23.0</v>
      </c>
      <c r="F113" s="233">
        <v>0.0</v>
      </c>
      <c r="G113" s="233">
        <v>68.0</v>
      </c>
      <c r="H113" s="233"/>
      <c r="I113" s="358">
        <v>69.0</v>
      </c>
      <c r="J113" s="82"/>
      <c r="K113" s="23"/>
      <c r="L113" s="82"/>
      <c r="M113" s="82"/>
      <c r="N113" s="82"/>
      <c r="O113" s="23"/>
      <c r="P113" s="82"/>
      <c r="Q113" s="23"/>
      <c r="R113" s="23"/>
      <c r="S113" s="82"/>
    </row>
    <row r="114">
      <c r="A114" s="27"/>
      <c r="B114" s="88" t="s">
        <v>178</v>
      </c>
      <c r="C114" s="233">
        <v>0.0</v>
      </c>
      <c r="D114" s="233"/>
      <c r="E114" s="233">
        <v>23.0</v>
      </c>
      <c r="F114" s="233">
        <v>0.0</v>
      </c>
      <c r="G114" s="233">
        <v>68.0</v>
      </c>
      <c r="H114" s="233"/>
      <c r="I114" s="358">
        <v>69.0</v>
      </c>
      <c r="J114" s="82"/>
      <c r="K114" s="23"/>
      <c r="L114" s="82"/>
      <c r="M114" s="82"/>
      <c r="N114" s="82"/>
      <c r="O114" s="23"/>
      <c r="P114" s="82"/>
      <c r="Q114" s="23"/>
      <c r="R114" s="23"/>
      <c r="S114" s="82"/>
    </row>
    <row r="115">
      <c r="A115" s="27"/>
      <c r="B115" s="88" t="s">
        <v>287</v>
      </c>
      <c r="C115" s="235"/>
      <c r="D115" s="233"/>
      <c r="E115" s="233">
        <v>21.0</v>
      </c>
      <c r="F115" s="233"/>
      <c r="G115" s="233" t="s">
        <v>252</v>
      </c>
      <c r="H115" s="233"/>
      <c r="I115" s="358" t="s">
        <v>252</v>
      </c>
      <c r="J115" s="82"/>
      <c r="K115" s="23"/>
      <c r="L115" s="82"/>
      <c r="M115" s="23"/>
      <c r="N115" s="82"/>
      <c r="O115" s="23"/>
      <c r="P115" s="82"/>
      <c r="Q115" s="23"/>
      <c r="R115" s="23"/>
      <c r="S115" s="82"/>
    </row>
    <row r="116">
      <c r="A116" s="27"/>
      <c r="B116" s="88" t="s">
        <v>295</v>
      </c>
      <c r="C116" s="235"/>
      <c r="D116" s="233"/>
      <c r="E116" s="233" t="s">
        <v>252</v>
      </c>
      <c r="F116" s="233"/>
      <c r="G116" s="233">
        <v>55.0</v>
      </c>
      <c r="H116" s="233"/>
      <c r="I116" s="358" t="s">
        <v>252</v>
      </c>
      <c r="J116" s="82"/>
      <c r="K116" s="23"/>
      <c r="L116" s="82"/>
      <c r="M116" s="23"/>
      <c r="N116" s="82"/>
      <c r="O116" s="23"/>
      <c r="P116" s="82"/>
      <c r="Q116" s="23"/>
      <c r="R116" s="23"/>
      <c r="S116" s="82"/>
    </row>
    <row r="117">
      <c r="A117" s="27"/>
      <c r="B117" s="88" t="s">
        <v>301</v>
      </c>
      <c r="C117" s="235"/>
      <c r="D117" s="233"/>
      <c r="E117" s="233" t="s">
        <v>252</v>
      </c>
      <c r="F117" s="233"/>
      <c r="G117" s="233" t="s">
        <v>252</v>
      </c>
      <c r="H117" s="233"/>
      <c r="I117" s="358">
        <v>45.0</v>
      </c>
      <c r="J117" s="82"/>
      <c r="K117" s="23"/>
      <c r="L117" s="23"/>
      <c r="M117" s="23"/>
      <c r="N117" s="23"/>
      <c r="O117" s="23"/>
      <c r="P117" s="82"/>
      <c r="Q117" s="23"/>
      <c r="R117" s="23"/>
      <c r="S117" s="82"/>
    </row>
    <row r="118">
      <c r="A118" s="27"/>
      <c r="B118" s="88" t="s">
        <v>207</v>
      </c>
      <c r="C118" s="359"/>
      <c r="D118" s="235"/>
      <c r="E118" s="233" t="s">
        <v>252</v>
      </c>
      <c r="F118" s="233"/>
      <c r="G118" s="349" t="s">
        <v>252</v>
      </c>
      <c r="H118" s="349"/>
      <c r="I118" s="360" t="s">
        <v>252</v>
      </c>
      <c r="J118" s="82"/>
    </row>
    <row r="119">
      <c r="A119" s="27"/>
      <c r="B119" s="88" t="s">
        <v>214</v>
      </c>
      <c r="C119" s="235"/>
      <c r="D119" s="233"/>
      <c r="E119" s="233">
        <v>2.0</v>
      </c>
      <c r="F119" s="251"/>
      <c r="G119" s="233">
        <v>11.0</v>
      </c>
      <c r="H119" s="233"/>
      <c r="I119" s="358">
        <v>15.0</v>
      </c>
      <c r="J119" s="82"/>
      <c r="K119" s="23"/>
      <c r="L119" s="82"/>
      <c r="M119" s="23"/>
      <c r="N119" s="82"/>
      <c r="O119" s="23"/>
      <c r="P119" s="82"/>
      <c r="Q119" s="23"/>
      <c r="R119" s="23"/>
      <c r="S119" s="82"/>
    </row>
    <row r="120">
      <c r="A120" s="27"/>
      <c r="B120" s="88" t="s">
        <v>221</v>
      </c>
      <c r="C120" s="235"/>
      <c r="D120" s="233"/>
      <c r="E120" s="233" t="s">
        <v>252</v>
      </c>
      <c r="F120" s="233"/>
      <c r="G120" s="233">
        <v>2.0</v>
      </c>
      <c r="H120" s="233"/>
      <c r="I120" s="358">
        <v>1.0</v>
      </c>
      <c r="J120" s="82"/>
      <c r="K120" s="23"/>
      <c r="L120" s="82"/>
      <c r="M120" s="23"/>
      <c r="N120" s="82"/>
      <c r="O120" s="23"/>
      <c r="P120" s="23"/>
      <c r="Q120" s="23"/>
      <c r="R120" s="23"/>
      <c r="S120" s="82"/>
    </row>
    <row r="121">
      <c r="A121" s="27"/>
      <c r="B121" s="88" t="s">
        <v>233</v>
      </c>
      <c r="C121" s="235"/>
      <c r="D121" s="233"/>
      <c r="E121" s="233" t="s">
        <v>252</v>
      </c>
      <c r="F121" s="233"/>
      <c r="G121" s="233" t="s">
        <v>252</v>
      </c>
      <c r="H121" s="233"/>
      <c r="I121" s="358" t="s">
        <v>252</v>
      </c>
      <c r="J121" s="82"/>
      <c r="K121" s="23"/>
      <c r="L121" s="82"/>
      <c r="M121" s="23"/>
      <c r="N121" s="23"/>
      <c r="O121" s="23"/>
      <c r="P121" s="82"/>
      <c r="Q121" s="23"/>
      <c r="R121" s="23"/>
      <c r="S121" s="23"/>
    </row>
    <row r="122">
      <c r="A122" s="35"/>
      <c r="B122" s="88" t="s">
        <v>338</v>
      </c>
      <c r="C122" s="110" t="str">
        <f t="shared" ref="C122:I122" si="11">C114/C113</f>
        <v>#DIV/0!</v>
      </c>
      <c r="D122" s="110" t="str">
        <f t="shared" si="11"/>
        <v>#DIV/0!</v>
      </c>
      <c r="E122" s="110">
        <f t="shared" si="11"/>
        <v>1</v>
      </c>
      <c r="F122" s="265" t="str">
        <f t="shared" si="11"/>
        <v>#DIV/0!</v>
      </c>
      <c r="G122" s="110">
        <f t="shared" si="11"/>
        <v>1</v>
      </c>
      <c r="H122" s="110" t="str">
        <f t="shared" si="11"/>
        <v>#DIV/0!</v>
      </c>
      <c r="I122" s="117">
        <f t="shared" si="11"/>
        <v>1</v>
      </c>
      <c r="J122" s="82"/>
      <c r="K122" s="118"/>
      <c r="L122" s="118"/>
      <c r="M122" s="118"/>
      <c r="N122" s="118"/>
      <c r="O122" s="118"/>
      <c r="P122" s="118"/>
      <c r="Q122" s="118"/>
      <c r="R122" s="118"/>
      <c r="S122" s="118"/>
    </row>
    <row r="123">
      <c r="A123" s="85">
        <v>43740.0</v>
      </c>
      <c r="B123" s="112" t="s">
        <v>134</v>
      </c>
      <c r="C123" s="364" t="s">
        <v>2657</v>
      </c>
      <c r="D123" s="365" t="s">
        <v>589</v>
      </c>
      <c r="E123" s="115" t="s">
        <v>39</v>
      </c>
      <c r="F123" s="361" t="s">
        <v>43</v>
      </c>
      <c r="G123" s="115" t="s">
        <v>2670</v>
      </c>
      <c r="H123" s="115" t="s">
        <v>1649</v>
      </c>
      <c r="I123" s="356" t="s">
        <v>1593</v>
      </c>
      <c r="J123" s="82"/>
      <c r="K123" s="23"/>
      <c r="L123" s="82"/>
      <c r="M123" s="82"/>
      <c r="N123" s="82"/>
      <c r="O123" s="23"/>
      <c r="P123" s="82"/>
      <c r="Q123" s="23"/>
      <c r="R123" s="23"/>
      <c r="S123" s="82"/>
    </row>
    <row r="124">
      <c r="A124" s="27"/>
      <c r="B124" s="88" t="s">
        <v>159</v>
      </c>
      <c r="C124" s="233">
        <v>0.0</v>
      </c>
      <c r="D124" s="233">
        <v>0.0</v>
      </c>
      <c r="E124" s="233">
        <v>5.0</v>
      </c>
      <c r="F124" s="233">
        <v>24.0</v>
      </c>
      <c r="G124" s="233">
        <v>50.0</v>
      </c>
      <c r="H124" s="233">
        <v>16.0</v>
      </c>
      <c r="I124" s="358">
        <v>44.0</v>
      </c>
      <c r="J124" s="82"/>
      <c r="K124" s="23"/>
      <c r="L124" s="82"/>
      <c r="M124" s="82"/>
      <c r="N124" s="82"/>
      <c r="O124" s="23"/>
      <c r="P124" s="82"/>
      <c r="Q124" s="23"/>
      <c r="R124" s="23"/>
      <c r="S124" s="82"/>
    </row>
    <row r="125">
      <c r="A125" s="27"/>
      <c r="B125" s="88" t="s">
        <v>178</v>
      </c>
      <c r="C125" s="233">
        <v>0.0</v>
      </c>
      <c r="D125" s="233">
        <v>0.0</v>
      </c>
      <c r="E125" s="233">
        <v>5.0</v>
      </c>
      <c r="F125" s="233">
        <v>24.0</v>
      </c>
      <c r="G125" s="233">
        <v>50.0</v>
      </c>
      <c r="H125" s="233">
        <v>16.0</v>
      </c>
      <c r="I125" s="358">
        <v>44.0</v>
      </c>
      <c r="J125" s="82"/>
      <c r="K125" s="23"/>
      <c r="L125" s="82"/>
      <c r="M125" s="82"/>
      <c r="N125" s="82"/>
      <c r="O125" s="23"/>
      <c r="P125" s="82"/>
      <c r="Q125" s="23"/>
      <c r="R125" s="23"/>
      <c r="S125" s="82"/>
    </row>
    <row r="126">
      <c r="A126" s="27"/>
      <c r="B126" s="88" t="s">
        <v>287</v>
      </c>
      <c r="C126" s="235"/>
      <c r="D126" s="233"/>
      <c r="E126" s="233">
        <v>4.0</v>
      </c>
      <c r="F126" s="233" t="s">
        <v>252</v>
      </c>
      <c r="G126" s="233" t="s">
        <v>252</v>
      </c>
      <c r="H126" s="233" t="s">
        <v>252</v>
      </c>
      <c r="I126" s="358" t="s">
        <v>252</v>
      </c>
      <c r="J126" s="82"/>
      <c r="K126" s="23"/>
      <c r="L126" s="82"/>
      <c r="M126" s="23"/>
      <c r="N126" s="82"/>
      <c r="O126" s="23"/>
      <c r="P126" s="82"/>
      <c r="Q126" s="23"/>
      <c r="R126" s="23"/>
      <c r="S126" s="82"/>
    </row>
    <row r="127">
      <c r="A127" s="27"/>
      <c r="B127" s="88" t="s">
        <v>295</v>
      </c>
      <c r="C127" s="235"/>
      <c r="D127" s="233"/>
      <c r="E127" s="233" t="s">
        <v>252</v>
      </c>
      <c r="F127" s="233">
        <v>20.0</v>
      </c>
      <c r="G127" s="233">
        <v>48.0</v>
      </c>
      <c r="H127" s="233">
        <v>15.0</v>
      </c>
      <c r="I127" s="358" t="s">
        <v>252</v>
      </c>
      <c r="J127" s="82"/>
      <c r="K127" s="23"/>
      <c r="L127" s="82"/>
      <c r="M127" s="23"/>
      <c r="N127" s="82"/>
      <c r="O127" s="23"/>
      <c r="P127" s="82"/>
      <c r="Q127" s="23"/>
      <c r="R127" s="23"/>
      <c r="S127" s="82"/>
    </row>
    <row r="128">
      <c r="A128" s="27"/>
      <c r="B128" s="88" t="s">
        <v>301</v>
      </c>
      <c r="C128" s="235"/>
      <c r="D128" s="233"/>
      <c r="E128" s="233" t="s">
        <v>252</v>
      </c>
      <c r="F128" s="233" t="s">
        <v>252</v>
      </c>
      <c r="G128" s="233" t="s">
        <v>252</v>
      </c>
      <c r="H128" s="233" t="s">
        <v>252</v>
      </c>
      <c r="I128" s="358">
        <v>32.0</v>
      </c>
      <c r="J128" s="82"/>
      <c r="K128" s="23"/>
      <c r="L128" s="23"/>
      <c r="M128" s="23"/>
      <c r="N128" s="23"/>
      <c r="O128" s="23"/>
      <c r="P128" s="82"/>
      <c r="Q128" s="23"/>
      <c r="R128" s="23"/>
      <c r="S128" s="82"/>
    </row>
    <row r="129">
      <c r="A129" s="27"/>
      <c r="B129" s="88" t="s">
        <v>207</v>
      </c>
      <c r="C129" s="359"/>
      <c r="D129" s="235"/>
      <c r="E129" s="233" t="s">
        <v>252</v>
      </c>
      <c r="F129" s="233" t="s">
        <v>252</v>
      </c>
      <c r="G129" s="349" t="s">
        <v>252</v>
      </c>
      <c r="H129" s="349" t="s">
        <v>252</v>
      </c>
      <c r="I129" s="360" t="s">
        <v>252</v>
      </c>
      <c r="J129" s="82"/>
    </row>
    <row r="130">
      <c r="A130" s="27"/>
      <c r="B130" s="88" t="s">
        <v>214</v>
      </c>
      <c r="C130" s="235"/>
      <c r="D130" s="233"/>
      <c r="E130" s="233">
        <v>1.0</v>
      </c>
      <c r="F130" s="251">
        <v>3.0</v>
      </c>
      <c r="G130" s="233">
        <v>2.0</v>
      </c>
      <c r="H130" s="233">
        <v>1.0</v>
      </c>
      <c r="I130" s="358">
        <v>11.0</v>
      </c>
      <c r="J130" s="82"/>
      <c r="K130" s="23"/>
      <c r="L130" s="82"/>
      <c r="M130" s="23"/>
      <c r="N130" s="82"/>
      <c r="O130" s="23"/>
      <c r="P130" s="82"/>
      <c r="Q130" s="23"/>
      <c r="R130" s="23"/>
      <c r="S130" s="82"/>
    </row>
    <row r="131">
      <c r="A131" s="27"/>
      <c r="B131" s="88" t="s">
        <v>221</v>
      </c>
      <c r="C131" s="235"/>
      <c r="D131" s="233"/>
      <c r="E131" s="233" t="s">
        <v>252</v>
      </c>
      <c r="F131" s="233">
        <v>1.0</v>
      </c>
      <c r="G131" s="233" t="s">
        <v>252</v>
      </c>
      <c r="H131" s="233" t="s">
        <v>252</v>
      </c>
      <c r="I131" s="358">
        <v>1.0</v>
      </c>
      <c r="J131" s="82"/>
      <c r="K131" s="23"/>
      <c r="L131" s="82"/>
      <c r="M131" s="23"/>
      <c r="N131" s="82"/>
      <c r="O131" s="23"/>
      <c r="P131" s="23"/>
      <c r="Q131" s="23"/>
      <c r="R131" s="23"/>
      <c r="S131" s="82"/>
    </row>
    <row r="132">
      <c r="A132" s="27"/>
      <c r="B132" s="88" t="s">
        <v>233</v>
      </c>
      <c r="C132" s="235"/>
      <c r="D132" s="233"/>
      <c r="E132" s="233" t="s">
        <v>252</v>
      </c>
      <c r="F132" s="233" t="s">
        <v>252</v>
      </c>
      <c r="G132" s="233" t="s">
        <v>252</v>
      </c>
      <c r="H132" s="233" t="s">
        <v>252</v>
      </c>
      <c r="I132" s="358" t="s">
        <v>252</v>
      </c>
      <c r="J132" s="82"/>
      <c r="K132" s="23"/>
      <c r="L132" s="82"/>
      <c r="M132" s="23"/>
      <c r="N132" s="23"/>
      <c r="O132" s="23"/>
      <c r="P132" s="82"/>
      <c r="Q132" s="23"/>
      <c r="R132" s="23"/>
      <c r="S132" s="23"/>
    </row>
    <row r="133">
      <c r="A133" s="35"/>
      <c r="B133" s="88" t="s">
        <v>338</v>
      </c>
      <c r="C133" s="110" t="str">
        <f t="shared" ref="C133:I133" si="12">C125/C124</f>
        <v>#DIV/0!</v>
      </c>
      <c r="D133" s="110" t="str">
        <f t="shared" si="12"/>
        <v>#DIV/0!</v>
      </c>
      <c r="E133" s="110">
        <f t="shared" si="12"/>
        <v>1</v>
      </c>
      <c r="F133" s="265">
        <f t="shared" si="12"/>
        <v>1</v>
      </c>
      <c r="G133" s="110">
        <f t="shared" si="12"/>
        <v>1</v>
      </c>
      <c r="H133" s="110">
        <f t="shared" si="12"/>
        <v>1</v>
      </c>
      <c r="I133" s="117">
        <f t="shared" si="12"/>
        <v>1</v>
      </c>
      <c r="J133" s="82"/>
      <c r="K133" s="118"/>
      <c r="L133" s="118"/>
      <c r="M133" s="118"/>
      <c r="N133" s="118"/>
      <c r="O133" s="118"/>
      <c r="P133" s="118"/>
      <c r="Q133" s="118"/>
      <c r="R133" s="118"/>
      <c r="S133" s="118"/>
    </row>
    <row r="134">
      <c r="A134" s="85">
        <v>43741.0</v>
      </c>
      <c r="B134" s="112" t="s">
        <v>134</v>
      </c>
      <c r="C134" s="115" t="s">
        <v>167</v>
      </c>
      <c r="D134" s="361" t="s">
        <v>778</v>
      </c>
      <c r="E134" s="115" t="s">
        <v>43</v>
      </c>
      <c r="F134" s="115" t="s">
        <v>46</v>
      </c>
      <c r="G134" s="115" t="s">
        <v>1649</v>
      </c>
      <c r="H134" s="115" t="s">
        <v>52</v>
      </c>
      <c r="I134" s="356" t="s">
        <v>1593</v>
      </c>
      <c r="J134" s="82"/>
      <c r="K134" s="23"/>
      <c r="L134" s="82"/>
      <c r="M134" s="82"/>
      <c r="N134" s="82"/>
      <c r="O134" s="23"/>
      <c r="P134" s="82"/>
      <c r="Q134" s="23"/>
      <c r="R134" s="23"/>
      <c r="S134" s="82"/>
    </row>
    <row r="135">
      <c r="A135" s="27"/>
      <c r="B135" s="88" t="s">
        <v>159</v>
      </c>
      <c r="C135" s="233">
        <v>13.0</v>
      </c>
      <c r="D135" s="233">
        <v>31.0</v>
      </c>
      <c r="E135" s="233">
        <v>4.0</v>
      </c>
      <c r="F135" s="233">
        <v>45.0</v>
      </c>
      <c r="G135" s="233">
        <v>26.0</v>
      </c>
      <c r="H135" s="233">
        <v>15.0</v>
      </c>
      <c r="I135" s="358">
        <v>43.0</v>
      </c>
      <c r="J135" s="82"/>
      <c r="K135" s="23"/>
      <c r="L135" s="82"/>
      <c r="M135" s="82"/>
      <c r="N135" s="82"/>
      <c r="O135" s="23"/>
      <c r="P135" s="82"/>
      <c r="Q135" s="23"/>
      <c r="R135" s="23"/>
      <c r="S135" s="82"/>
    </row>
    <row r="136">
      <c r="A136" s="27"/>
      <c r="B136" s="88" t="s">
        <v>178</v>
      </c>
      <c r="C136" s="233">
        <v>13.0</v>
      </c>
      <c r="D136" s="233">
        <v>30.0</v>
      </c>
      <c r="E136" s="233">
        <v>4.0</v>
      </c>
      <c r="F136" s="233">
        <v>44.0</v>
      </c>
      <c r="G136" s="233">
        <v>26.0</v>
      </c>
      <c r="H136" s="233">
        <v>15.0</v>
      </c>
      <c r="I136" s="358">
        <v>43.0</v>
      </c>
      <c r="J136" s="82"/>
      <c r="K136" s="23"/>
      <c r="L136" s="82"/>
      <c r="M136" s="82"/>
      <c r="N136" s="82"/>
      <c r="O136" s="23"/>
      <c r="P136" s="82"/>
      <c r="Q136" s="23"/>
      <c r="R136" s="23"/>
      <c r="S136" s="82"/>
    </row>
    <row r="137">
      <c r="A137" s="27"/>
      <c r="B137" s="88" t="s">
        <v>287</v>
      </c>
      <c r="C137" s="233">
        <v>13.0</v>
      </c>
      <c r="D137" s="233">
        <v>26.0</v>
      </c>
      <c r="E137" s="233">
        <v>2.0</v>
      </c>
      <c r="F137" s="233" t="s">
        <v>252</v>
      </c>
      <c r="G137" s="233" t="s">
        <v>252</v>
      </c>
      <c r="H137" s="233" t="s">
        <v>252</v>
      </c>
      <c r="I137" s="358" t="s">
        <v>252</v>
      </c>
      <c r="J137" s="82"/>
      <c r="K137" s="23"/>
      <c r="L137" s="82"/>
      <c r="M137" s="23"/>
      <c r="N137" s="82"/>
      <c r="O137" s="23"/>
      <c r="P137" s="82"/>
      <c r="Q137" s="23"/>
      <c r="R137" s="23"/>
      <c r="S137" s="82"/>
    </row>
    <row r="138">
      <c r="A138" s="27"/>
      <c r="B138" s="88" t="s">
        <v>295</v>
      </c>
      <c r="C138" s="233" t="s">
        <v>252</v>
      </c>
      <c r="D138" s="233" t="s">
        <v>252</v>
      </c>
      <c r="E138" s="233">
        <v>1.0</v>
      </c>
      <c r="F138" s="233">
        <v>40.0</v>
      </c>
      <c r="G138" s="233">
        <v>19.0</v>
      </c>
      <c r="H138" s="233">
        <v>13.0</v>
      </c>
      <c r="I138" s="358" t="s">
        <v>252</v>
      </c>
      <c r="J138" s="82"/>
      <c r="K138" s="82"/>
      <c r="L138" s="82"/>
      <c r="M138" s="23"/>
      <c r="N138" s="82"/>
      <c r="O138" s="23"/>
      <c r="P138" s="82"/>
      <c r="Q138" s="23"/>
      <c r="R138" s="23"/>
      <c r="S138" s="82"/>
    </row>
    <row r="139">
      <c r="A139" s="27"/>
      <c r="B139" s="88" t="s">
        <v>301</v>
      </c>
      <c r="C139" s="233" t="s">
        <v>252</v>
      </c>
      <c r="D139" s="233" t="s">
        <v>252</v>
      </c>
      <c r="E139" s="233" t="s">
        <v>252</v>
      </c>
      <c r="F139" s="233" t="s">
        <v>252</v>
      </c>
      <c r="G139" s="233" t="s">
        <v>252</v>
      </c>
      <c r="H139" s="349" t="s">
        <v>252</v>
      </c>
      <c r="I139" s="358">
        <v>25.0</v>
      </c>
      <c r="J139" s="82"/>
      <c r="K139" s="82"/>
      <c r="L139" s="23"/>
      <c r="M139" s="23"/>
      <c r="N139" s="23"/>
      <c r="O139" s="23"/>
      <c r="P139" s="82"/>
      <c r="Q139" s="23"/>
      <c r="R139" s="23"/>
      <c r="S139" s="82"/>
    </row>
    <row r="140">
      <c r="A140" s="27"/>
      <c r="B140" s="88" t="s">
        <v>207</v>
      </c>
      <c r="C140" s="233" t="s">
        <v>252</v>
      </c>
      <c r="D140" s="233">
        <v>1.0</v>
      </c>
      <c r="E140" s="233">
        <v>1.0</v>
      </c>
      <c r="F140" s="349" t="s">
        <v>252</v>
      </c>
      <c r="G140" s="349" t="s">
        <v>252</v>
      </c>
      <c r="H140" s="349" t="s">
        <v>252</v>
      </c>
      <c r="I140" s="360" t="s">
        <v>252</v>
      </c>
      <c r="J140" s="82"/>
    </row>
    <row r="141">
      <c r="A141" s="27"/>
      <c r="B141" s="88" t="s">
        <v>214</v>
      </c>
      <c r="C141" s="233" t="s">
        <v>252</v>
      </c>
      <c r="D141" s="233">
        <v>3.0</v>
      </c>
      <c r="E141" s="251" t="s">
        <v>252</v>
      </c>
      <c r="F141" s="233">
        <v>4.0</v>
      </c>
      <c r="G141" s="233">
        <v>7.0</v>
      </c>
      <c r="H141" s="233">
        <v>2.0</v>
      </c>
      <c r="I141" s="358">
        <v>17.0</v>
      </c>
      <c r="J141" s="82"/>
      <c r="K141" s="82"/>
      <c r="L141" s="82"/>
      <c r="M141" s="23"/>
      <c r="N141" s="82"/>
      <c r="O141" s="23"/>
      <c r="P141" s="82"/>
      <c r="Q141" s="23"/>
      <c r="R141" s="23"/>
      <c r="S141" s="82"/>
    </row>
    <row r="142">
      <c r="A142" s="27"/>
      <c r="B142" s="88" t="s">
        <v>221</v>
      </c>
      <c r="C142" s="233" t="s">
        <v>252</v>
      </c>
      <c r="D142" s="233" t="s">
        <v>252</v>
      </c>
      <c r="E142" s="233" t="s">
        <v>252</v>
      </c>
      <c r="F142" s="233" t="s">
        <v>252</v>
      </c>
      <c r="G142" s="233" t="s">
        <v>252</v>
      </c>
      <c r="H142" s="233" t="s">
        <v>252</v>
      </c>
      <c r="I142" s="358">
        <v>1.0</v>
      </c>
      <c r="J142" s="82"/>
      <c r="K142" s="82"/>
      <c r="L142" s="82"/>
      <c r="M142" s="23"/>
      <c r="N142" s="82"/>
      <c r="O142" s="23"/>
      <c r="P142" s="23"/>
      <c r="Q142" s="23"/>
      <c r="R142" s="23"/>
      <c r="S142" s="82"/>
    </row>
    <row r="143">
      <c r="A143" s="27"/>
      <c r="B143" s="88" t="s">
        <v>233</v>
      </c>
      <c r="C143" s="233" t="s">
        <v>252</v>
      </c>
      <c r="D143" s="233" t="s">
        <v>252</v>
      </c>
      <c r="E143" s="233" t="s">
        <v>252</v>
      </c>
      <c r="F143" s="233">
        <v>2.0</v>
      </c>
      <c r="G143" s="233" t="s">
        <v>252</v>
      </c>
      <c r="H143" s="233" t="s">
        <v>252</v>
      </c>
      <c r="I143" s="358" t="s">
        <v>252</v>
      </c>
      <c r="J143" s="82"/>
      <c r="K143" s="23"/>
      <c r="L143" s="82"/>
      <c r="M143" s="23"/>
      <c r="N143" s="23"/>
      <c r="O143" s="23"/>
      <c r="P143" s="82"/>
      <c r="Q143" s="23"/>
      <c r="R143" s="23"/>
      <c r="S143" s="23"/>
    </row>
    <row r="144">
      <c r="A144" s="35"/>
      <c r="B144" s="88" t="s">
        <v>338</v>
      </c>
      <c r="C144" s="110">
        <f t="shared" ref="C144:I144" si="13">C136/C135</f>
        <v>1</v>
      </c>
      <c r="D144" s="110">
        <f t="shared" si="13"/>
        <v>0.9677419355</v>
      </c>
      <c r="E144" s="110">
        <f t="shared" si="13"/>
        <v>1</v>
      </c>
      <c r="F144" s="265">
        <f t="shared" si="13"/>
        <v>0.9777777778</v>
      </c>
      <c r="G144" s="110">
        <f t="shared" si="13"/>
        <v>1</v>
      </c>
      <c r="H144" s="110">
        <f t="shared" si="13"/>
        <v>1</v>
      </c>
      <c r="I144" s="117">
        <f t="shared" si="13"/>
        <v>1</v>
      </c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</row>
    <row r="145">
      <c r="A145" s="85">
        <v>43742.0</v>
      </c>
      <c r="B145" s="112" t="s">
        <v>134</v>
      </c>
      <c r="C145" s="361" t="s">
        <v>38</v>
      </c>
      <c r="D145" s="115" t="s">
        <v>1351</v>
      </c>
      <c r="E145" s="115" t="s">
        <v>43</v>
      </c>
      <c r="F145" s="115" t="s">
        <v>118</v>
      </c>
      <c r="G145" s="115" t="s">
        <v>1649</v>
      </c>
      <c r="H145" s="356" t="s">
        <v>114</v>
      </c>
      <c r="I145" s="347" t="s">
        <v>2665</v>
      </c>
      <c r="J145" s="366"/>
    </row>
    <row r="146">
      <c r="A146" s="27"/>
      <c r="B146" s="88" t="s">
        <v>159</v>
      </c>
      <c r="C146" s="233">
        <v>11.0</v>
      </c>
      <c r="D146" s="233">
        <v>31.0</v>
      </c>
      <c r="E146" s="233">
        <v>40.0</v>
      </c>
      <c r="F146" s="233">
        <v>32.0</v>
      </c>
      <c r="G146" s="233">
        <v>38.0</v>
      </c>
      <c r="H146" s="358">
        <v>36.0</v>
      </c>
      <c r="I146" s="360">
        <v>46.0</v>
      </c>
      <c r="J146" s="367"/>
    </row>
    <row r="147">
      <c r="A147" s="27"/>
      <c r="B147" s="88" t="s">
        <v>178</v>
      </c>
      <c r="C147" s="233">
        <v>10.0</v>
      </c>
      <c r="D147" s="233">
        <v>31.0</v>
      </c>
      <c r="E147" s="233">
        <v>40.0</v>
      </c>
      <c r="F147" s="233">
        <v>32.0</v>
      </c>
      <c r="G147" s="233">
        <v>38.0</v>
      </c>
      <c r="H147" s="358">
        <v>36.0</v>
      </c>
      <c r="I147" s="360">
        <v>46.0</v>
      </c>
      <c r="J147" s="367"/>
    </row>
    <row r="148">
      <c r="A148" s="27"/>
      <c r="B148" s="88" t="s">
        <v>287</v>
      </c>
      <c r="C148" s="233">
        <v>9.0</v>
      </c>
      <c r="D148" s="233">
        <v>12.0</v>
      </c>
      <c r="E148" s="233" t="s">
        <v>252</v>
      </c>
      <c r="F148" s="233" t="s">
        <v>252</v>
      </c>
      <c r="G148" s="233" t="s">
        <v>252</v>
      </c>
      <c r="H148" s="358" t="s">
        <v>252</v>
      </c>
      <c r="I148" s="360" t="s">
        <v>252</v>
      </c>
      <c r="J148" s="367"/>
    </row>
    <row r="149">
      <c r="A149" s="27"/>
      <c r="B149" s="88" t="s">
        <v>295</v>
      </c>
      <c r="C149" s="233" t="s">
        <v>252</v>
      </c>
      <c r="D149" s="233">
        <v>15.0</v>
      </c>
      <c r="E149" s="233">
        <v>34.0</v>
      </c>
      <c r="F149" s="233">
        <v>24.0</v>
      </c>
      <c r="G149" s="233">
        <v>32.0</v>
      </c>
      <c r="H149" s="358">
        <v>23.0</v>
      </c>
      <c r="I149" s="360">
        <v>21.0</v>
      </c>
      <c r="J149" s="367"/>
    </row>
    <row r="150">
      <c r="A150" s="27"/>
      <c r="B150" s="88" t="s">
        <v>301</v>
      </c>
      <c r="C150" s="233" t="s">
        <v>252</v>
      </c>
      <c r="D150" s="233" t="s">
        <v>252</v>
      </c>
      <c r="E150" s="233" t="s">
        <v>252</v>
      </c>
      <c r="F150" s="233" t="s">
        <v>252</v>
      </c>
      <c r="G150" s="349" t="s">
        <v>252</v>
      </c>
      <c r="H150" s="358" t="s">
        <v>252</v>
      </c>
      <c r="I150" s="360" t="s">
        <v>252</v>
      </c>
      <c r="J150" s="367"/>
    </row>
    <row r="151">
      <c r="A151" s="27"/>
      <c r="B151" s="88" t="s">
        <v>207</v>
      </c>
      <c r="C151" s="233" t="s">
        <v>252</v>
      </c>
      <c r="D151" s="233" t="s">
        <v>252</v>
      </c>
      <c r="E151" s="349" t="s">
        <v>252</v>
      </c>
      <c r="F151" s="349" t="s">
        <v>252</v>
      </c>
      <c r="G151" s="349" t="s">
        <v>252</v>
      </c>
      <c r="H151" s="360" t="s">
        <v>252</v>
      </c>
      <c r="I151" s="360" t="s">
        <v>252</v>
      </c>
      <c r="J151" s="367"/>
    </row>
    <row r="152">
      <c r="A152" s="27"/>
      <c r="B152" s="88" t="s">
        <v>214</v>
      </c>
      <c r="C152" s="233">
        <v>2.0</v>
      </c>
      <c r="D152" s="251">
        <v>4.0</v>
      </c>
      <c r="E152" s="233">
        <v>5.0</v>
      </c>
      <c r="F152" s="233">
        <v>6.0</v>
      </c>
      <c r="G152" s="233">
        <v>6.0</v>
      </c>
      <c r="H152" s="358">
        <v>13.0</v>
      </c>
      <c r="I152" s="360">
        <v>24.0</v>
      </c>
      <c r="J152" s="367"/>
    </row>
    <row r="153">
      <c r="A153" s="27"/>
      <c r="B153" s="88" t="s">
        <v>221</v>
      </c>
      <c r="C153" s="233" t="s">
        <v>252</v>
      </c>
      <c r="D153" s="233" t="s">
        <v>252</v>
      </c>
      <c r="E153" s="233">
        <v>1.0</v>
      </c>
      <c r="F153" s="233">
        <v>2.0</v>
      </c>
      <c r="G153" s="233" t="s">
        <v>252</v>
      </c>
      <c r="H153" s="358" t="s">
        <v>252</v>
      </c>
      <c r="I153" s="360" t="s">
        <v>252</v>
      </c>
      <c r="J153" s="367"/>
    </row>
    <row r="154">
      <c r="A154" s="27"/>
      <c r="B154" s="88" t="s">
        <v>233</v>
      </c>
      <c r="C154" s="233" t="s">
        <v>252</v>
      </c>
      <c r="D154" s="233" t="s">
        <v>252</v>
      </c>
      <c r="E154" s="233" t="s">
        <v>252</v>
      </c>
      <c r="F154" s="233" t="s">
        <v>252</v>
      </c>
      <c r="G154" s="233" t="s">
        <v>252</v>
      </c>
      <c r="H154" s="358" t="s">
        <v>252</v>
      </c>
      <c r="I154" s="360" t="s">
        <v>252</v>
      </c>
      <c r="J154" s="367"/>
    </row>
    <row r="155">
      <c r="A155" s="35"/>
      <c r="B155" s="88" t="s">
        <v>338</v>
      </c>
      <c r="C155" s="110">
        <f t="shared" ref="C155:I155" si="14">C147/C146</f>
        <v>0.9090909091</v>
      </c>
      <c r="D155" s="110">
        <f t="shared" si="14"/>
        <v>1</v>
      </c>
      <c r="E155" s="110">
        <f t="shared" si="14"/>
        <v>1</v>
      </c>
      <c r="F155" s="265">
        <f t="shared" si="14"/>
        <v>1</v>
      </c>
      <c r="G155" s="110">
        <f t="shared" si="14"/>
        <v>1</v>
      </c>
      <c r="H155" s="110">
        <f t="shared" si="14"/>
        <v>1</v>
      </c>
      <c r="I155" s="117">
        <f t="shared" si="14"/>
        <v>1</v>
      </c>
      <c r="J155" s="354"/>
    </row>
    <row r="156">
      <c r="A156" s="85">
        <v>43743.0</v>
      </c>
      <c r="B156" s="112" t="s">
        <v>134</v>
      </c>
      <c r="C156" s="361"/>
      <c r="D156" s="115"/>
      <c r="E156" s="361" t="s">
        <v>116</v>
      </c>
      <c r="F156" s="115" t="s">
        <v>43</v>
      </c>
      <c r="G156" s="115" t="s">
        <v>118</v>
      </c>
      <c r="H156" s="115" t="s">
        <v>2671</v>
      </c>
      <c r="I156" s="115" t="s">
        <v>2666</v>
      </c>
      <c r="J156" s="366"/>
    </row>
    <row r="157">
      <c r="A157" s="27"/>
      <c r="B157" s="88" t="s">
        <v>159</v>
      </c>
      <c r="C157" s="233"/>
      <c r="D157" s="233"/>
      <c r="E157" s="233">
        <v>10.0</v>
      </c>
      <c r="F157" s="233">
        <v>123.0</v>
      </c>
      <c r="G157" s="233">
        <v>67.0</v>
      </c>
      <c r="H157" s="233">
        <v>80.0</v>
      </c>
      <c r="I157" s="233">
        <v>110.0</v>
      </c>
      <c r="J157" s="367"/>
    </row>
    <row r="158">
      <c r="A158" s="27"/>
      <c r="B158" s="88" t="s">
        <v>178</v>
      </c>
      <c r="C158" s="233"/>
      <c r="D158" s="233"/>
      <c r="E158" s="233">
        <v>10.0</v>
      </c>
      <c r="F158" s="233">
        <v>123.0</v>
      </c>
      <c r="G158" s="233">
        <v>67.0</v>
      </c>
      <c r="H158" s="233">
        <v>80.0</v>
      </c>
      <c r="I158" s="233">
        <v>110.0</v>
      </c>
      <c r="J158" s="367"/>
    </row>
    <row r="159">
      <c r="A159" s="27"/>
      <c r="B159" s="88" t="s">
        <v>287</v>
      </c>
      <c r="C159" s="233"/>
      <c r="D159" s="233"/>
      <c r="E159" s="233">
        <v>10.0</v>
      </c>
      <c r="F159" s="233"/>
      <c r="G159" s="233"/>
      <c r="H159" s="233"/>
      <c r="I159" s="233"/>
      <c r="J159" s="367"/>
    </row>
    <row r="160">
      <c r="A160" s="27"/>
      <c r="B160" s="88" t="s">
        <v>295</v>
      </c>
      <c r="C160" s="233"/>
      <c r="D160" s="233"/>
      <c r="E160" s="233"/>
      <c r="F160" s="233">
        <v>83.0</v>
      </c>
      <c r="G160" s="233">
        <v>62.0</v>
      </c>
      <c r="H160" s="233">
        <v>56.0</v>
      </c>
      <c r="I160" s="233">
        <v>69.0</v>
      </c>
      <c r="J160" s="367"/>
    </row>
    <row r="161">
      <c r="A161" s="27"/>
      <c r="B161" s="88" t="s">
        <v>301</v>
      </c>
      <c r="C161" s="233"/>
      <c r="D161" s="233"/>
      <c r="E161" s="233">
        <f t="shared" ref="E161:F161" si="15">E159+E160</f>
        <v>10</v>
      </c>
      <c r="F161" s="233">
        <f t="shared" si="15"/>
        <v>83</v>
      </c>
      <c r="G161" s="233">
        <v>62.0</v>
      </c>
      <c r="H161" s="233">
        <v>56.0</v>
      </c>
      <c r="I161" s="233">
        <f>I159+I160</f>
        <v>69</v>
      </c>
      <c r="J161" s="367"/>
    </row>
    <row r="162">
      <c r="A162" s="27"/>
      <c r="B162" s="88" t="s">
        <v>214</v>
      </c>
      <c r="C162" s="233"/>
      <c r="D162" s="233"/>
      <c r="E162" s="233">
        <f>E157-E161-E163</f>
        <v>0</v>
      </c>
      <c r="F162" s="233">
        <v>28.0</v>
      </c>
      <c r="G162" s="233">
        <v>19.0</v>
      </c>
      <c r="H162" s="233">
        <v>20.0</v>
      </c>
      <c r="I162" s="233">
        <v>29.0</v>
      </c>
      <c r="J162" s="367"/>
    </row>
    <row r="163">
      <c r="A163" s="27"/>
      <c r="B163" s="88" t="s">
        <v>221</v>
      </c>
      <c r="C163" s="233"/>
      <c r="D163" s="233"/>
      <c r="E163" s="233"/>
      <c r="F163" s="233"/>
      <c r="G163" s="233"/>
      <c r="H163" s="233"/>
      <c r="I163" s="233">
        <v>3.0</v>
      </c>
      <c r="J163" s="367"/>
    </row>
    <row r="164">
      <c r="A164" s="27"/>
      <c r="B164" s="88" t="s">
        <v>233</v>
      </c>
      <c r="C164" s="233"/>
      <c r="D164" s="233"/>
      <c r="E164" s="233">
        <f t="shared" ref="E164:G164" si="16">E157-E158</f>
        <v>0</v>
      </c>
      <c r="F164" s="233">
        <f t="shared" si="16"/>
        <v>0</v>
      </c>
      <c r="G164" s="233">
        <f t="shared" si="16"/>
        <v>0</v>
      </c>
      <c r="H164" s="233">
        <v>1.0</v>
      </c>
      <c r="I164" s="233">
        <v>0.0</v>
      </c>
      <c r="J164" s="367"/>
    </row>
    <row r="165">
      <c r="A165" s="35"/>
      <c r="B165" s="88" t="s">
        <v>338</v>
      </c>
      <c r="C165" s="110" t="str">
        <f t="shared" ref="C165:I165" si="17">C158/C157</f>
        <v>#DIV/0!</v>
      </c>
      <c r="D165" s="110" t="str">
        <f t="shared" si="17"/>
        <v>#DIV/0!</v>
      </c>
      <c r="E165" s="110">
        <f t="shared" si="17"/>
        <v>1</v>
      </c>
      <c r="F165" s="265">
        <f t="shared" si="17"/>
        <v>1</v>
      </c>
      <c r="G165" s="110">
        <f t="shared" si="17"/>
        <v>1</v>
      </c>
      <c r="H165" s="110">
        <f t="shared" si="17"/>
        <v>1</v>
      </c>
      <c r="I165" s="117">
        <f t="shared" si="17"/>
        <v>1</v>
      </c>
      <c r="J165" s="367"/>
    </row>
    <row r="166">
      <c r="A166" s="85">
        <v>43745.0</v>
      </c>
      <c r="B166" s="112" t="s">
        <v>134</v>
      </c>
      <c r="C166" s="361" t="s">
        <v>2657</v>
      </c>
      <c r="D166" s="115" t="s">
        <v>2672</v>
      </c>
      <c r="E166" s="361" t="s">
        <v>104</v>
      </c>
      <c r="F166" s="115" t="s">
        <v>174</v>
      </c>
      <c r="G166" s="115" t="s">
        <v>175</v>
      </c>
      <c r="H166" s="115" t="s">
        <v>2669</v>
      </c>
      <c r="I166" s="115" t="s">
        <v>2673</v>
      </c>
      <c r="J166" s="367"/>
    </row>
    <row r="167">
      <c r="A167" s="27"/>
      <c r="B167" s="88" t="s">
        <v>159</v>
      </c>
      <c r="C167" s="233" t="s">
        <v>290</v>
      </c>
      <c r="D167" s="233">
        <v>36.0</v>
      </c>
      <c r="E167" s="233">
        <v>69.0</v>
      </c>
      <c r="F167" s="233">
        <v>59.0</v>
      </c>
      <c r="G167" s="233">
        <v>22.0</v>
      </c>
      <c r="H167" s="233">
        <v>132.0</v>
      </c>
      <c r="I167" s="233">
        <v>75.0</v>
      </c>
      <c r="J167" s="367"/>
    </row>
    <row r="168">
      <c r="A168" s="27"/>
      <c r="B168" s="88" t="s">
        <v>178</v>
      </c>
      <c r="C168" s="233" t="s">
        <v>2674</v>
      </c>
      <c r="D168" s="233">
        <v>35.0</v>
      </c>
      <c r="E168" s="233">
        <v>69.0</v>
      </c>
      <c r="F168" s="233">
        <v>59.0</v>
      </c>
      <c r="G168" s="233">
        <v>22.0</v>
      </c>
      <c r="H168" s="233">
        <v>132.0</v>
      </c>
      <c r="I168" s="233">
        <v>69.0</v>
      </c>
      <c r="J168" s="367"/>
    </row>
    <row r="169">
      <c r="A169" s="27"/>
      <c r="B169" s="88" t="s">
        <v>287</v>
      </c>
      <c r="C169" s="233" t="s">
        <v>39</v>
      </c>
      <c r="D169" s="233">
        <v>30.0</v>
      </c>
      <c r="E169" s="233" t="s">
        <v>252</v>
      </c>
      <c r="F169" s="233" t="s">
        <v>252</v>
      </c>
      <c r="G169" s="233" t="s">
        <v>252</v>
      </c>
      <c r="H169" s="233" t="s">
        <v>252</v>
      </c>
      <c r="I169" s="233" t="s">
        <v>252</v>
      </c>
      <c r="J169" s="367"/>
    </row>
    <row r="170">
      <c r="A170" s="27"/>
      <c r="B170" s="88" t="s">
        <v>295</v>
      </c>
      <c r="C170" s="233" t="s">
        <v>778</v>
      </c>
      <c r="D170" s="233" t="s">
        <v>252</v>
      </c>
      <c r="E170" s="233">
        <v>47.0</v>
      </c>
      <c r="F170" s="233">
        <v>53.0</v>
      </c>
      <c r="G170" s="233">
        <v>20.0</v>
      </c>
      <c r="H170" s="233" t="s">
        <v>252</v>
      </c>
      <c r="I170" s="233" t="s">
        <v>252</v>
      </c>
      <c r="J170" s="367"/>
    </row>
    <row r="171">
      <c r="A171" s="27"/>
      <c r="B171" s="88" t="s">
        <v>301</v>
      </c>
      <c r="C171" s="233" t="s">
        <v>104</v>
      </c>
      <c r="D171" s="233" t="s">
        <v>252</v>
      </c>
      <c r="E171" s="233" t="s">
        <v>252</v>
      </c>
      <c r="F171" s="233" t="s">
        <v>252</v>
      </c>
      <c r="G171" s="233" t="s">
        <v>252</v>
      </c>
      <c r="H171" s="233">
        <v>67.0</v>
      </c>
      <c r="I171" s="233">
        <v>25.0</v>
      </c>
      <c r="J171" s="367"/>
    </row>
    <row r="172">
      <c r="A172" s="27"/>
      <c r="B172" s="88" t="s">
        <v>214</v>
      </c>
      <c r="C172" s="233" t="s">
        <v>174</v>
      </c>
      <c r="D172" s="233">
        <v>5.0</v>
      </c>
      <c r="E172" s="233">
        <v>20.0</v>
      </c>
      <c r="F172" s="233">
        <v>4.0</v>
      </c>
      <c r="G172" s="233">
        <v>2.0</v>
      </c>
      <c r="H172" s="233">
        <v>29.0</v>
      </c>
      <c r="I172" s="233">
        <v>42.0</v>
      </c>
      <c r="J172" s="367"/>
    </row>
    <row r="173">
      <c r="A173" s="27"/>
      <c r="B173" s="88" t="s">
        <v>221</v>
      </c>
      <c r="C173" s="233" t="s">
        <v>175</v>
      </c>
      <c r="D173" s="233" t="s">
        <v>252</v>
      </c>
      <c r="E173" s="233" t="s">
        <v>252</v>
      </c>
      <c r="F173" s="233">
        <v>1.0</v>
      </c>
      <c r="G173" s="233" t="s">
        <v>252</v>
      </c>
      <c r="H173" s="233" t="s">
        <v>252</v>
      </c>
      <c r="I173" s="233" t="s">
        <v>252</v>
      </c>
      <c r="J173" s="367"/>
    </row>
    <row r="174">
      <c r="A174" s="27"/>
      <c r="B174" s="88" t="s">
        <v>233</v>
      </c>
      <c r="C174" s="233"/>
      <c r="D174" s="233">
        <v>1.0</v>
      </c>
      <c r="E174" s="233" t="s">
        <v>252</v>
      </c>
      <c r="F174" s="233" t="s">
        <v>252</v>
      </c>
      <c r="G174" s="233" t="s">
        <v>252</v>
      </c>
      <c r="H174" s="233" t="s">
        <v>252</v>
      </c>
      <c r="I174" s="233" t="s">
        <v>252</v>
      </c>
      <c r="J174" s="367"/>
    </row>
    <row r="175">
      <c r="A175" s="35"/>
      <c r="B175" s="88" t="s">
        <v>338</v>
      </c>
      <c r="C175" s="110" t="str">
        <f t="shared" ref="C175:I175" si="18">C168/C167</f>
        <v>#VALUE!</v>
      </c>
      <c r="D175" s="110">
        <f t="shared" si="18"/>
        <v>0.9722222222</v>
      </c>
      <c r="E175" s="110">
        <f t="shared" si="18"/>
        <v>1</v>
      </c>
      <c r="F175" s="265">
        <f t="shared" si="18"/>
        <v>1</v>
      </c>
      <c r="G175" s="110">
        <f t="shared" si="18"/>
        <v>1</v>
      </c>
      <c r="H175" s="110">
        <f t="shared" si="18"/>
        <v>1</v>
      </c>
      <c r="I175" s="117">
        <f t="shared" si="18"/>
        <v>0.92</v>
      </c>
      <c r="J175" s="367"/>
    </row>
    <row r="176">
      <c r="A176" s="85">
        <v>43746.0</v>
      </c>
      <c r="B176" s="112" t="s">
        <v>134</v>
      </c>
      <c r="C176" s="115" t="s">
        <v>2441</v>
      </c>
      <c r="D176" s="361" t="s">
        <v>43</v>
      </c>
      <c r="E176" s="115" t="s">
        <v>118</v>
      </c>
      <c r="F176" s="115" t="s">
        <v>1524</v>
      </c>
      <c r="G176" s="115" t="s">
        <v>46</v>
      </c>
      <c r="H176" s="115" t="s">
        <v>1740</v>
      </c>
      <c r="I176" s="346" t="s">
        <v>2675</v>
      </c>
      <c r="J176" s="367"/>
    </row>
    <row r="177">
      <c r="A177" s="27"/>
      <c r="B177" s="88" t="s">
        <v>159</v>
      </c>
      <c r="C177" s="233">
        <v>16.0</v>
      </c>
      <c r="D177" s="233">
        <v>32.0</v>
      </c>
      <c r="E177" s="233">
        <v>42.0</v>
      </c>
      <c r="F177" s="233">
        <v>16.0</v>
      </c>
      <c r="G177" s="233">
        <v>17.0</v>
      </c>
      <c r="H177" s="233">
        <v>26.0</v>
      </c>
      <c r="I177" s="349">
        <v>28.0</v>
      </c>
      <c r="J177" s="367"/>
      <c r="K177" s="251"/>
    </row>
    <row r="178">
      <c r="A178" s="27"/>
      <c r="B178" s="88" t="s">
        <v>178</v>
      </c>
      <c r="C178" s="233">
        <v>16.0</v>
      </c>
      <c r="D178" s="233">
        <v>32.0</v>
      </c>
      <c r="E178" s="233">
        <v>42.0</v>
      </c>
      <c r="F178" s="233">
        <v>16.0</v>
      </c>
      <c r="G178" s="233">
        <v>17.0</v>
      </c>
      <c r="H178" s="233">
        <v>26.0</v>
      </c>
      <c r="I178" s="349">
        <v>28.0</v>
      </c>
      <c r="J178" s="367"/>
      <c r="K178" s="251"/>
    </row>
    <row r="179">
      <c r="A179" s="27"/>
      <c r="B179" s="88" t="s">
        <v>287</v>
      </c>
      <c r="C179" s="233">
        <v>16.0</v>
      </c>
      <c r="D179" s="233" t="s">
        <v>252</v>
      </c>
      <c r="E179" s="233" t="s">
        <v>252</v>
      </c>
      <c r="F179" s="233" t="s">
        <v>252</v>
      </c>
      <c r="G179" s="233" t="s">
        <v>252</v>
      </c>
      <c r="H179" s="233" t="s">
        <v>252</v>
      </c>
      <c r="I179" s="233" t="s">
        <v>252</v>
      </c>
      <c r="J179" s="367"/>
    </row>
    <row r="180">
      <c r="A180" s="27"/>
      <c r="B180" s="88" t="s">
        <v>295</v>
      </c>
      <c r="C180" s="233" t="s">
        <v>252</v>
      </c>
      <c r="D180" s="233">
        <v>26.0</v>
      </c>
      <c r="E180" s="233">
        <v>45.0</v>
      </c>
      <c r="F180" s="233">
        <v>12.0</v>
      </c>
      <c r="G180" s="233">
        <v>16.0</v>
      </c>
      <c r="H180" s="233">
        <v>24.0</v>
      </c>
      <c r="I180" s="233" t="s">
        <v>252</v>
      </c>
      <c r="J180" s="367"/>
    </row>
    <row r="181">
      <c r="A181" s="27"/>
      <c r="B181" s="88" t="s">
        <v>301</v>
      </c>
      <c r="C181" s="233" t="s">
        <v>252</v>
      </c>
      <c r="D181" s="233" t="s">
        <v>252</v>
      </c>
      <c r="E181" s="233" t="s">
        <v>252</v>
      </c>
      <c r="F181" s="233" t="s">
        <v>252</v>
      </c>
      <c r="G181" s="233" t="s">
        <v>252</v>
      </c>
      <c r="H181" s="233" t="s">
        <v>252</v>
      </c>
      <c r="I181" s="233">
        <v>25.0</v>
      </c>
      <c r="J181" s="367"/>
    </row>
    <row r="182">
      <c r="A182" s="27"/>
      <c r="B182" s="88" t="s">
        <v>214</v>
      </c>
      <c r="C182" s="233" t="s">
        <v>252</v>
      </c>
      <c r="D182" s="233">
        <v>5.0</v>
      </c>
      <c r="E182" s="233">
        <v>6.0</v>
      </c>
      <c r="F182" s="233">
        <v>3.0</v>
      </c>
      <c r="G182" s="233">
        <v>1.0</v>
      </c>
      <c r="H182" s="233">
        <v>2.0</v>
      </c>
      <c r="I182" s="233">
        <v>3.0</v>
      </c>
      <c r="J182" s="367"/>
    </row>
    <row r="183">
      <c r="A183" s="27"/>
      <c r="B183" s="88" t="s">
        <v>221</v>
      </c>
      <c r="C183" s="233" t="s">
        <v>252</v>
      </c>
      <c r="D183" s="233" t="s">
        <v>252</v>
      </c>
      <c r="E183" s="233" t="s">
        <v>252</v>
      </c>
      <c r="F183" s="233">
        <v>1.0</v>
      </c>
      <c r="G183" s="233" t="s">
        <v>252</v>
      </c>
      <c r="H183" s="233" t="s">
        <v>252</v>
      </c>
      <c r="I183" s="233" t="s">
        <v>252</v>
      </c>
      <c r="J183" s="367"/>
    </row>
    <row r="184">
      <c r="A184" s="27"/>
      <c r="B184" s="88" t="s">
        <v>233</v>
      </c>
      <c r="C184" s="233" t="s">
        <v>252</v>
      </c>
      <c r="D184" s="233" t="s">
        <v>252</v>
      </c>
      <c r="E184" s="233" t="s">
        <v>252</v>
      </c>
      <c r="F184" s="233" t="s">
        <v>252</v>
      </c>
      <c r="G184" s="233" t="s">
        <v>252</v>
      </c>
      <c r="H184" s="233" t="s">
        <v>252</v>
      </c>
      <c r="I184" s="233" t="s">
        <v>252</v>
      </c>
      <c r="J184" s="367"/>
    </row>
    <row r="185">
      <c r="A185" s="35"/>
      <c r="B185" s="88" t="s">
        <v>338</v>
      </c>
      <c r="C185" s="110">
        <f t="shared" ref="C185:I185" si="19">C178/C177</f>
        <v>1</v>
      </c>
      <c r="D185" s="110">
        <f t="shared" si="19"/>
        <v>1</v>
      </c>
      <c r="E185" s="110">
        <f t="shared" si="19"/>
        <v>1</v>
      </c>
      <c r="F185" s="265">
        <f t="shared" si="19"/>
        <v>1</v>
      </c>
      <c r="G185" s="110">
        <f t="shared" si="19"/>
        <v>1</v>
      </c>
      <c r="H185" s="110">
        <f t="shared" si="19"/>
        <v>1</v>
      </c>
      <c r="I185" s="117">
        <f t="shared" si="19"/>
        <v>1</v>
      </c>
      <c r="J185" s="367"/>
    </row>
    <row r="186">
      <c r="A186" s="85">
        <v>43747.0</v>
      </c>
      <c r="B186" s="112" t="s">
        <v>134</v>
      </c>
      <c r="C186" s="115"/>
      <c r="D186" s="115" t="s">
        <v>39</v>
      </c>
      <c r="E186" s="115" t="s">
        <v>43</v>
      </c>
      <c r="F186" s="115" t="s">
        <v>118</v>
      </c>
      <c r="G186" s="115" t="s">
        <v>111</v>
      </c>
      <c r="H186" s="346" t="s">
        <v>114</v>
      </c>
      <c r="I186" s="346" t="s">
        <v>2665</v>
      </c>
      <c r="J186" s="367"/>
    </row>
    <row r="187">
      <c r="A187" s="27"/>
      <c r="B187" s="88" t="s">
        <v>159</v>
      </c>
      <c r="C187" s="233"/>
      <c r="D187" s="233">
        <v>46.0</v>
      </c>
      <c r="E187" s="233">
        <v>59.0</v>
      </c>
      <c r="F187" s="233">
        <v>75.0</v>
      </c>
      <c r="G187" s="233">
        <v>19.0</v>
      </c>
      <c r="H187" s="349">
        <v>23.0</v>
      </c>
      <c r="I187" s="349">
        <v>22.0</v>
      </c>
      <c r="J187" s="367"/>
      <c r="K187" s="251"/>
    </row>
    <row r="188">
      <c r="A188" s="27"/>
      <c r="B188" s="88" t="s">
        <v>178</v>
      </c>
      <c r="C188" s="233"/>
      <c r="D188" s="233">
        <v>46.0</v>
      </c>
      <c r="E188" s="233">
        <v>59.0</v>
      </c>
      <c r="F188" s="233">
        <v>72.0</v>
      </c>
      <c r="G188" s="233">
        <v>19.0</v>
      </c>
      <c r="H188" s="349">
        <v>23.0</v>
      </c>
      <c r="I188" s="349">
        <v>22.0</v>
      </c>
      <c r="J188" s="367"/>
      <c r="K188" s="251"/>
    </row>
    <row r="189">
      <c r="A189" s="27"/>
      <c r="B189" s="88" t="s">
        <v>287</v>
      </c>
      <c r="C189" s="233"/>
      <c r="D189" s="233">
        <v>43.0</v>
      </c>
      <c r="E189" s="233" t="s">
        <v>252</v>
      </c>
      <c r="F189" s="233" t="s">
        <v>252</v>
      </c>
      <c r="G189" s="233" t="s">
        <v>252</v>
      </c>
      <c r="H189" s="233" t="s">
        <v>252</v>
      </c>
      <c r="I189" s="349" t="s">
        <v>252</v>
      </c>
      <c r="J189" s="367"/>
    </row>
    <row r="190">
      <c r="A190" s="27"/>
      <c r="B190" s="88" t="s">
        <v>295</v>
      </c>
      <c r="C190" s="233"/>
      <c r="D190" s="233" t="s">
        <v>252</v>
      </c>
      <c r="E190" s="233">
        <v>50.0</v>
      </c>
      <c r="F190" s="233">
        <v>64.0</v>
      </c>
      <c r="G190" s="233">
        <v>14.0</v>
      </c>
      <c r="H190" s="233">
        <v>18.0</v>
      </c>
      <c r="I190" s="349">
        <v>14.0</v>
      </c>
      <c r="J190" s="367"/>
    </row>
    <row r="191">
      <c r="A191" s="27"/>
      <c r="B191" s="88" t="s">
        <v>301</v>
      </c>
      <c r="C191" s="233"/>
      <c r="D191" s="233" t="s">
        <v>252</v>
      </c>
      <c r="E191" s="233" t="s">
        <v>252</v>
      </c>
      <c r="F191" s="233" t="s">
        <v>252</v>
      </c>
      <c r="G191" s="233" t="s">
        <v>252</v>
      </c>
      <c r="H191" s="233" t="s">
        <v>252</v>
      </c>
      <c r="I191" s="349" t="s">
        <v>252</v>
      </c>
      <c r="J191" s="367"/>
    </row>
    <row r="192">
      <c r="A192" s="27"/>
      <c r="B192" s="88" t="s">
        <v>214</v>
      </c>
      <c r="C192" s="233"/>
      <c r="D192" s="233">
        <v>3.0</v>
      </c>
      <c r="E192" s="233">
        <v>9.0</v>
      </c>
      <c r="F192" s="233">
        <v>11.0</v>
      </c>
      <c r="G192" s="233">
        <v>4.0</v>
      </c>
      <c r="H192" s="233">
        <v>5.0</v>
      </c>
      <c r="I192" s="349">
        <v>5.0</v>
      </c>
      <c r="J192" s="367"/>
    </row>
    <row r="193">
      <c r="A193" s="27"/>
      <c r="B193" s="88" t="s">
        <v>221</v>
      </c>
      <c r="C193" s="233"/>
      <c r="D193" s="233" t="s">
        <v>252</v>
      </c>
      <c r="E193" s="233" t="s">
        <v>252</v>
      </c>
      <c r="F193" s="233" t="s">
        <v>252</v>
      </c>
      <c r="G193" s="233" t="s">
        <v>252</v>
      </c>
      <c r="H193" s="233" t="s">
        <v>252</v>
      </c>
      <c r="I193" s="349" t="s">
        <v>252</v>
      </c>
      <c r="J193" s="367"/>
    </row>
    <row r="194">
      <c r="A194" s="27"/>
      <c r="B194" s="88" t="s">
        <v>233</v>
      </c>
      <c r="C194" s="233"/>
      <c r="D194" s="233" t="s">
        <v>252</v>
      </c>
      <c r="E194" s="233" t="s">
        <v>252</v>
      </c>
      <c r="F194" s="233">
        <v>3.0</v>
      </c>
      <c r="G194" s="233" t="s">
        <v>252</v>
      </c>
      <c r="H194" s="233" t="s">
        <v>252</v>
      </c>
      <c r="I194" s="349" t="s">
        <v>252</v>
      </c>
      <c r="J194" s="367"/>
    </row>
    <row r="195">
      <c r="A195" s="35"/>
      <c r="B195" s="88" t="s">
        <v>338</v>
      </c>
      <c r="C195" s="110" t="str">
        <f t="shared" ref="C195:I195" si="20">C188/C187</f>
        <v>#DIV/0!</v>
      </c>
      <c r="D195" s="110">
        <f t="shared" si="20"/>
        <v>1</v>
      </c>
      <c r="E195" s="110">
        <f t="shared" si="20"/>
        <v>1</v>
      </c>
      <c r="F195" s="265">
        <f t="shared" si="20"/>
        <v>0.96</v>
      </c>
      <c r="G195" s="110">
        <f t="shared" si="20"/>
        <v>1</v>
      </c>
      <c r="H195" s="110">
        <f t="shared" si="20"/>
        <v>1</v>
      </c>
      <c r="I195" s="117">
        <f t="shared" si="20"/>
        <v>1</v>
      </c>
      <c r="J195" s="367"/>
    </row>
    <row r="196">
      <c r="A196" s="85">
        <v>43748.0</v>
      </c>
      <c r="B196" s="112" t="s">
        <v>134</v>
      </c>
      <c r="C196" s="115"/>
      <c r="D196" s="361"/>
      <c r="E196" s="115" t="s">
        <v>42</v>
      </c>
      <c r="F196" s="115" t="s">
        <v>118</v>
      </c>
      <c r="G196" s="115" t="s">
        <v>1740</v>
      </c>
      <c r="H196" s="115" t="s">
        <v>2671</v>
      </c>
      <c r="I196" s="346"/>
      <c r="J196" s="367"/>
    </row>
    <row r="197">
      <c r="A197" s="27"/>
      <c r="B197" s="88" t="s">
        <v>159</v>
      </c>
      <c r="C197" s="233"/>
      <c r="D197" s="233"/>
      <c r="E197" s="233">
        <v>16.0</v>
      </c>
      <c r="F197" s="233">
        <v>71.0</v>
      </c>
      <c r="G197" s="233">
        <v>32.0</v>
      </c>
      <c r="H197" s="233">
        <v>55.0</v>
      </c>
      <c r="I197" s="349"/>
      <c r="J197" s="367"/>
      <c r="K197" s="251"/>
    </row>
    <row r="198">
      <c r="A198" s="27"/>
      <c r="B198" s="88" t="s">
        <v>178</v>
      </c>
      <c r="C198" s="233"/>
      <c r="D198" s="233"/>
      <c r="E198" s="233">
        <v>16.0</v>
      </c>
      <c r="F198" s="233">
        <v>70.0</v>
      </c>
      <c r="G198" s="233">
        <v>32.0</v>
      </c>
      <c r="H198" s="233">
        <v>55.0</v>
      </c>
      <c r="I198" s="349"/>
      <c r="J198" s="367"/>
      <c r="K198" s="251"/>
    </row>
    <row r="199">
      <c r="A199" s="27"/>
      <c r="B199" s="88" t="s">
        <v>287</v>
      </c>
      <c r="C199" s="233"/>
      <c r="D199" s="233"/>
      <c r="E199" s="233">
        <v>15.0</v>
      </c>
      <c r="F199" s="233" t="s">
        <v>252</v>
      </c>
      <c r="G199" s="233" t="s">
        <v>252</v>
      </c>
      <c r="H199" s="233" t="s">
        <v>252</v>
      </c>
      <c r="I199" s="233"/>
      <c r="J199" s="367"/>
    </row>
    <row r="200">
      <c r="A200" s="27"/>
      <c r="B200" s="88" t="s">
        <v>295</v>
      </c>
      <c r="C200" s="233"/>
      <c r="D200" s="233"/>
      <c r="E200" s="233" t="s">
        <v>252</v>
      </c>
      <c r="F200" s="233">
        <v>62.0</v>
      </c>
      <c r="G200" s="233">
        <v>28.0</v>
      </c>
      <c r="H200" s="233">
        <v>40.0</v>
      </c>
      <c r="I200" s="233"/>
      <c r="J200" s="367"/>
    </row>
    <row r="201">
      <c r="A201" s="27"/>
      <c r="B201" s="88" t="s">
        <v>301</v>
      </c>
      <c r="C201" s="233"/>
      <c r="D201" s="233"/>
      <c r="E201" s="233" t="s">
        <v>252</v>
      </c>
      <c r="F201" s="233" t="s">
        <v>252</v>
      </c>
      <c r="G201" s="233" t="s">
        <v>252</v>
      </c>
      <c r="H201" s="233" t="s">
        <v>252</v>
      </c>
      <c r="I201" s="233"/>
      <c r="J201" s="367"/>
    </row>
    <row r="202">
      <c r="A202" s="27"/>
      <c r="B202" s="88" t="s">
        <v>214</v>
      </c>
      <c r="C202" s="233"/>
      <c r="D202" s="233"/>
      <c r="E202" s="233">
        <v>1.0</v>
      </c>
      <c r="F202" s="233">
        <v>8.0</v>
      </c>
      <c r="G202" s="233">
        <v>4.0</v>
      </c>
      <c r="H202" s="233">
        <v>15.0</v>
      </c>
      <c r="I202" s="233"/>
      <c r="J202" s="367"/>
    </row>
    <row r="203">
      <c r="A203" s="27"/>
      <c r="B203" s="88" t="s">
        <v>221</v>
      </c>
      <c r="C203" s="233"/>
      <c r="D203" s="233"/>
      <c r="E203" s="233" t="s">
        <v>252</v>
      </c>
      <c r="F203" s="233" t="s">
        <v>252</v>
      </c>
      <c r="G203" s="233" t="s">
        <v>252</v>
      </c>
      <c r="H203" s="233" t="s">
        <v>252</v>
      </c>
      <c r="I203" s="233"/>
      <c r="J203" s="367"/>
    </row>
    <row r="204">
      <c r="A204" s="27"/>
      <c r="B204" s="88" t="s">
        <v>233</v>
      </c>
      <c r="C204" s="233"/>
      <c r="D204" s="233"/>
      <c r="E204" s="233" t="s">
        <v>252</v>
      </c>
      <c r="F204" s="233">
        <v>1.0</v>
      </c>
      <c r="G204" s="233" t="s">
        <v>252</v>
      </c>
      <c r="H204" s="233" t="s">
        <v>252</v>
      </c>
      <c r="I204" s="233"/>
      <c r="J204" s="367"/>
    </row>
    <row r="205">
      <c r="A205" s="35"/>
      <c r="B205" s="88" t="s">
        <v>338</v>
      </c>
      <c r="C205" s="110" t="str">
        <f t="shared" ref="C205:I205" si="21">C198/C197</f>
        <v>#DIV/0!</v>
      </c>
      <c r="D205" s="110" t="str">
        <f t="shared" si="21"/>
        <v>#DIV/0!</v>
      </c>
      <c r="E205" s="110">
        <f t="shared" si="21"/>
        <v>1</v>
      </c>
      <c r="F205" s="265">
        <f t="shared" si="21"/>
        <v>0.985915493</v>
      </c>
      <c r="G205" s="110">
        <f t="shared" si="21"/>
        <v>1</v>
      </c>
      <c r="H205" s="110">
        <f t="shared" si="21"/>
        <v>1</v>
      </c>
      <c r="I205" s="117" t="str">
        <f t="shared" si="21"/>
        <v>#DIV/0!</v>
      </c>
      <c r="J205" s="367"/>
    </row>
    <row r="206">
      <c r="A206" s="85">
        <v>43749.0</v>
      </c>
      <c r="B206" s="112" t="s">
        <v>134</v>
      </c>
      <c r="C206" s="115"/>
      <c r="D206" s="361"/>
      <c r="E206" s="115" t="s">
        <v>2020</v>
      </c>
      <c r="F206" s="115" t="s">
        <v>118</v>
      </c>
      <c r="G206" s="115" t="s">
        <v>2676</v>
      </c>
      <c r="H206" s="346" t="s">
        <v>2671</v>
      </c>
      <c r="I206" s="346" t="s">
        <v>2666</v>
      </c>
      <c r="J206" s="367"/>
    </row>
    <row r="207">
      <c r="A207" s="27"/>
      <c r="B207" s="88" t="s">
        <v>159</v>
      </c>
      <c r="C207" s="233"/>
      <c r="D207" s="233"/>
      <c r="E207" s="233">
        <v>97.0</v>
      </c>
      <c r="F207" s="233">
        <v>9.0</v>
      </c>
      <c r="G207" s="233">
        <v>85.0</v>
      </c>
      <c r="H207" s="349">
        <v>33.0</v>
      </c>
      <c r="I207" s="349">
        <v>68.0</v>
      </c>
      <c r="J207" s="367"/>
      <c r="K207" s="251"/>
    </row>
    <row r="208">
      <c r="A208" s="27"/>
      <c r="B208" s="88" t="s">
        <v>178</v>
      </c>
      <c r="C208" s="233"/>
      <c r="D208" s="233"/>
      <c r="E208" s="233">
        <v>94.0</v>
      </c>
      <c r="F208" s="233">
        <v>8.0</v>
      </c>
      <c r="G208" s="233">
        <v>85.0</v>
      </c>
      <c r="H208" s="349">
        <v>33.0</v>
      </c>
      <c r="I208" s="349">
        <v>68.0</v>
      </c>
      <c r="J208" s="367"/>
      <c r="K208" s="251"/>
    </row>
    <row r="209">
      <c r="A209" s="27"/>
      <c r="B209" s="88" t="s">
        <v>287</v>
      </c>
      <c r="C209" s="233"/>
      <c r="D209" s="233"/>
      <c r="E209" s="233" t="s">
        <v>252</v>
      </c>
      <c r="F209" s="233" t="s">
        <v>252</v>
      </c>
      <c r="G209" s="233" t="s">
        <v>252</v>
      </c>
      <c r="H209" s="233" t="s">
        <v>252</v>
      </c>
      <c r="I209" s="233" t="s">
        <v>252</v>
      </c>
      <c r="J209" s="367"/>
    </row>
    <row r="210">
      <c r="A210" s="27"/>
      <c r="B210" s="88" t="s">
        <v>295</v>
      </c>
      <c r="C210" s="233"/>
      <c r="D210" s="233"/>
      <c r="E210" s="233">
        <v>88.0</v>
      </c>
      <c r="F210" s="233">
        <v>8.0</v>
      </c>
      <c r="G210" s="233">
        <v>65.0</v>
      </c>
      <c r="H210" s="233">
        <v>21.0</v>
      </c>
      <c r="I210" s="233">
        <v>40.0</v>
      </c>
      <c r="J210" s="367"/>
    </row>
    <row r="211">
      <c r="A211" s="27"/>
      <c r="B211" s="88" t="s">
        <v>301</v>
      </c>
      <c r="C211" s="233"/>
      <c r="D211" s="233"/>
      <c r="E211" s="233" t="s">
        <v>252</v>
      </c>
      <c r="F211" s="233" t="s">
        <v>252</v>
      </c>
      <c r="G211" s="233" t="s">
        <v>252</v>
      </c>
      <c r="H211" s="233" t="s">
        <v>252</v>
      </c>
      <c r="I211" s="233" t="s">
        <v>252</v>
      </c>
      <c r="J211" s="367"/>
    </row>
    <row r="212">
      <c r="A212" s="27"/>
      <c r="B212" s="88" t="s">
        <v>214</v>
      </c>
      <c r="C212" s="233"/>
      <c r="D212" s="233"/>
      <c r="E212" s="233">
        <v>8.0</v>
      </c>
      <c r="F212" s="233">
        <v>1.0</v>
      </c>
      <c r="G212" s="233">
        <v>19.0</v>
      </c>
      <c r="H212" s="233">
        <v>12.0</v>
      </c>
      <c r="I212" s="233">
        <v>38.0</v>
      </c>
      <c r="J212" s="367"/>
    </row>
    <row r="213">
      <c r="A213" s="27"/>
      <c r="B213" s="88" t="s">
        <v>221</v>
      </c>
      <c r="C213" s="233"/>
      <c r="D213" s="233"/>
      <c r="E213" s="233" t="s">
        <v>252</v>
      </c>
      <c r="F213" s="233" t="s">
        <v>252</v>
      </c>
      <c r="G213" s="233" t="s">
        <v>252</v>
      </c>
      <c r="H213" s="233" t="s">
        <v>252</v>
      </c>
      <c r="I213" s="233" t="s">
        <v>252</v>
      </c>
      <c r="J213" s="367"/>
    </row>
    <row r="214">
      <c r="A214" s="27"/>
      <c r="B214" s="88" t="s">
        <v>233</v>
      </c>
      <c r="C214" s="233"/>
      <c r="D214" s="233"/>
      <c r="E214" s="233">
        <v>1.0</v>
      </c>
      <c r="F214" s="233">
        <v>1.0</v>
      </c>
      <c r="G214" s="233">
        <v>1.0</v>
      </c>
      <c r="H214" s="233" t="s">
        <v>252</v>
      </c>
      <c r="I214" s="233" t="s">
        <v>252</v>
      </c>
      <c r="J214" s="367"/>
    </row>
    <row r="215">
      <c r="A215" s="35"/>
      <c r="B215" s="88" t="s">
        <v>338</v>
      </c>
      <c r="C215" s="110" t="str">
        <f t="shared" ref="C215:I215" si="22">C208/C207</f>
        <v>#DIV/0!</v>
      </c>
      <c r="D215" s="110" t="str">
        <f t="shared" si="22"/>
        <v>#DIV/0!</v>
      </c>
      <c r="E215" s="110">
        <f t="shared" si="22"/>
        <v>0.9690721649</v>
      </c>
      <c r="F215" s="265">
        <f t="shared" si="22"/>
        <v>0.8888888889</v>
      </c>
      <c r="G215" s="110">
        <f t="shared" si="22"/>
        <v>1</v>
      </c>
      <c r="H215" s="110">
        <f t="shared" si="22"/>
        <v>1</v>
      </c>
      <c r="I215" s="117">
        <f t="shared" si="22"/>
        <v>1</v>
      </c>
      <c r="J215" s="367"/>
    </row>
    <row r="216">
      <c r="A216" s="85">
        <v>43750.0</v>
      </c>
      <c r="B216" s="112" t="s">
        <v>134</v>
      </c>
      <c r="C216" s="115"/>
      <c r="D216" s="361"/>
      <c r="E216" s="115" t="s">
        <v>2020</v>
      </c>
      <c r="F216" s="115" t="s">
        <v>1233</v>
      </c>
      <c r="G216" s="115" t="s">
        <v>1740</v>
      </c>
      <c r="H216" s="346" t="s">
        <v>114</v>
      </c>
      <c r="I216" s="346" t="s">
        <v>2665</v>
      </c>
      <c r="J216" s="367"/>
    </row>
    <row r="217">
      <c r="A217" s="27"/>
      <c r="B217" s="88" t="s">
        <v>159</v>
      </c>
      <c r="C217" s="233"/>
      <c r="D217" s="233"/>
      <c r="E217" s="233">
        <v>34.0</v>
      </c>
      <c r="F217" s="233">
        <v>54.0</v>
      </c>
      <c r="G217" s="233">
        <v>41.0</v>
      </c>
      <c r="H217" s="349">
        <v>12.0</v>
      </c>
      <c r="I217" s="349">
        <v>35.0</v>
      </c>
      <c r="J217" s="367"/>
      <c r="K217" s="251"/>
    </row>
    <row r="218">
      <c r="A218" s="27"/>
      <c r="B218" s="88" t="s">
        <v>178</v>
      </c>
      <c r="C218" s="233"/>
      <c r="D218" s="233"/>
      <c r="E218" s="233">
        <v>34.0</v>
      </c>
      <c r="F218" s="233">
        <v>54.0</v>
      </c>
      <c r="G218" s="233">
        <v>41.0</v>
      </c>
      <c r="H218" s="349">
        <v>12.0</v>
      </c>
      <c r="I218" s="349">
        <v>35.0</v>
      </c>
      <c r="J218" s="367"/>
      <c r="K218" s="251"/>
    </row>
    <row r="219">
      <c r="A219" s="27"/>
      <c r="B219" s="88" t="s">
        <v>287</v>
      </c>
      <c r="C219" s="233"/>
      <c r="D219" s="233"/>
      <c r="E219" s="233" t="s">
        <v>252</v>
      </c>
      <c r="F219" s="233" t="s">
        <v>252</v>
      </c>
      <c r="G219" s="233" t="s">
        <v>252</v>
      </c>
      <c r="H219" s="233" t="s">
        <v>252</v>
      </c>
      <c r="I219" s="233" t="s">
        <v>252</v>
      </c>
      <c r="J219" s="367"/>
    </row>
    <row r="220">
      <c r="A220" s="27"/>
      <c r="B220" s="88" t="s">
        <v>295</v>
      </c>
      <c r="C220" s="233"/>
      <c r="D220" s="233"/>
      <c r="E220" s="233">
        <v>27.0</v>
      </c>
      <c r="F220" s="233">
        <v>48.0</v>
      </c>
      <c r="G220" s="233">
        <v>35.0</v>
      </c>
      <c r="H220" s="233">
        <v>11.0</v>
      </c>
      <c r="I220" s="233" t="s">
        <v>252</v>
      </c>
      <c r="J220" s="367"/>
    </row>
    <row r="221">
      <c r="A221" s="27"/>
      <c r="B221" s="88" t="s">
        <v>301</v>
      </c>
      <c r="C221" s="233"/>
      <c r="D221" s="233"/>
      <c r="E221" s="233" t="s">
        <v>252</v>
      </c>
      <c r="F221" s="233" t="s">
        <v>252</v>
      </c>
      <c r="G221" s="233" t="s">
        <v>252</v>
      </c>
      <c r="H221" s="233" t="s">
        <v>252</v>
      </c>
      <c r="I221" s="233">
        <v>27.0</v>
      </c>
      <c r="J221" s="367"/>
    </row>
    <row r="222">
      <c r="A222" s="27"/>
      <c r="B222" s="88" t="s">
        <v>214</v>
      </c>
      <c r="C222" s="233"/>
      <c r="D222" s="233"/>
      <c r="E222" s="233">
        <v>7.0</v>
      </c>
      <c r="F222" s="233">
        <v>6.0</v>
      </c>
      <c r="G222" s="233">
        <v>6.0</v>
      </c>
      <c r="H222" s="233">
        <v>1.0</v>
      </c>
      <c r="I222" s="233">
        <v>5.0</v>
      </c>
      <c r="J222" s="367"/>
    </row>
    <row r="223">
      <c r="A223" s="27"/>
      <c r="B223" s="88" t="s">
        <v>221</v>
      </c>
      <c r="C223" s="233"/>
      <c r="D223" s="233"/>
      <c r="E223" s="233" t="s">
        <v>252</v>
      </c>
      <c r="F223" s="233" t="s">
        <v>252</v>
      </c>
      <c r="G223" s="233" t="s">
        <v>252</v>
      </c>
      <c r="H223" s="233" t="s">
        <v>252</v>
      </c>
      <c r="I223" s="233" t="s">
        <v>252</v>
      </c>
      <c r="J223" s="367"/>
    </row>
    <row r="224">
      <c r="A224" s="27"/>
      <c r="B224" s="88" t="s">
        <v>233</v>
      </c>
      <c r="C224" s="233"/>
      <c r="D224" s="233"/>
      <c r="E224" s="233" t="s">
        <v>252</v>
      </c>
      <c r="F224" s="233" t="s">
        <v>252</v>
      </c>
      <c r="G224" s="233" t="s">
        <v>252</v>
      </c>
      <c r="H224" s="233" t="s">
        <v>252</v>
      </c>
      <c r="I224" s="233">
        <v>3.0</v>
      </c>
      <c r="J224" s="367"/>
    </row>
    <row r="225">
      <c r="A225" s="35"/>
      <c r="B225" s="88" t="s">
        <v>338</v>
      </c>
      <c r="C225" s="110" t="str">
        <f t="shared" ref="C225:I225" si="23">C218/C217</f>
        <v>#DIV/0!</v>
      </c>
      <c r="D225" s="110" t="str">
        <f t="shared" si="23"/>
        <v>#DIV/0!</v>
      </c>
      <c r="E225" s="110">
        <f t="shared" si="23"/>
        <v>1</v>
      </c>
      <c r="F225" s="265">
        <f t="shared" si="23"/>
        <v>1</v>
      </c>
      <c r="G225" s="110">
        <f t="shared" si="23"/>
        <v>1</v>
      </c>
      <c r="H225" s="110">
        <f t="shared" si="23"/>
        <v>1</v>
      </c>
      <c r="I225" s="117">
        <f t="shared" si="23"/>
        <v>1</v>
      </c>
      <c r="J225" s="367"/>
    </row>
    <row r="226">
      <c r="A226" s="85">
        <v>43752.0</v>
      </c>
      <c r="B226" s="112" t="s">
        <v>134</v>
      </c>
      <c r="C226" s="115"/>
      <c r="D226" s="361"/>
      <c r="E226" s="115" t="s">
        <v>42</v>
      </c>
      <c r="F226" s="115" t="s">
        <v>2020</v>
      </c>
      <c r="G226" s="115" t="s">
        <v>110</v>
      </c>
      <c r="H226" s="346" t="s">
        <v>2677</v>
      </c>
      <c r="I226" s="346"/>
      <c r="J226" s="367"/>
    </row>
    <row r="227">
      <c r="A227" s="27"/>
      <c r="B227" s="88" t="s">
        <v>159</v>
      </c>
      <c r="C227" s="233"/>
      <c r="D227" s="233"/>
      <c r="E227" s="233">
        <v>41.0</v>
      </c>
      <c r="F227" s="233">
        <v>12.0</v>
      </c>
      <c r="G227" s="233">
        <v>27.0</v>
      </c>
      <c r="H227" s="349">
        <v>103.0</v>
      </c>
      <c r="I227" s="349"/>
      <c r="K227" s="251"/>
    </row>
    <row r="228">
      <c r="A228" s="27"/>
      <c r="B228" s="88" t="s">
        <v>178</v>
      </c>
      <c r="C228" s="233"/>
      <c r="D228" s="233"/>
      <c r="E228" s="233">
        <v>41.0</v>
      </c>
      <c r="F228" s="233">
        <v>12.0</v>
      </c>
      <c r="G228" s="233">
        <v>27.0</v>
      </c>
      <c r="H228" s="349">
        <v>103.0</v>
      </c>
      <c r="I228" s="349"/>
      <c r="J228" s="367"/>
      <c r="K228" s="251"/>
    </row>
    <row r="229">
      <c r="A229" s="27"/>
      <c r="B229" s="88" t="s">
        <v>287</v>
      </c>
      <c r="C229" s="233"/>
      <c r="D229" s="233"/>
      <c r="E229" s="233">
        <v>33.0</v>
      </c>
      <c r="F229" s="233" t="s">
        <v>252</v>
      </c>
      <c r="G229" s="233" t="s">
        <v>252</v>
      </c>
      <c r="H229" s="233" t="s">
        <v>252</v>
      </c>
      <c r="I229" s="233"/>
      <c r="J229" s="367"/>
    </row>
    <row r="230">
      <c r="A230" s="27"/>
      <c r="B230" s="88" t="s">
        <v>295</v>
      </c>
      <c r="C230" s="233"/>
      <c r="D230" s="233"/>
      <c r="E230" s="233" t="s">
        <v>252</v>
      </c>
      <c r="F230" s="233">
        <v>7.0</v>
      </c>
      <c r="G230" s="233">
        <v>24.0</v>
      </c>
      <c r="H230" s="233" t="s">
        <v>252</v>
      </c>
      <c r="I230" s="233"/>
      <c r="J230" s="367"/>
    </row>
    <row r="231">
      <c r="A231" s="27"/>
      <c r="B231" s="88" t="s">
        <v>301</v>
      </c>
      <c r="C231" s="233"/>
      <c r="D231" s="233"/>
      <c r="E231" s="233" t="s">
        <v>252</v>
      </c>
      <c r="F231" s="233" t="s">
        <v>252</v>
      </c>
      <c r="G231" s="233" t="s">
        <v>252</v>
      </c>
      <c r="H231" s="233">
        <v>44.0</v>
      </c>
      <c r="I231" s="233"/>
      <c r="J231" s="367"/>
    </row>
    <row r="232">
      <c r="A232" s="27"/>
      <c r="B232" s="88" t="s">
        <v>214</v>
      </c>
      <c r="C232" s="233"/>
      <c r="D232" s="233"/>
      <c r="E232" s="233">
        <v>8.0</v>
      </c>
      <c r="F232" s="233">
        <v>5.0</v>
      </c>
      <c r="G232" s="233">
        <v>3.0</v>
      </c>
      <c r="H232" s="233">
        <v>58.0</v>
      </c>
      <c r="I232" s="233"/>
      <c r="J232" s="367"/>
    </row>
    <row r="233">
      <c r="A233" s="27"/>
      <c r="B233" s="88" t="s">
        <v>221</v>
      </c>
      <c r="C233" s="233"/>
      <c r="D233" s="233"/>
      <c r="E233" s="233" t="s">
        <v>252</v>
      </c>
      <c r="F233" s="233" t="s">
        <v>252</v>
      </c>
      <c r="G233" s="233" t="s">
        <v>252</v>
      </c>
      <c r="H233" s="233" t="s">
        <v>252</v>
      </c>
      <c r="I233" s="233"/>
      <c r="J233" s="367"/>
    </row>
    <row r="234">
      <c r="A234" s="27"/>
      <c r="B234" s="88" t="s">
        <v>233</v>
      </c>
      <c r="C234" s="233"/>
      <c r="D234" s="233"/>
      <c r="E234" s="233" t="s">
        <v>252</v>
      </c>
      <c r="F234" s="233" t="s">
        <v>252</v>
      </c>
      <c r="G234" s="233" t="s">
        <v>252</v>
      </c>
      <c r="H234" s="233" t="s">
        <v>252</v>
      </c>
      <c r="I234" s="233"/>
      <c r="J234" s="367"/>
    </row>
    <row r="235">
      <c r="A235" s="35"/>
      <c r="B235" s="88" t="s">
        <v>338</v>
      </c>
      <c r="C235" s="110" t="str">
        <f t="shared" ref="C235:I235" si="24">C228/C227</f>
        <v>#DIV/0!</v>
      </c>
      <c r="D235" s="110" t="str">
        <f t="shared" si="24"/>
        <v>#DIV/0!</v>
      </c>
      <c r="E235" s="110">
        <f t="shared" si="24"/>
        <v>1</v>
      </c>
      <c r="F235" s="265">
        <f t="shared" si="24"/>
        <v>1</v>
      </c>
      <c r="G235" s="110">
        <f t="shared" si="24"/>
        <v>1</v>
      </c>
      <c r="H235" s="110">
        <f t="shared" si="24"/>
        <v>1</v>
      </c>
      <c r="I235" s="117" t="str">
        <f t="shared" si="24"/>
        <v>#DIV/0!</v>
      </c>
      <c r="J235" s="367"/>
    </row>
    <row r="236">
      <c r="A236" s="85">
        <v>43753.0</v>
      </c>
      <c r="B236" s="112" t="s">
        <v>134</v>
      </c>
      <c r="C236" s="115"/>
      <c r="D236" s="361"/>
      <c r="E236" s="115" t="s">
        <v>39</v>
      </c>
      <c r="F236" s="115" t="s">
        <v>43</v>
      </c>
      <c r="G236" s="115" t="s">
        <v>118</v>
      </c>
      <c r="H236" s="346" t="s">
        <v>195</v>
      </c>
      <c r="I236" s="346" t="s">
        <v>2678</v>
      </c>
      <c r="J236" s="367"/>
    </row>
    <row r="237">
      <c r="A237" s="27"/>
      <c r="B237" s="88" t="s">
        <v>159</v>
      </c>
      <c r="C237" s="233"/>
      <c r="D237" s="233"/>
      <c r="E237" s="233">
        <v>32.0</v>
      </c>
      <c r="F237" s="233">
        <v>57.0</v>
      </c>
      <c r="G237" s="233">
        <v>47.0</v>
      </c>
      <c r="H237" s="349">
        <v>60.0</v>
      </c>
      <c r="I237" s="349">
        <v>43.0</v>
      </c>
      <c r="J237" s="367"/>
      <c r="K237" s="251"/>
    </row>
    <row r="238">
      <c r="A238" s="27"/>
      <c r="B238" s="88" t="s">
        <v>178</v>
      </c>
      <c r="C238" s="233"/>
      <c r="D238" s="233"/>
      <c r="E238" s="233">
        <v>32.0</v>
      </c>
      <c r="F238" s="233">
        <v>57.0</v>
      </c>
      <c r="G238" s="233">
        <v>47.0</v>
      </c>
      <c r="H238" s="349">
        <v>60.0</v>
      </c>
      <c r="I238" s="349">
        <v>43.0</v>
      </c>
      <c r="J238" s="367"/>
      <c r="K238" s="251"/>
    </row>
    <row r="239">
      <c r="A239" s="27"/>
      <c r="B239" s="88" t="s">
        <v>287</v>
      </c>
      <c r="C239" s="233"/>
      <c r="D239" s="233"/>
      <c r="E239" s="233">
        <v>32.0</v>
      </c>
      <c r="F239" s="233" t="s">
        <v>252</v>
      </c>
      <c r="G239" s="233" t="s">
        <v>252</v>
      </c>
      <c r="H239" s="233" t="s">
        <v>252</v>
      </c>
      <c r="I239" s="233" t="s">
        <v>252</v>
      </c>
      <c r="J239" s="367"/>
    </row>
    <row r="240">
      <c r="A240" s="27"/>
      <c r="B240" s="88" t="s">
        <v>295</v>
      </c>
      <c r="C240" s="233"/>
      <c r="D240" s="233"/>
      <c r="E240" s="233" t="s">
        <v>252</v>
      </c>
      <c r="F240" s="233">
        <v>44.0</v>
      </c>
      <c r="G240" s="233">
        <v>41.0</v>
      </c>
      <c r="H240" s="233">
        <v>38.0</v>
      </c>
      <c r="I240" s="233" t="s">
        <v>252</v>
      </c>
      <c r="J240" s="367"/>
    </row>
    <row r="241">
      <c r="A241" s="27"/>
      <c r="B241" s="88" t="s">
        <v>301</v>
      </c>
      <c r="C241" s="233"/>
      <c r="D241" s="233"/>
      <c r="E241" s="233" t="s">
        <v>252</v>
      </c>
      <c r="F241" s="233" t="s">
        <v>252</v>
      </c>
      <c r="G241" s="233" t="s">
        <v>252</v>
      </c>
      <c r="H241" s="233" t="s">
        <v>252</v>
      </c>
      <c r="I241" s="233">
        <v>25.0</v>
      </c>
      <c r="J241" s="367"/>
    </row>
    <row r="242">
      <c r="A242" s="27"/>
      <c r="B242" s="88" t="s">
        <v>214</v>
      </c>
      <c r="C242" s="233"/>
      <c r="D242" s="233"/>
      <c r="E242" s="233" t="s">
        <v>252</v>
      </c>
      <c r="F242" s="233">
        <v>7.0</v>
      </c>
      <c r="G242" s="233">
        <v>4.0</v>
      </c>
      <c r="H242" s="233">
        <v>21.0</v>
      </c>
      <c r="I242" s="233">
        <v>18.0</v>
      </c>
      <c r="J242" s="367"/>
    </row>
    <row r="243">
      <c r="A243" s="27"/>
      <c r="B243" s="88" t="s">
        <v>221</v>
      </c>
      <c r="C243" s="233"/>
      <c r="D243" s="233"/>
      <c r="E243" s="233" t="s">
        <v>252</v>
      </c>
      <c r="F243" s="233">
        <v>3.0</v>
      </c>
      <c r="G243" s="233">
        <v>2.0</v>
      </c>
      <c r="H243" s="233">
        <v>1.0</v>
      </c>
      <c r="I243" s="233" t="s">
        <v>252</v>
      </c>
      <c r="J243" s="367"/>
    </row>
    <row r="244">
      <c r="A244" s="27"/>
      <c r="B244" s="88" t="s">
        <v>233</v>
      </c>
      <c r="C244" s="233"/>
      <c r="D244" s="233"/>
      <c r="E244" s="233" t="s">
        <v>252</v>
      </c>
      <c r="F244" s="233" t="s">
        <v>252</v>
      </c>
      <c r="G244" s="233" t="s">
        <v>252</v>
      </c>
      <c r="H244" s="233" t="s">
        <v>252</v>
      </c>
      <c r="I244" s="233" t="s">
        <v>252</v>
      </c>
      <c r="J244" s="367"/>
    </row>
    <row r="245">
      <c r="A245" s="35"/>
      <c r="B245" s="88" t="s">
        <v>338</v>
      </c>
      <c r="C245" s="110" t="str">
        <f t="shared" ref="C245:I245" si="25">C238/C237</f>
        <v>#DIV/0!</v>
      </c>
      <c r="D245" s="110" t="str">
        <f t="shared" si="25"/>
        <v>#DIV/0!</v>
      </c>
      <c r="E245" s="110">
        <f t="shared" si="25"/>
        <v>1</v>
      </c>
      <c r="F245" s="265">
        <f t="shared" si="25"/>
        <v>1</v>
      </c>
      <c r="G245" s="110">
        <f t="shared" si="25"/>
        <v>1</v>
      </c>
      <c r="H245" s="110">
        <f t="shared" si="25"/>
        <v>1</v>
      </c>
      <c r="I245" s="117">
        <f t="shared" si="25"/>
        <v>1</v>
      </c>
      <c r="J245" s="367"/>
    </row>
    <row r="246">
      <c r="A246" s="85">
        <v>43754.0</v>
      </c>
      <c r="B246" s="112" t="s">
        <v>134</v>
      </c>
      <c r="C246" s="115"/>
      <c r="D246" s="361"/>
      <c r="E246" s="115"/>
      <c r="F246" s="115" t="s">
        <v>2020</v>
      </c>
      <c r="G246" s="115" t="s">
        <v>174</v>
      </c>
      <c r="H246" s="346" t="s">
        <v>195</v>
      </c>
      <c r="I246" s="346" t="s">
        <v>2678</v>
      </c>
      <c r="J246" s="367"/>
    </row>
    <row r="247">
      <c r="A247" s="27"/>
      <c r="B247" s="88" t="s">
        <v>159</v>
      </c>
      <c r="C247" s="233"/>
      <c r="D247" s="233"/>
      <c r="E247" s="233"/>
      <c r="F247" s="233">
        <v>53.0</v>
      </c>
      <c r="G247" s="233">
        <v>48.0</v>
      </c>
      <c r="H247" s="349">
        <v>28.0</v>
      </c>
      <c r="I247" s="349">
        <v>33.0</v>
      </c>
      <c r="J247" s="367"/>
      <c r="K247" s="251"/>
    </row>
    <row r="248">
      <c r="A248" s="27"/>
      <c r="B248" s="88" t="s">
        <v>178</v>
      </c>
      <c r="C248" s="233"/>
      <c r="D248" s="233"/>
      <c r="E248" s="233"/>
      <c r="F248" s="233">
        <v>53.0</v>
      </c>
      <c r="G248" s="233">
        <v>48.0</v>
      </c>
      <c r="H248" s="349">
        <v>28.0</v>
      </c>
      <c r="I248" s="349">
        <v>33.0</v>
      </c>
      <c r="J248" s="367"/>
      <c r="K248" s="251"/>
    </row>
    <row r="249">
      <c r="A249" s="27"/>
      <c r="B249" s="88" t="s">
        <v>287</v>
      </c>
      <c r="C249" s="233"/>
      <c r="D249" s="233"/>
      <c r="E249" s="233"/>
      <c r="F249" s="233" t="s">
        <v>252</v>
      </c>
      <c r="G249" s="233" t="s">
        <v>252</v>
      </c>
      <c r="H249" s="233" t="s">
        <v>252</v>
      </c>
      <c r="I249" s="233" t="s">
        <v>252</v>
      </c>
      <c r="J249" s="367"/>
    </row>
    <row r="250">
      <c r="A250" s="27"/>
      <c r="B250" s="88" t="s">
        <v>295</v>
      </c>
      <c r="C250" s="233"/>
      <c r="D250" s="233"/>
      <c r="E250" s="233"/>
      <c r="F250" s="233">
        <v>33.0</v>
      </c>
      <c r="G250" s="233">
        <v>42.0</v>
      </c>
      <c r="H250" s="233">
        <v>23.0</v>
      </c>
      <c r="I250" s="233">
        <v>28.0</v>
      </c>
      <c r="J250" s="367"/>
    </row>
    <row r="251">
      <c r="A251" s="27"/>
      <c r="B251" s="88" t="s">
        <v>301</v>
      </c>
      <c r="C251" s="233"/>
      <c r="D251" s="233"/>
      <c r="E251" s="233"/>
      <c r="F251" s="233" t="s">
        <v>252</v>
      </c>
      <c r="G251" s="233" t="s">
        <v>252</v>
      </c>
      <c r="H251" s="233" t="s">
        <v>252</v>
      </c>
      <c r="I251" s="233" t="s">
        <v>252</v>
      </c>
      <c r="J251" s="367"/>
    </row>
    <row r="252">
      <c r="A252" s="27"/>
      <c r="B252" s="88" t="s">
        <v>214</v>
      </c>
      <c r="C252" s="233"/>
      <c r="D252" s="233"/>
      <c r="E252" s="233"/>
      <c r="F252" s="233">
        <v>19.0</v>
      </c>
      <c r="G252" s="233">
        <v>6.0</v>
      </c>
      <c r="H252" s="233">
        <v>5.0</v>
      </c>
      <c r="I252" s="233">
        <v>4.0</v>
      </c>
      <c r="J252" s="367"/>
    </row>
    <row r="253">
      <c r="A253" s="27"/>
      <c r="B253" s="88" t="s">
        <v>221</v>
      </c>
      <c r="C253" s="233"/>
      <c r="D253" s="233"/>
      <c r="E253" s="233"/>
      <c r="F253" s="233">
        <v>1.0</v>
      </c>
      <c r="G253" s="233" t="s">
        <v>252</v>
      </c>
      <c r="H253" s="233" t="s">
        <v>252</v>
      </c>
      <c r="I253" s="233">
        <v>1.0</v>
      </c>
      <c r="J253" s="367"/>
    </row>
    <row r="254">
      <c r="A254" s="27"/>
      <c r="B254" s="88" t="s">
        <v>233</v>
      </c>
      <c r="C254" s="233"/>
      <c r="D254" s="233"/>
      <c r="E254" s="233"/>
      <c r="F254" s="233" t="s">
        <v>252</v>
      </c>
      <c r="G254" s="233" t="s">
        <v>252</v>
      </c>
      <c r="H254" s="233" t="s">
        <v>252</v>
      </c>
      <c r="I254" s="233" t="s">
        <v>252</v>
      </c>
      <c r="J254" s="367"/>
    </row>
    <row r="255">
      <c r="A255" s="35"/>
      <c r="B255" s="88" t="s">
        <v>338</v>
      </c>
      <c r="C255" s="110" t="str">
        <f t="shared" ref="C255:I255" si="26">C248/C247</f>
        <v>#DIV/0!</v>
      </c>
      <c r="D255" s="110" t="str">
        <f t="shared" si="26"/>
        <v>#DIV/0!</v>
      </c>
      <c r="E255" s="110" t="str">
        <f t="shared" si="26"/>
        <v>#DIV/0!</v>
      </c>
      <c r="F255" s="265">
        <f t="shared" si="26"/>
        <v>1</v>
      </c>
      <c r="G255" s="110">
        <f t="shared" si="26"/>
        <v>1</v>
      </c>
      <c r="H255" s="110">
        <f t="shared" si="26"/>
        <v>1</v>
      </c>
      <c r="I255" s="117">
        <f t="shared" si="26"/>
        <v>1</v>
      </c>
      <c r="J255" s="367"/>
    </row>
    <row r="256">
      <c r="A256" s="85">
        <v>43755.0</v>
      </c>
      <c r="B256" s="112" t="s">
        <v>134</v>
      </c>
      <c r="C256" s="115"/>
      <c r="D256" s="361"/>
      <c r="E256" s="115" t="s">
        <v>167</v>
      </c>
      <c r="F256" s="115" t="s">
        <v>43</v>
      </c>
      <c r="G256" s="115" t="s">
        <v>118</v>
      </c>
      <c r="H256" s="346" t="s">
        <v>176</v>
      </c>
      <c r="I256" s="346" t="s">
        <v>2669</v>
      </c>
      <c r="J256" s="367"/>
    </row>
    <row r="257">
      <c r="A257" s="27"/>
      <c r="B257" s="88" t="s">
        <v>159</v>
      </c>
      <c r="C257" s="233"/>
      <c r="D257" s="233"/>
      <c r="E257" s="233">
        <v>12.0</v>
      </c>
      <c r="F257" s="233">
        <v>89.0</v>
      </c>
      <c r="G257" s="233">
        <v>121.0</v>
      </c>
      <c r="H257" s="349">
        <v>41.0</v>
      </c>
      <c r="I257" s="349">
        <v>175.0</v>
      </c>
      <c r="J257" s="367"/>
      <c r="K257" s="251"/>
    </row>
    <row r="258">
      <c r="A258" s="27"/>
      <c r="B258" s="88" t="s">
        <v>178</v>
      </c>
      <c r="C258" s="233"/>
      <c r="D258" s="233"/>
      <c r="E258" s="233">
        <v>12.0</v>
      </c>
      <c r="F258" s="233">
        <v>89.0</v>
      </c>
      <c r="G258" s="233">
        <v>121.0</v>
      </c>
      <c r="H258" s="349">
        <v>39.0</v>
      </c>
      <c r="I258" s="349">
        <v>175.0</v>
      </c>
      <c r="J258" s="367"/>
      <c r="K258" s="251"/>
    </row>
    <row r="259">
      <c r="A259" s="27"/>
      <c r="B259" s="88" t="s">
        <v>287</v>
      </c>
      <c r="C259" s="233"/>
      <c r="D259" s="233"/>
      <c r="E259" s="233">
        <v>10.0</v>
      </c>
      <c r="F259" s="233" t="s">
        <v>252</v>
      </c>
      <c r="G259" s="233" t="s">
        <v>252</v>
      </c>
      <c r="H259" s="233" t="s">
        <v>252</v>
      </c>
      <c r="I259" s="233" t="s">
        <v>252</v>
      </c>
      <c r="J259" s="367"/>
    </row>
    <row r="260">
      <c r="A260" s="27"/>
      <c r="B260" s="88" t="s">
        <v>295</v>
      </c>
      <c r="C260" s="233"/>
      <c r="D260" s="233"/>
      <c r="E260" s="233" t="s">
        <v>252</v>
      </c>
      <c r="F260" s="233">
        <v>68.0</v>
      </c>
      <c r="G260" s="233">
        <v>97.0</v>
      </c>
      <c r="H260" s="233" t="s">
        <v>252</v>
      </c>
      <c r="I260" s="233" t="s">
        <v>252</v>
      </c>
      <c r="J260" s="367"/>
    </row>
    <row r="261">
      <c r="A261" s="27"/>
      <c r="B261" s="88" t="s">
        <v>301</v>
      </c>
      <c r="C261" s="233"/>
      <c r="D261" s="233"/>
      <c r="E261" s="233" t="s">
        <v>252</v>
      </c>
      <c r="F261" s="233" t="s">
        <v>252</v>
      </c>
      <c r="G261" s="233" t="s">
        <v>252</v>
      </c>
      <c r="H261" s="233">
        <v>30.0</v>
      </c>
      <c r="I261" s="233">
        <v>77.0</v>
      </c>
      <c r="J261" s="367"/>
    </row>
    <row r="262">
      <c r="A262" s="27"/>
      <c r="B262" s="88" t="s">
        <v>214</v>
      </c>
      <c r="C262" s="233"/>
      <c r="D262" s="233"/>
      <c r="E262" s="233">
        <v>2.0</v>
      </c>
      <c r="F262" s="233">
        <v>18.0</v>
      </c>
      <c r="G262" s="233">
        <v>22.0</v>
      </c>
      <c r="H262" s="233">
        <v>9.0</v>
      </c>
      <c r="I262" s="233">
        <v>96.0</v>
      </c>
      <c r="J262" s="367"/>
    </row>
    <row r="263">
      <c r="A263" s="27"/>
      <c r="B263" s="88" t="s">
        <v>221</v>
      </c>
      <c r="C263" s="233"/>
      <c r="D263" s="233"/>
      <c r="E263" s="233" t="s">
        <v>252</v>
      </c>
      <c r="F263" s="233">
        <v>3.0</v>
      </c>
      <c r="G263" s="233">
        <v>2.0</v>
      </c>
      <c r="H263" s="233" t="s">
        <v>252</v>
      </c>
      <c r="I263" s="233">
        <v>2.0</v>
      </c>
      <c r="J263" s="367"/>
    </row>
    <row r="264">
      <c r="A264" s="27"/>
      <c r="B264" s="88" t="s">
        <v>233</v>
      </c>
      <c r="C264" s="233"/>
      <c r="D264" s="233"/>
      <c r="E264" s="233" t="s">
        <v>252</v>
      </c>
      <c r="F264" s="233" t="s">
        <v>252</v>
      </c>
      <c r="G264" s="233" t="s">
        <v>252</v>
      </c>
      <c r="H264" s="233">
        <v>2.0</v>
      </c>
      <c r="I264" s="233" t="s">
        <v>252</v>
      </c>
      <c r="J264" s="367"/>
    </row>
    <row r="265">
      <c r="A265" s="35"/>
      <c r="B265" s="88" t="s">
        <v>338</v>
      </c>
      <c r="C265" s="110" t="str">
        <f t="shared" ref="C265:I265" si="27">C258/C257</f>
        <v>#DIV/0!</v>
      </c>
      <c r="D265" s="110" t="str">
        <f t="shared" si="27"/>
        <v>#DIV/0!</v>
      </c>
      <c r="E265" s="110">
        <f t="shared" si="27"/>
        <v>1</v>
      </c>
      <c r="F265" s="265">
        <f t="shared" si="27"/>
        <v>1</v>
      </c>
      <c r="G265" s="110">
        <f t="shared" si="27"/>
        <v>1</v>
      </c>
      <c r="H265" s="110">
        <f t="shared" si="27"/>
        <v>0.9512195122</v>
      </c>
      <c r="I265" s="117">
        <f t="shared" si="27"/>
        <v>1</v>
      </c>
      <c r="J265" s="367"/>
    </row>
    <row r="266">
      <c r="A266" s="85">
        <v>43756.0</v>
      </c>
      <c r="B266" s="112" t="s">
        <v>134</v>
      </c>
      <c r="C266" s="115"/>
      <c r="D266" s="115" t="s">
        <v>100</v>
      </c>
      <c r="E266" s="115" t="s">
        <v>1200</v>
      </c>
      <c r="F266" s="115" t="s">
        <v>2020</v>
      </c>
      <c r="G266" s="346" t="s">
        <v>118</v>
      </c>
      <c r="H266" s="346" t="s">
        <v>1740</v>
      </c>
      <c r="I266" s="345" t="s">
        <v>1593</v>
      </c>
      <c r="J266" s="367"/>
    </row>
    <row r="267">
      <c r="A267" s="27"/>
      <c r="B267" s="88" t="s">
        <v>159</v>
      </c>
      <c r="C267" s="233"/>
      <c r="D267" s="233">
        <v>54.0</v>
      </c>
      <c r="E267" s="233">
        <v>49.0</v>
      </c>
      <c r="F267" s="233">
        <v>73.0</v>
      </c>
      <c r="G267" s="349">
        <v>125.0</v>
      </c>
      <c r="H267" s="349">
        <v>49.0</v>
      </c>
      <c r="I267" s="349">
        <v>56.0</v>
      </c>
      <c r="J267" s="367"/>
      <c r="K267" s="251"/>
    </row>
    <row r="268">
      <c r="A268" s="27"/>
      <c r="B268" s="88" t="s">
        <v>178</v>
      </c>
      <c r="C268" s="233"/>
      <c r="D268" s="233">
        <v>54.0</v>
      </c>
      <c r="E268" s="233">
        <v>49.0</v>
      </c>
      <c r="F268" s="233">
        <v>73.0</v>
      </c>
      <c r="G268" s="349">
        <v>125.0</v>
      </c>
      <c r="H268" s="349">
        <v>49.0</v>
      </c>
      <c r="I268" s="349">
        <v>56.0</v>
      </c>
      <c r="J268" s="367"/>
      <c r="K268" s="251"/>
    </row>
    <row r="269">
      <c r="A269" s="27"/>
      <c r="B269" s="88" t="s">
        <v>287</v>
      </c>
      <c r="C269" s="233"/>
      <c r="D269" s="233">
        <v>48.0</v>
      </c>
      <c r="E269" s="233" t="s">
        <v>252</v>
      </c>
      <c r="F269" s="233" t="s">
        <v>252</v>
      </c>
      <c r="G269" s="233" t="s">
        <v>252</v>
      </c>
      <c r="H269" s="233" t="s">
        <v>252</v>
      </c>
      <c r="I269" s="233" t="s">
        <v>252</v>
      </c>
      <c r="J269" s="367"/>
    </row>
    <row r="270">
      <c r="A270" s="27"/>
      <c r="B270" s="88" t="s">
        <v>295</v>
      </c>
      <c r="C270" s="233"/>
      <c r="D270" s="233" t="s">
        <v>252</v>
      </c>
      <c r="E270" s="233">
        <v>48.0</v>
      </c>
      <c r="F270" s="233">
        <v>59.0</v>
      </c>
      <c r="G270" s="233">
        <v>105.0</v>
      </c>
      <c r="H270" s="233">
        <v>33.0</v>
      </c>
      <c r="I270" s="233" t="s">
        <v>252</v>
      </c>
      <c r="J270" s="367"/>
    </row>
    <row r="271">
      <c r="A271" s="27"/>
      <c r="B271" s="88" t="s">
        <v>301</v>
      </c>
      <c r="C271" s="233"/>
      <c r="D271" s="233" t="s">
        <v>252</v>
      </c>
      <c r="E271" s="233" t="s">
        <v>252</v>
      </c>
      <c r="F271" s="233" t="s">
        <v>252</v>
      </c>
      <c r="G271" s="233" t="s">
        <v>252</v>
      </c>
      <c r="H271" s="233" t="s">
        <v>252</v>
      </c>
      <c r="I271" s="233">
        <v>38.0</v>
      </c>
      <c r="J271" s="367"/>
    </row>
    <row r="272">
      <c r="A272" s="27"/>
      <c r="B272" s="88" t="s">
        <v>214</v>
      </c>
      <c r="C272" s="233"/>
      <c r="D272" s="233">
        <v>6.0</v>
      </c>
      <c r="E272" s="233">
        <v>1.0</v>
      </c>
      <c r="F272" s="233">
        <v>5.0</v>
      </c>
      <c r="G272" s="233">
        <v>19.0</v>
      </c>
      <c r="H272" s="233">
        <v>16.0</v>
      </c>
      <c r="I272" s="233">
        <v>17.0</v>
      </c>
      <c r="J272" s="367"/>
    </row>
    <row r="273">
      <c r="A273" s="27"/>
      <c r="B273" s="88" t="s">
        <v>221</v>
      </c>
      <c r="C273" s="233"/>
      <c r="D273" s="233" t="s">
        <v>252</v>
      </c>
      <c r="E273" s="233" t="s">
        <v>252</v>
      </c>
      <c r="F273" s="233">
        <v>2.0</v>
      </c>
      <c r="G273" s="233">
        <v>1.0</v>
      </c>
      <c r="H273" s="233" t="s">
        <v>252</v>
      </c>
      <c r="I273" s="233" t="s">
        <v>252</v>
      </c>
      <c r="J273" s="367"/>
    </row>
    <row r="274">
      <c r="A274" s="27"/>
      <c r="B274" s="88" t="s">
        <v>233</v>
      </c>
      <c r="C274" s="233"/>
      <c r="D274" s="233" t="s">
        <v>252</v>
      </c>
      <c r="E274" s="233" t="s">
        <v>252</v>
      </c>
      <c r="F274" s="233" t="s">
        <v>252</v>
      </c>
      <c r="G274" s="233" t="s">
        <v>252</v>
      </c>
      <c r="H274" s="233" t="s">
        <v>252</v>
      </c>
      <c r="I274" s="233" t="s">
        <v>252</v>
      </c>
      <c r="J274" s="367"/>
    </row>
    <row r="275">
      <c r="A275" s="35"/>
      <c r="B275" s="88" t="s">
        <v>338</v>
      </c>
      <c r="C275" s="110" t="str">
        <f t="shared" ref="C275:I275" si="28">C268/C267</f>
        <v>#DIV/0!</v>
      </c>
      <c r="D275" s="110">
        <f t="shared" si="28"/>
        <v>1</v>
      </c>
      <c r="E275" s="110">
        <f t="shared" si="28"/>
        <v>1</v>
      </c>
      <c r="F275" s="265">
        <f t="shared" si="28"/>
        <v>1</v>
      </c>
      <c r="G275" s="110">
        <f t="shared" si="28"/>
        <v>1</v>
      </c>
      <c r="H275" s="110">
        <f t="shared" si="28"/>
        <v>1</v>
      </c>
      <c r="I275" s="117">
        <f t="shared" si="28"/>
        <v>1</v>
      </c>
      <c r="J275" s="367"/>
    </row>
    <row r="276">
      <c r="A276" s="85">
        <v>43757.0</v>
      </c>
      <c r="B276" s="112" t="s">
        <v>134</v>
      </c>
      <c r="C276" s="115"/>
      <c r="D276" s="368"/>
      <c r="E276" s="369" t="s">
        <v>39</v>
      </c>
      <c r="F276" s="369" t="s">
        <v>43</v>
      </c>
      <c r="G276" s="369" t="s">
        <v>118</v>
      </c>
      <c r="H276" s="370" t="s">
        <v>111</v>
      </c>
      <c r="I276" s="371" t="s">
        <v>2671</v>
      </c>
      <c r="J276" s="367"/>
    </row>
    <row r="277">
      <c r="A277" s="27"/>
      <c r="B277" s="88" t="s">
        <v>159</v>
      </c>
      <c r="C277" s="233"/>
      <c r="D277" s="372"/>
      <c r="E277" s="373">
        <v>35.0</v>
      </c>
      <c r="F277" s="373">
        <v>90.0</v>
      </c>
      <c r="G277" s="373">
        <v>51.0</v>
      </c>
      <c r="H277" s="374">
        <v>19.0</v>
      </c>
      <c r="I277" s="374">
        <v>141.0</v>
      </c>
      <c r="J277" s="367">
        <f>sum(F276:I277)</f>
        <v>301</v>
      </c>
      <c r="K277" s="251"/>
    </row>
    <row r="278">
      <c r="A278" s="27"/>
      <c r="B278" s="88" t="s">
        <v>178</v>
      </c>
      <c r="C278" s="233"/>
      <c r="D278" s="372"/>
      <c r="E278" s="373">
        <v>35.0</v>
      </c>
      <c r="F278" s="373">
        <v>90.0</v>
      </c>
      <c r="G278" s="373">
        <v>51.0</v>
      </c>
      <c r="H278" s="374">
        <v>19.0</v>
      </c>
      <c r="I278" s="374">
        <v>141.0</v>
      </c>
      <c r="J278" s="367"/>
      <c r="K278" s="251"/>
    </row>
    <row r="279">
      <c r="A279" s="27"/>
      <c r="B279" s="88" t="s">
        <v>287</v>
      </c>
      <c r="C279" s="233"/>
      <c r="D279" s="372"/>
      <c r="E279" s="373">
        <v>32.0</v>
      </c>
      <c r="F279" s="374" t="s">
        <v>252</v>
      </c>
      <c r="G279" s="374" t="s">
        <v>252</v>
      </c>
      <c r="H279" s="374" t="s">
        <v>252</v>
      </c>
      <c r="I279" s="233" t="s">
        <v>252</v>
      </c>
      <c r="J279" s="367"/>
    </row>
    <row r="280">
      <c r="A280" s="27"/>
      <c r="B280" s="88" t="s">
        <v>295</v>
      </c>
      <c r="C280" s="233"/>
      <c r="D280" s="372"/>
      <c r="E280" s="374" t="s">
        <v>252</v>
      </c>
      <c r="F280" s="373">
        <v>83.0</v>
      </c>
      <c r="G280" s="373">
        <v>48.0</v>
      </c>
      <c r="H280" s="374" t="s">
        <v>252</v>
      </c>
      <c r="I280" s="233" t="s">
        <v>252</v>
      </c>
      <c r="J280" s="367"/>
    </row>
    <row r="281">
      <c r="A281" s="27"/>
      <c r="B281" s="88" t="s">
        <v>301</v>
      </c>
      <c r="C281" s="233"/>
      <c r="D281" s="372"/>
      <c r="E281" s="374" t="s">
        <v>252</v>
      </c>
      <c r="F281" s="374" t="s">
        <v>252</v>
      </c>
      <c r="G281" s="374" t="s">
        <v>252</v>
      </c>
      <c r="H281" s="374">
        <v>18.0</v>
      </c>
      <c r="I281" s="233">
        <v>135.0</v>
      </c>
      <c r="J281" s="367"/>
    </row>
    <row r="282">
      <c r="A282" s="27"/>
      <c r="B282" s="88" t="s">
        <v>214</v>
      </c>
      <c r="C282" s="233"/>
      <c r="D282" s="372"/>
      <c r="E282" s="373">
        <v>3.0</v>
      </c>
      <c r="F282" s="373">
        <v>5.0</v>
      </c>
      <c r="G282" s="373">
        <v>3.0</v>
      </c>
      <c r="H282" s="374" t="s">
        <v>252</v>
      </c>
      <c r="I282" s="233">
        <v>4.0</v>
      </c>
      <c r="J282" s="367"/>
    </row>
    <row r="283">
      <c r="A283" s="27"/>
      <c r="B283" s="88" t="s">
        <v>221</v>
      </c>
      <c r="C283" s="233"/>
      <c r="D283" s="372"/>
      <c r="E283" s="374" t="s">
        <v>252</v>
      </c>
      <c r="F283" s="373">
        <v>2.0</v>
      </c>
      <c r="G283" s="374" t="s">
        <v>252</v>
      </c>
      <c r="H283" s="374">
        <v>1.0</v>
      </c>
      <c r="I283" s="233">
        <v>2.0</v>
      </c>
      <c r="J283" s="367"/>
    </row>
    <row r="284">
      <c r="A284" s="27"/>
      <c r="B284" s="88" t="s">
        <v>233</v>
      </c>
      <c r="C284" s="233"/>
      <c r="D284" s="233"/>
      <c r="E284" s="233" t="s">
        <v>252</v>
      </c>
      <c r="F284" s="233" t="s">
        <v>252</v>
      </c>
      <c r="G284" s="233" t="s">
        <v>252</v>
      </c>
      <c r="H284" s="233" t="s">
        <v>252</v>
      </c>
      <c r="I284" s="233" t="s">
        <v>252</v>
      </c>
      <c r="J284" s="367"/>
    </row>
    <row r="285">
      <c r="A285" s="35"/>
      <c r="B285" s="88" t="s">
        <v>338</v>
      </c>
      <c r="C285" s="110" t="str">
        <f t="shared" ref="C285:I285" si="29">C278/C277</f>
        <v>#DIV/0!</v>
      </c>
      <c r="D285" s="110" t="str">
        <f t="shared" si="29"/>
        <v>#DIV/0!</v>
      </c>
      <c r="E285" s="110">
        <f t="shared" si="29"/>
        <v>1</v>
      </c>
      <c r="F285" s="265">
        <f t="shared" si="29"/>
        <v>1</v>
      </c>
      <c r="G285" s="110">
        <f t="shared" si="29"/>
        <v>1</v>
      </c>
      <c r="H285" s="110">
        <f t="shared" si="29"/>
        <v>1</v>
      </c>
      <c r="I285" s="117">
        <f t="shared" si="29"/>
        <v>1</v>
      </c>
      <c r="J285" s="367"/>
    </row>
    <row r="286">
      <c r="A286" s="85">
        <v>43759.0</v>
      </c>
      <c r="B286" s="112" t="s">
        <v>134</v>
      </c>
      <c r="C286" s="115"/>
      <c r="D286" s="115" t="s">
        <v>39</v>
      </c>
      <c r="E286" s="115" t="s">
        <v>2020</v>
      </c>
      <c r="F286" s="115" t="s">
        <v>1944</v>
      </c>
      <c r="G286" s="346" t="s">
        <v>61</v>
      </c>
      <c r="H286" s="346" t="s">
        <v>2597</v>
      </c>
      <c r="I286" s="345" t="s">
        <v>2669</v>
      </c>
      <c r="J286" s="367"/>
    </row>
    <row r="287">
      <c r="A287" s="27"/>
      <c r="B287" s="88" t="s">
        <v>159</v>
      </c>
      <c r="C287" s="233"/>
      <c r="D287" s="233">
        <v>78.0</v>
      </c>
      <c r="E287" s="233">
        <v>36.0</v>
      </c>
      <c r="F287" s="233">
        <v>66.0</v>
      </c>
      <c r="G287" s="349">
        <v>20.0</v>
      </c>
      <c r="H287" s="349">
        <v>49.0</v>
      </c>
      <c r="I287" s="349">
        <v>80.0</v>
      </c>
      <c r="J287" s="367">
        <f>sum(F286:I287)</f>
        <v>215</v>
      </c>
      <c r="K287" s="251"/>
    </row>
    <row r="288">
      <c r="A288" s="27"/>
      <c r="B288" s="88" t="s">
        <v>178</v>
      </c>
      <c r="C288" s="233"/>
      <c r="D288" s="233">
        <v>78.0</v>
      </c>
      <c r="E288" s="233">
        <v>36.0</v>
      </c>
      <c r="F288" s="233">
        <v>66.0</v>
      </c>
      <c r="G288" s="349">
        <v>20.0</v>
      </c>
      <c r="H288" s="349">
        <v>49.0</v>
      </c>
      <c r="I288" s="349">
        <v>80.0</v>
      </c>
      <c r="J288" s="367"/>
      <c r="K288" s="251"/>
    </row>
    <row r="289">
      <c r="A289" s="27"/>
      <c r="B289" s="88" t="s">
        <v>287</v>
      </c>
      <c r="C289" s="233"/>
      <c r="D289" s="233">
        <v>64.0</v>
      </c>
      <c r="E289" s="233" t="s">
        <v>252</v>
      </c>
      <c r="F289" s="233" t="s">
        <v>252</v>
      </c>
      <c r="G289" s="233"/>
      <c r="H289" s="233"/>
      <c r="I289" s="233"/>
      <c r="J289" s="367"/>
    </row>
    <row r="290">
      <c r="A290" s="27"/>
      <c r="B290" s="88" t="s">
        <v>295</v>
      </c>
      <c r="C290" s="233"/>
      <c r="D290" s="233" t="s">
        <v>252</v>
      </c>
      <c r="E290" s="233">
        <v>24.0</v>
      </c>
      <c r="F290" s="233">
        <v>46.0</v>
      </c>
      <c r="G290" s="233"/>
      <c r="H290" s="233"/>
      <c r="I290" s="233"/>
      <c r="J290" s="367"/>
    </row>
    <row r="291">
      <c r="A291" s="27"/>
      <c r="B291" s="88" t="s">
        <v>301</v>
      </c>
      <c r="C291" s="233"/>
      <c r="D291" s="233" t="s">
        <v>252</v>
      </c>
      <c r="E291" s="233" t="s">
        <v>252</v>
      </c>
      <c r="F291" s="233" t="s">
        <v>252</v>
      </c>
      <c r="G291" s="233">
        <v>20.0</v>
      </c>
      <c r="H291" s="233">
        <v>46.0</v>
      </c>
      <c r="I291" s="233">
        <v>72.0</v>
      </c>
      <c r="J291" s="367"/>
    </row>
    <row r="292">
      <c r="A292" s="27"/>
      <c r="B292" s="88" t="s">
        <v>214</v>
      </c>
      <c r="C292" s="233"/>
      <c r="D292" s="233">
        <v>14.0</v>
      </c>
      <c r="E292" s="233">
        <v>11.0</v>
      </c>
      <c r="F292" s="233">
        <v>20.0</v>
      </c>
      <c r="G292" s="233"/>
      <c r="H292" s="233">
        <v>1.0</v>
      </c>
      <c r="I292" s="233">
        <v>5.0</v>
      </c>
      <c r="J292" s="367"/>
    </row>
    <row r="293">
      <c r="A293" s="27"/>
      <c r="B293" s="88" t="s">
        <v>221</v>
      </c>
      <c r="C293" s="233"/>
      <c r="D293" s="233" t="s">
        <v>252</v>
      </c>
      <c r="E293" s="233" t="s">
        <v>252</v>
      </c>
      <c r="F293" s="233" t="s">
        <v>252</v>
      </c>
      <c r="G293" s="233"/>
      <c r="H293" s="233">
        <v>2.0</v>
      </c>
      <c r="I293" s="233">
        <v>1.0</v>
      </c>
      <c r="J293" s="367"/>
    </row>
    <row r="294">
      <c r="A294" s="27"/>
      <c r="B294" s="88" t="s">
        <v>233</v>
      </c>
      <c r="C294" s="233"/>
      <c r="D294" s="233" t="s">
        <v>252</v>
      </c>
      <c r="E294" s="233">
        <v>1.0</v>
      </c>
      <c r="F294" s="233" t="s">
        <v>252</v>
      </c>
      <c r="G294" s="233"/>
      <c r="H294" s="233"/>
      <c r="I294" s="233"/>
      <c r="J294" s="367"/>
    </row>
    <row r="295">
      <c r="A295" s="35"/>
      <c r="B295" s="88" t="s">
        <v>338</v>
      </c>
      <c r="C295" s="110" t="str">
        <f t="shared" ref="C295:I295" si="30">C288/C287</f>
        <v>#DIV/0!</v>
      </c>
      <c r="D295" s="110">
        <f t="shared" si="30"/>
        <v>1</v>
      </c>
      <c r="E295" s="110">
        <f t="shared" si="30"/>
        <v>1</v>
      </c>
      <c r="F295" s="265">
        <f t="shared" si="30"/>
        <v>1</v>
      </c>
      <c r="G295" s="110">
        <f t="shared" si="30"/>
        <v>1</v>
      </c>
      <c r="H295" s="110">
        <f t="shared" si="30"/>
        <v>1</v>
      </c>
      <c r="I295" s="117">
        <f t="shared" si="30"/>
        <v>1</v>
      </c>
      <c r="J295" s="367"/>
    </row>
    <row r="296">
      <c r="A296" s="85">
        <v>43760.0</v>
      </c>
      <c r="B296" s="112" t="s">
        <v>134</v>
      </c>
      <c r="C296" s="115"/>
      <c r="D296" s="115" t="s">
        <v>100</v>
      </c>
      <c r="E296" s="115" t="s">
        <v>39</v>
      </c>
      <c r="F296" s="115" t="s">
        <v>43</v>
      </c>
      <c r="G296" s="346" t="s">
        <v>456</v>
      </c>
      <c r="H296" s="346" t="s">
        <v>1649</v>
      </c>
      <c r="I296" s="345" t="s">
        <v>2678</v>
      </c>
      <c r="J296" s="367"/>
    </row>
    <row r="297">
      <c r="A297" s="27"/>
      <c r="B297" s="88" t="s">
        <v>159</v>
      </c>
      <c r="C297" s="233"/>
      <c r="D297" s="233">
        <v>26.0</v>
      </c>
      <c r="E297" s="233">
        <v>28.0</v>
      </c>
      <c r="F297" s="233">
        <v>48.0</v>
      </c>
      <c r="G297" s="349">
        <v>148.0</v>
      </c>
      <c r="H297" s="349">
        <v>31.0</v>
      </c>
      <c r="I297" s="349">
        <v>94.0</v>
      </c>
      <c r="J297" s="367">
        <f>sum(F296:I297)</f>
        <v>321</v>
      </c>
      <c r="K297" s="251"/>
    </row>
    <row r="298">
      <c r="A298" s="27"/>
      <c r="B298" s="88" t="s">
        <v>178</v>
      </c>
      <c r="C298" s="233"/>
      <c r="D298" s="233">
        <v>26.0</v>
      </c>
      <c r="E298" s="233">
        <v>28.0</v>
      </c>
      <c r="F298" s="233">
        <v>48.0</v>
      </c>
      <c r="G298" s="349">
        <v>148.0</v>
      </c>
      <c r="H298" s="349">
        <v>31.0</v>
      </c>
      <c r="I298" s="349">
        <v>94.0</v>
      </c>
      <c r="J298" s="367"/>
      <c r="K298" s="251"/>
    </row>
    <row r="299">
      <c r="A299" s="27"/>
      <c r="B299" s="88" t="s">
        <v>287</v>
      </c>
      <c r="C299" s="233"/>
      <c r="D299" s="233">
        <v>21.0</v>
      </c>
      <c r="E299" s="233">
        <v>27.0</v>
      </c>
      <c r="F299" s="233" t="s">
        <v>252</v>
      </c>
      <c r="G299" s="233" t="s">
        <v>252</v>
      </c>
      <c r="H299" s="233" t="s">
        <v>252</v>
      </c>
      <c r="I299" s="233" t="s">
        <v>252</v>
      </c>
      <c r="J299" s="367"/>
    </row>
    <row r="300">
      <c r="A300" s="27"/>
      <c r="B300" s="88" t="s">
        <v>295</v>
      </c>
      <c r="C300" s="233"/>
      <c r="D300" s="233">
        <v>3.0</v>
      </c>
      <c r="E300" s="233" t="s">
        <v>252</v>
      </c>
      <c r="F300" s="233">
        <v>38.0</v>
      </c>
      <c r="G300" s="233">
        <v>125.0</v>
      </c>
      <c r="H300" s="233" t="s">
        <v>252</v>
      </c>
      <c r="I300" s="233" t="s">
        <v>252</v>
      </c>
      <c r="J300" s="367"/>
    </row>
    <row r="301">
      <c r="A301" s="27"/>
      <c r="B301" s="88" t="s">
        <v>301</v>
      </c>
      <c r="C301" s="233"/>
      <c r="D301" s="233">
        <v>1.0</v>
      </c>
      <c r="E301" s="233" t="s">
        <v>252</v>
      </c>
      <c r="F301" s="233" t="s">
        <v>252</v>
      </c>
      <c r="G301" s="233" t="s">
        <v>252</v>
      </c>
      <c r="H301" s="233">
        <v>25.0</v>
      </c>
      <c r="I301" s="233">
        <v>62.0</v>
      </c>
      <c r="J301" s="367"/>
    </row>
    <row r="302">
      <c r="A302" s="27"/>
      <c r="B302" s="88" t="s">
        <v>214</v>
      </c>
      <c r="C302" s="233"/>
      <c r="D302" s="233">
        <v>1.0</v>
      </c>
      <c r="E302" s="233">
        <v>1.0</v>
      </c>
      <c r="F302" s="233">
        <v>5.0</v>
      </c>
      <c r="G302" s="233">
        <v>20.0</v>
      </c>
      <c r="H302" s="233">
        <v>6.0</v>
      </c>
      <c r="I302" s="233">
        <v>30.0</v>
      </c>
      <c r="J302" s="367"/>
    </row>
    <row r="303">
      <c r="A303" s="27"/>
      <c r="B303" s="88" t="s">
        <v>221</v>
      </c>
      <c r="C303" s="233"/>
      <c r="D303" s="233" t="s">
        <v>252</v>
      </c>
      <c r="E303" s="233" t="s">
        <v>252</v>
      </c>
      <c r="F303" s="233" t="s">
        <v>252</v>
      </c>
      <c r="G303" s="233">
        <v>2.0</v>
      </c>
      <c r="H303" s="233" t="s">
        <v>252</v>
      </c>
      <c r="I303" s="233" t="s">
        <v>252</v>
      </c>
      <c r="J303" s="367"/>
    </row>
    <row r="304">
      <c r="A304" s="27"/>
      <c r="B304" s="88" t="s">
        <v>233</v>
      </c>
      <c r="C304" s="233"/>
      <c r="D304" s="233" t="s">
        <v>252</v>
      </c>
      <c r="E304" s="233" t="s">
        <v>252</v>
      </c>
      <c r="F304" s="233" t="s">
        <v>252</v>
      </c>
      <c r="G304" s="233">
        <v>1.0</v>
      </c>
      <c r="H304" s="233" t="s">
        <v>252</v>
      </c>
      <c r="I304" s="233">
        <v>2.0</v>
      </c>
      <c r="J304" s="367"/>
    </row>
    <row r="305">
      <c r="A305" s="35"/>
      <c r="B305" s="88" t="s">
        <v>338</v>
      </c>
      <c r="C305" s="110" t="str">
        <f t="shared" ref="C305:I305" si="31">C298/C297</f>
        <v>#DIV/0!</v>
      </c>
      <c r="D305" s="110">
        <f t="shared" si="31"/>
        <v>1</v>
      </c>
      <c r="E305" s="110">
        <f t="shared" si="31"/>
        <v>1</v>
      </c>
      <c r="F305" s="265">
        <f t="shared" si="31"/>
        <v>1</v>
      </c>
      <c r="G305" s="110">
        <f t="shared" si="31"/>
        <v>1</v>
      </c>
      <c r="H305" s="110">
        <f t="shared" si="31"/>
        <v>1</v>
      </c>
      <c r="I305" s="117">
        <f t="shared" si="31"/>
        <v>1</v>
      </c>
      <c r="J305" s="367"/>
    </row>
    <row r="306">
      <c r="A306" s="85">
        <v>43761.0</v>
      </c>
      <c r="B306" s="112" t="s">
        <v>134</v>
      </c>
      <c r="C306" s="115" t="s">
        <v>100</v>
      </c>
      <c r="D306" s="115" t="s">
        <v>116</v>
      </c>
      <c r="E306" s="115" t="s">
        <v>104</v>
      </c>
      <c r="F306" s="346" t="s">
        <v>456</v>
      </c>
      <c r="G306" s="346" t="s">
        <v>175</v>
      </c>
      <c r="H306" s="346" t="s">
        <v>2669</v>
      </c>
      <c r="I306" s="345" t="s">
        <v>2679</v>
      </c>
      <c r="J306" s="345" t="s">
        <v>2678</v>
      </c>
    </row>
    <row r="307">
      <c r="A307" s="27"/>
      <c r="B307" s="88" t="s">
        <v>159</v>
      </c>
      <c r="C307" s="233">
        <v>42.0</v>
      </c>
      <c r="D307" s="233">
        <v>34.0</v>
      </c>
      <c r="E307" s="233">
        <v>113.0</v>
      </c>
      <c r="F307" s="349">
        <v>55.0</v>
      </c>
      <c r="G307" s="349">
        <v>56.0</v>
      </c>
      <c r="H307" s="349">
        <v>81.0</v>
      </c>
      <c r="I307" s="349">
        <v>40.0</v>
      </c>
      <c r="J307" s="349">
        <v>52.0</v>
      </c>
      <c r="K307" s="251">
        <f>sum(C307:J307)</f>
        <v>473</v>
      </c>
    </row>
    <row r="308">
      <c r="A308" s="27"/>
      <c r="B308" s="88" t="s">
        <v>178</v>
      </c>
      <c r="C308" s="233">
        <v>42.0</v>
      </c>
      <c r="D308" s="233">
        <v>34.0</v>
      </c>
      <c r="E308" s="233">
        <v>113.0</v>
      </c>
      <c r="F308" s="349">
        <v>55.0</v>
      </c>
      <c r="G308" s="349">
        <v>56.0</v>
      </c>
      <c r="H308" s="349">
        <v>81.0</v>
      </c>
      <c r="I308" s="349">
        <v>40.0</v>
      </c>
      <c r="J308" s="349">
        <v>52.0</v>
      </c>
      <c r="K308" s="251"/>
    </row>
    <row r="309">
      <c r="A309" s="27"/>
      <c r="B309" s="88" t="s">
        <v>287</v>
      </c>
      <c r="C309" s="233" t="s">
        <v>252</v>
      </c>
      <c r="D309" s="233" t="s">
        <v>252</v>
      </c>
      <c r="E309" s="233" t="s">
        <v>252</v>
      </c>
      <c r="F309" s="233" t="s">
        <v>252</v>
      </c>
      <c r="G309" s="233" t="s">
        <v>252</v>
      </c>
      <c r="H309" s="233" t="s">
        <v>252</v>
      </c>
      <c r="I309" s="233" t="s">
        <v>252</v>
      </c>
      <c r="J309" s="349" t="s">
        <v>252</v>
      </c>
    </row>
    <row r="310">
      <c r="A310" s="27"/>
      <c r="B310" s="88" t="s">
        <v>295</v>
      </c>
      <c r="C310" s="233">
        <v>34.0</v>
      </c>
      <c r="D310" s="233">
        <v>31.0</v>
      </c>
      <c r="E310" s="233">
        <v>74.0</v>
      </c>
      <c r="F310" s="233">
        <v>40.0</v>
      </c>
      <c r="G310" s="233">
        <v>46.0</v>
      </c>
      <c r="H310" s="233">
        <v>52.0</v>
      </c>
      <c r="I310" s="233" t="s">
        <v>252</v>
      </c>
      <c r="J310" s="349" t="s">
        <v>252</v>
      </c>
    </row>
    <row r="311">
      <c r="A311" s="27"/>
      <c r="B311" s="88" t="s">
        <v>301</v>
      </c>
      <c r="C311" s="233" t="s">
        <v>252</v>
      </c>
      <c r="D311" s="233" t="s">
        <v>252</v>
      </c>
      <c r="E311" s="233" t="s">
        <v>252</v>
      </c>
      <c r="F311" s="233" t="s">
        <v>252</v>
      </c>
      <c r="G311" s="233" t="s">
        <v>252</v>
      </c>
      <c r="H311" s="233" t="s">
        <v>252</v>
      </c>
      <c r="I311" s="233">
        <v>21.0</v>
      </c>
      <c r="J311" s="349">
        <v>22.0</v>
      </c>
    </row>
    <row r="312">
      <c r="A312" s="27"/>
      <c r="B312" s="88" t="s">
        <v>214</v>
      </c>
      <c r="C312" s="233">
        <v>5.0</v>
      </c>
      <c r="D312" s="233">
        <v>3.0</v>
      </c>
      <c r="E312" s="233">
        <v>35.0</v>
      </c>
      <c r="F312" s="233">
        <v>15.0</v>
      </c>
      <c r="G312" s="233">
        <v>5.0</v>
      </c>
      <c r="H312" s="233">
        <v>27.0</v>
      </c>
      <c r="I312" s="233">
        <v>17.0</v>
      </c>
      <c r="J312" s="349">
        <v>27.0</v>
      </c>
    </row>
    <row r="313">
      <c r="A313" s="27"/>
      <c r="B313" s="88" t="s">
        <v>221</v>
      </c>
      <c r="C313" s="233">
        <v>3.0</v>
      </c>
      <c r="D313" s="233" t="s">
        <v>252</v>
      </c>
      <c r="E313" s="233">
        <v>3.0</v>
      </c>
      <c r="F313" s="233">
        <v>1.0</v>
      </c>
      <c r="G313" s="233">
        <v>2.0</v>
      </c>
      <c r="H313" s="233" t="s">
        <v>252</v>
      </c>
      <c r="I313" s="233" t="s">
        <v>252</v>
      </c>
      <c r="J313" s="349">
        <v>1.0</v>
      </c>
    </row>
    <row r="314">
      <c r="A314" s="27"/>
      <c r="B314" s="88" t="s">
        <v>233</v>
      </c>
      <c r="C314" s="233" t="s">
        <v>252</v>
      </c>
      <c r="D314" s="233" t="s">
        <v>252</v>
      </c>
      <c r="E314" s="233">
        <v>1.0</v>
      </c>
      <c r="F314" s="233" t="s">
        <v>252</v>
      </c>
      <c r="G314" s="233">
        <v>3.0</v>
      </c>
      <c r="H314" s="233">
        <v>2.0</v>
      </c>
      <c r="I314" s="233">
        <v>2.0</v>
      </c>
      <c r="J314" s="349">
        <v>2.0</v>
      </c>
    </row>
    <row r="315">
      <c r="A315" s="35"/>
      <c r="B315" s="88" t="s">
        <v>338</v>
      </c>
      <c r="C315" s="110">
        <f t="shared" ref="C315:I315" si="32">C308/C307</f>
        <v>1</v>
      </c>
      <c r="D315" s="110">
        <f t="shared" si="32"/>
        <v>1</v>
      </c>
      <c r="E315" s="110">
        <f t="shared" si="32"/>
        <v>1</v>
      </c>
      <c r="F315" s="265">
        <f t="shared" si="32"/>
        <v>1</v>
      </c>
      <c r="G315" s="110">
        <f t="shared" si="32"/>
        <v>1</v>
      </c>
      <c r="H315" s="110">
        <f t="shared" si="32"/>
        <v>1</v>
      </c>
      <c r="I315" s="117">
        <f t="shared" si="32"/>
        <v>1</v>
      </c>
      <c r="J315" s="349" t="s">
        <v>252</v>
      </c>
    </row>
    <row r="316">
      <c r="A316" s="85">
        <v>43762.0</v>
      </c>
      <c r="B316" s="112" t="s">
        <v>134</v>
      </c>
      <c r="C316" s="115" t="s">
        <v>39</v>
      </c>
      <c r="D316" s="115" t="s">
        <v>85</v>
      </c>
      <c r="E316" s="346" t="s">
        <v>60</v>
      </c>
      <c r="F316" s="346" t="s">
        <v>176</v>
      </c>
      <c r="G316" s="346" t="s">
        <v>2669</v>
      </c>
      <c r="H316" s="345" t="s">
        <v>2679</v>
      </c>
      <c r="I316" s="345" t="s">
        <v>2666</v>
      </c>
      <c r="J316" s="345"/>
    </row>
    <row r="317">
      <c r="A317" s="27"/>
      <c r="B317" s="88" t="s">
        <v>159</v>
      </c>
      <c r="C317" s="233">
        <v>74.0</v>
      </c>
      <c r="D317" s="233">
        <v>118.0</v>
      </c>
      <c r="E317" s="349">
        <v>84.0</v>
      </c>
      <c r="F317" s="349">
        <v>97.0</v>
      </c>
      <c r="G317" s="349">
        <v>54.0</v>
      </c>
      <c r="H317" s="349">
        <v>29.0</v>
      </c>
      <c r="I317" s="349">
        <v>50.0</v>
      </c>
      <c r="J317" s="349">
        <f>sum(C317:I317)</f>
        <v>506</v>
      </c>
      <c r="K317" s="251"/>
    </row>
    <row r="318">
      <c r="A318" s="27"/>
      <c r="B318" s="88" t="s">
        <v>178</v>
      </c>
      <c r="C318" s="233">
        <v>74.0</v>
      </c>
      <c r="D318" s="233">
        <v>118.0</v>
      </c>
      <c r="E318" s="349">
        <v>84.0</v>
      </c>
      <c r="F318" s="349">
        <v>97.0</v>
      </c>
      <c r="G318" s="349">
        <v>54.0</v>
      </c>
      <c r="H318" s="349">
        <v>29.0</v>
      </c>
      <c r="I318" s="349">
        <v>50.0</v>
      </c>
      <c r="J318" s="349"/>
      <c r="K318" s="251"/>
    </row>
    <row r="319">
      <c r="A319" s="27"/>
      <c r="B319" s="88" t="s">
        <v>287</v>
      </c>
      <c r="C319" s="233">
        <v>53.0</v>
      </c>
      <c r="D319" s="233" t="s">
        <v>252</v>
      </c>
      <c r="E319" s="233" t="s">
        <v>252</v>
      </c>
      <c r="F319" s="233" t="s">
        <v>252</v>
      </c>
      <c r="G319" s="233" t="s">
        <v>252</v>
      </c>
      <c r="H319" s="233" t="s">
        <v>252</v>
      </c>
      <c r="I319" s="233" t="s">
        <v>252</v>
      </c>
      <c r="J319" s="349"/>
    </row>
    <row r="320">
      <c r="A320" s="27"/>
      <c r="B320" s="88" t="s">
        <v>295</v>
      </c>
      <c r="C320" s="233" t="s">
        <v>252</v>
      </c>
      <c r="D320" s="233">
        <v>100.0</v>
      </c>
      <c r="E320" s="233">
        <v>61.0</v>
      </c>
      <c r="F320" s="233">
        <v>81.0</v>
      </c>
      <c r="G320" s="233">
        <v>36.0</v>
      </c>
      <c r="H320" s="233" t="s">
        <v>252</v>
      </c>
      <c r="I320" s="233" t="s">
        <v>252</v>
      </c>
      <c r="J320" s="349"/>
    </row>
    <row r="321">
      <c r="A321" s="27"/>
      <c r="B321" s="88" t="s">
        <v>301</v>
      </c>
      <c r="C321" s="233" t="s">
        <v>252</v>
      </c>
      <c r="D321" s="233" t="s">
        <v>252</v>
      </c>
      <c r="E321" s="233" t="s">
        <v>252</v>
      </c>
      <c r="F321" s="233" t="s">
        <v>252</v>
      </c>
      <c r="G321" s="233" t="s">
        <v>252</v>
      </c>
      <c r="H321" s="233">
        <v>19.0</v>
      </c>
      <c r="I321" s="233">
        <v>19.0</v>
      </c>
      <c r="J321" s="349"/>
    </row>
    <row r="322">
      <c r="A322" s="27"/>
      <c r="B322" s="88" t="s">
        <v>214</v>
      </c>
      <c r="C322" s="233">
        <v>18.0</v>
      </c>
      <c r="D322" s="233">
        <v>15.0</v>
      </c>
      <c r="E322" s="233">
        <v>21.0</v>
      </c>
      <c r="F322" s="233">
        <v>14.0</v>
      </c>
      <c r="G322" s="233">
        <v>15.0</v>
      </c>
      <c r="H322" s="233">
        <v>8.0</v>
      </c>
      <c r="I322" s="233">
        <v>29.0</v>
      </c>
      <c r="J322" s="349"/>
    </row>
    <row r="323">
      <c r="A323" s="27"/>
      <c r="B323" s="88" t="s">
        <v>221</v>
      </c>
      <c r="C323" s="233">
        <v>3.0</v>
      </c>
      <c r="D323" s="233">
        <v>1.0</v>
      </c>
      <c r="E323" s="233">
        <v>2.0</v>
      </c>
      <c r="F323" s="233" t="s">
        <v>252</v>
      </c>
      <c r="G323" s="233" t="s">
        <v>252</v>
      </c>
      <c r="H323" s="233" t="s">
        <v>252</v>
      </c>
      <c r="I323" s="233" t="s">
        <v>252</v>
      </c>
      <c r="J323" s="349"/>
    </row>
    <row r="324">
      <c r="A324" s="27"/>
      <c r="B324" s="88" t="s">
        <v>233</v>
      </c>
      <c r="C324" s="233" t="s">
        <v>252</v>
      </c>
      <c r="D324" s="233">
        <v>2.0</v>
      </c>
      <c r="E324" s="233" t="s">
        <v>252</v>
      </c>
      <c r="F324" s="233">
        <v>2.0</v>
      </c>
      <c r="G324" s="233">
        <v>3.0</v>
      </c>
      <c r="H324" s="233">
        <v>2.0</v>
      </c>
      <c r="I324" s="233">
        <v>2.0</v>
      </c>
      <c r="J324" s="349"/>
    </row>
    <row r="325">
      <c r="A325" s="35"/>
      <c r="B325" s="88" t="s">
        <v>338</v>
      </c>
      <c r="C325" s="110">
        <f t="shared" ref="C325:I325" si="33">C318/C317</f>
        <v>1</v>
      </c>
      <c r="D325" s="110">
        <f t="shared" si="33"/>
        <v>1</v>
      </c>
      <c r="E325" s="110">
        <f t="shared" si="33"/>
        <v>1</v>
      </c>
      <c r="F325" s="265">
        <f t="shared" si="33"/>
        <v>1</v>
      </c>
      <c r="G325" s="110">
        <f t="shared" si="33"/>
        <v>1</v>
      </c>
      <c r="H325" s="110">
        <f t="shared" si="33"/>
        <v>1</v>
      </c>
      <c r="I325" s="117">
        <f t="shared" si="33"/>
        <v>1</v>
      </c>
      <c r="J325" s="349"/>
    </row>
    <row r="326">
      <c r="A326" s="85">
        <v>43763.0</v>
      </c>
      <c r="B326" s="112" t="s">
        <v>134</v>
      </c>
      <c r="C326" s="115" t="s">
        <v>39</v>
      </c>
      <c r="D326" s="115" t="s">
        <v>60</v>
      </c>
      <c r="E326" s="346" t="s">
        <v>61</v>
      </c>
      <c r="F326" s="346"/>
      <c r="G326" s="346" t="s">
        <v>114</v>
      </c>
      <c r="H326" s="345" t="s">
        <v>2680</v>
      </c>
      <c r="I326" s="345" t="s">
        <v>2665</v>
      </c>
      <c r="J326" s="345"/>
    </row>
    <row r="327">
      <c r="A327" s="27"/>
      <c r="B327" s="88" t="s">
        <v>159</v>
      </c>
      <c r="C327" s="233">
        <v>95.0</v>
      </c>
      <c r="D327" s="233">
        <v>139.0</v>
      </c>
      <c r="E327" s="349">
        <v>80.0</v>
      </c>
      <c r="F327" s="349"/>
      <c r="G327" s="349">
        <v>136.0</v>
      </c>
      <c r="H327" s="349">
        <v>49.0</v>
      </c>
      <c r="I327" s="349">
        <v>87.0</v>
      </c>
      <c r="J327" s="349"/>
      <c r="K327" s="251"/>
    </row>
    <row r="328">
      <c r="A328" s="27"/>
      <c r="B328" s="88" t="s">
        <v>178</v>
      </c>
      <c r="C328" s="233">
        <v>95.0</v>
      </c>
      <c r="D328" s="233">
        <v>139.0</v>
      </c>
      <c r="E328" s="349">
        <v>80.0</v>
      </c>
      <c r="F328" s="349"/>
      <c r="G328" s="349">
        <v>136.0</v>
      </c>
      <c r="H328" s="349">
        <v>49.0</v>
      </c>
      <c r="I328" s="349">
        <v>87.0</v>
      </c>
      <c r="J328" s="349"/>
      <c r="K328" s="251"/>
    </row>
    <row r="329">
      <c r="A329" s="27"/>
      <c r="B329" s="88" t="s">
        <v>287</v>
      </c>
      <c r="C329" s="233">
        <v>71.0</v>
      </c>
      <c r="D329" s="233" t="s">
        <v>252</v>
      </c>
      <c r="E329" s="233" t="s">
        <v>252</v>
      </c>
      <c r="F329" s="233"/>
      <c r="G329" s="233" t="s">
        <v>252</v>
      </c>
      <c r="H329" s="233" t="s">
        <v>252</v>
      </c>
      <c r="I329" s="233" t="s">
        <v>252</v>
      </c>
      <c r="J329" s="349"/>
    </row>
    <row r="330">
      <c r="A330" s="27"/>
      <c r="B330" s="88" t="s">
        <v>295</v>
      </c>
      <c r="C330" s="233" t="s">
        <v>252</v>
      </c>
      <c r="D330" s="233">
        <v>106.0</v>
      </c>
      <c r="E330" s="233">
        <v>70.0</v>
      </c>
      <c r="F330" s="233"/>
      <c r="G330" s="233">
        <v>102.0</v>
      </c>
      <c r="H330" s="233" t="s">
        <v>252</v>
      </c>
      <c r="I330" s="233" t="s">
        <v>252</v>
      </c>
      <c r="J330" s="349"/>
    </row>
    <row r="331">
      <c r="A331" s="27"/>
      <c r="B331" s="88" t="s">
        <v>301</v>
      </c>
      <c r="C331" s="233" t="s">
        <v>252</v>
      </c>
      <c r="D331" s="233" t="s">
        <v>252</v>
      </c>
      <c r="E331" s="233" t="s">
        <v>252</v>
      </c>
      <c r="F331" s="233"/>
      <c r="G331" s="233" t="s">
        <v>252</v>
      </c>
      <c r="H331" s="233">
        <v>30.0</v>
      </c>
      <c r="I331" s="233">
        <v>40.0</v>
      </c>
      <c r="J331" s="349"/>
    </row>
    <row r="332">
      <c r="A332" s="27"/>
      <c r="B332" s="88" t="s">
        <v>214</v>
      </c>
      <c r="C332" s="233">
        <v>21.0</v>
      </c>
      <c r="D332" s="233">
        <v>30.0</v>
      </c>
      <c r="E332" s="233">
        <v>10.0</v>
      </c>
      <c r="F332" s="233"/>
      <c r="G332" s="233">
        <v>33.0</v>
      </c>
      <c r="H332" s="233">
        <v>19.0</v>
      </c>
      <c r="I332" s="233">
        <v>47.0</v>
      </c>
      <c r="J332" s="349"/>
    </row>
    <row r="333">
      <c r="A333" s="27"/>
      <c r="B333" s="88" t="s">
        <v>221</v>
      </c>
      <c r="C333" s="233">
        <v>3.0</v>
      </c>
      <c r="D333" s="233">
        <v>2.0</v>
      </c>
      <c r="E333" s="233" t="s">
        <v>252</v>
      </c>
      <c r="F333" s="233"/>
      <c r="G333" s="233">
        <v>1.0</v>
      </c>
      <c r="H333" s="233" t="s">
        <v>252</v>
      </c>
      <c r="I333" s="233" t="s">
        <v>252</v>
      </c>
      <c r="J333" s="349"/>
    </row>
    <row r="334">
      <c r="A334" s="27"/>
      <c r="B334" s="88" t="s">
        <v>233</v>
      </c>
      <c r="C334" s="233" t="s">
        <v>252</v>
      </c>
      <c r="D334" s="233">
        <v>1.0</v>
      </c>
      <c r="E334" s="233" t="s">
        <v>252</v>
      </c>
      <c r="F334" s="233"/>
      <c r="G334" s="233" t="s">
        <v>252</v>
      </c>
      <c r="H334" s="233" t="s">
        <v>252</v>
      </c>
      <c r="I334" s="233">
        <v>1.0</v>
      </c>
      <c r="J334" s="349"/>
    </row>
    <row r="335">
      <c r="A335" s="35"/>
      <c r="B335" s="88" t="s">
        <v>338</v>
      </c>
      <c r="C335" s="110">
        <f t="shared" ref="C335:I335" si="34">C328/C327</f>
        <v>1</v>
      </c>
      <c r="D335" s="110">
        <f t="shared" si="34"/>
        <v>1</v>
      </c>
      <c r="E335" s="110">
        <f t="shared" si="34"/>
        <v>1</v>
      </c>
      <c r="F335" s="265" t="str">
        <f t="shared" si="34"/>
        <v>#DIV/0!</v>
      </c>
      <c r="G335" s="110">
        <f t="shared" si="34"/>
        <v>1</v>
      </c>
      <c r="H335" s="110">
        <f t="shared" si="34"/>
        <v>1</v>
      </c>
      <c r="I335" s="117">
        <f t="shared" si="34"/>
        <v>1</v>
      </c>
      <c r="J335" s="349"/>
    </row>
    <row r="336">
      <c r="A336" s="85">
        <v>43764.0</v>
      </c>
      <c r="B336" s="112" t="s">
        <v>134</v>
      </c>
      <c r="C336" s="115"/>
      <c r="D336" s="115"/>
      <c r="E336" s="346" t="s">
        <v>103</v>
      </c>
      <c r="F336" s="346" t="s">
        <v>61</v>
      </c>
      <c r="G336" s="346" t="s">
        <v>114</v>
      </c>
      <c r="H336" s="345" t="s">
        <v>2669</v>
      </c>
      <c r="I336" s="345" t="s">
        <v>2681</v>
      </c>
      <c r="J336" s="345" t="s">
        <v>2666</v>
      </c>
    </row>
    <row r="337">
      <c r="A337" s="27"/>
      <c r="B337" s="88" t="s">
        <v>159</v>
      </c>
      <c r="C337" s="233"/>
      <c r="D337" s="233"/>
      <c r="E337" s="349">
        <v>188.0</v>
      </c>
      <c r="F337" s="349">
        <v>80.0</v>
      </c>
      <c r="G337" s="349">
        <v>113.0</v>
      </c>
      <c r="H337" s="349">
        <v>52.0</v>
      </c>
      <c r="I337" s="349">
        <v>26.0</v>
      </c>
      <c r="J337" s="349">
        <v>32.0</v>
      </c>
      <c r="K337" s="251"/>
    </row>
    <row r="338">
      <c r="A338" s="27"/>
      <c r="B338" s="88" t="s">
        <v>178</v>
      </c>
      <c r="C338" s="233"/>
      <c r="D338" s="233"/>
      <c r="E338" s="349">
        <v>188.0</v>
      </c>
      <c r="F338" s="349">
        <v>80.0</v>
      </c>
      <c r="G338" s="349">
        <v>113.0</v>
      </c>
      <c r="H338" s="349">
        <v>52.0</v>
      </c>
      <c r="I338" s="349">
        <v>26.0</v>
      </c>
      <c r="J338" s="349">
        <v>32.0</v>
      </c>
      <c r="K338" s="251"/>
    </row>
    <row r="339">
      <c r="A339" s="27"/>
      <c r="B339" s="88" t="s">
        <v>287</v>
      </c>
      <c r="C339" s="233"/>
      <c r="D339" s="233"/>
      <c r="E339" s="233">
        <v>155.0</v>
      </c>
      <c r="F339" s="233" t="s">
        <v>252</v>
      </c>
      <c r="G339" s="233" t="s">
        <v>252</v>
      </c>
      <c r="H339" s="233" t="s">
        <v>252</v>
      </c>
      <c r="I339" s="233" t="s">
        <v>252</v>
      </c>
      <c r="J339" s="349" t="s">
        <v>252</v>
      </c>
      <c r="K339" s="251"/>
    </row>
    <row r="340">
      <c r="A340" s="27"/>
      <c r="B340" s="88" t="s">
        <v>295</v>
      </c>
      <c r="C340" s="233"/>
      <c r="D340" s="233"/>
      <c r="E340" s="233" t="s">
        <v>252</v>
      </c>
      <c r="F340" s="233">
        <v>45.0</v>
      </c>
      <c r="G340" s="233" t="s">
        <v>252</v>
      </c>
      <c r="H340" s="233" t="s">
        <v>252</v>
      </c>
      <c r="I340" s="233" t="s">
        <v>252</v>
      </c>
      <c r="J340" s="349" t="s">
        <v>252</v>
      </c>
      <c r="K340" s="251"/>
    </row>
    <row r="341">
      <c r="A341" s="27"/>
      <c r="B341" s="88" t="s">
        <v>301</v>
      </c>
      <c r="C341" s="233"/>
      <c r="D341" s="233"/>
      <c r="E341" s="233" t="s">
        <v>252</v>
      </c>
      <c r="F341" s="233" t="s">
        <v>252</v>
      </c>
      <c r="G341" s="233">
        <v>89.0</v>
      </c>
      <c r="H341" s="233">
        <v>23.0</v>
      </c>
      <c r="I341" s="233">
        <v>11.0</v>
      </c>
      <c r="J341" s="349">
        <v>8.0</v>
      </c>
      <c r="K341" s="251"/>
    </row>
    <row r="342">
      <c r="A342" s="27"/>
      <c r="B342" s="88" t="s">
        <v>214</v>
      </c>
      <c r="C342" s="233"/>
      <c r="D342" s="233"/>
      <c r="E342" s="233">
        <v>29.0</v>
      </c>
      <c r="F342" s="233">
        <v>35.0</v>
      </c>
      <c r="G342" s="233">
        <v>24.0</v>
      </c>
      <c r="H342" s="233">
        <v>28.0</v>
      </c>
      <c r="I342" s="233">
        <v>15.0</v>
      </c>
      <c r="J342" s="349">
        <v>24.0</v>
      </c>
      <c r="K342" s="251"/>
    </row>
    <row r="343">
      <c r="A343" s="27"/>
      <c r="B343" s="88" t="s">
        <v>221</v>
      </c>
      <c r="C343" s="233"/>
      <c r="D343" s="233"/>
      <c r="E343" s="233">
        <v>4.0</v>
      </c>
      <c r="F343" s="233" t="s">
        <v>252</v>
      </c>
      <c r="G343" s="233" t="s">
        <v>252</v>
      </c>
      <c r="H343" s="233">
        <v>1.0</v>
      </c>
      <c r="I343" s="233" t="s">
        <v>252</v>
      </c>
      <c r="J343" s="349" t="s">
        <v>252</v>
      </c>
      <c r="K343" s="251"/>
    </row>
    <row r="344">
      <c r="A344" s="27"/>
      <c r="B344" s="88" t="s">
        <v>233</v>
      </c>
      <c r="C344" s="233"/>
      <c r="D344" s="233"/>
      <c r="E344" s="233" t="s">
        <v>252</v>
      </c>
      <c r="F344" s="233" t="s">
        <v>252</v>
      </c>
      <c r="G344" s="233" t="s">
        <v>252</v>
      </c>
      <c r="H344" s="233" t="s">
        <v>252</v>
      </c>
      <c r="I344" s="233" t="s">
        <v>252</v>
      </c>
      <c r="J344" s="349" t="s">
        <v>252</v>
      </c>
      <c r="K344" s="251"/>
    </row>
    <row r="345">
      <c r="A345" s="35"/>
      <c r="B345" s="88" t="s">
        <v>338</v>
      </c>
      <c r="C345" s="110" t="str">
        <f t="shared" ref="C345:I345" si="35">C338/C337</f>
        <v>#DIV/0!</v>
      </c>
      <c r="D345" s="110" t="str">
        <f t="shared" si="35"/>
        <v>#DIV/0!</v>
      </c>
      <c r="E345" s="110">
        <f t="shared" si="35"/>
        <v>1</v>
      </c>
      <c r="F345" s="265">
        <f t="shared" si="35"/>
        <v>1</v>
      </c>
      <c r="G345" s="110">
        <f t="shared" si="35"/>
        <v>1</v>
      </c>
      <c r="H345" s="110">
        <f t="shared" si="35"/>
        <v>1</v>
      </c>
      <c r="I345" s="117">
        <f t="shared" si="35"/>
        <v>1</v>
      </c>
      <c r="J345" s="349"/>
      <c r="K345" s="251"/>
    </row>
    <row r="346">
      <c r="A346" s="85">
        <v>43766.0</v>
      </c>
      <c r="B346" s="112" t="s">
        <v>134</v>
      </c>
      <c r="C346" s="115"/>
      <c r="D346" s="115" t="s">
        <v>39</v>
      </c>
      <c r="E346" s="346" t="s">
        <v>43</v>
      </c>
      <c r="F346" s="346" t="s">
        <v>118</v>
      </c>
      <c r="G346" s="346" t="s">
        <v>176</v>
      </c>
      <c r="H346" s="345" t="s">
        <v>2681</v>
      </c>
      <c r="I346" s="345" t="s">
        <v>2682</v>
      </c>
      <c r="J346" s="345"/>
      <c r="K346" s="251"/>
    </row>
    <row r="347">
      <c r="A347" s="27"/>
      <c r="B347" s="88" t="s">
        <v>159</v>
      </c>
      <c r="C347" s="233"/>
      <c r="D347" s="233">
        <v>134.0</v>
      </c>
      <c r="E347" s="349">
        <v>26.0</v>
      </c>
      <c r="F347" s="349">
        <v>144.0</v>
      </c>
      <c r="G347" s="349">
        <v>73.0</v>
      </c>
      <c r="H347" s="349">
        <v>115.0</v>
      </c>
      <c r="I347" s="349">
        <v>75.0</v>
      </c>
      <c r="J347" s="349"/>
      <c r="K347" s="251"/>
    </row>
    <row r="348">
      <c r="A348" s="27"/>
      <c r="B348" s="88" t="s">
        <v>178</v>
      </c>
      <c r="C348" s="233"/>
      <c r="D348" s="233">
        <v>134.0</v>
      </c>
      <c r="E348" s="349">
        <v>26.0</v>
      </c>
      <c r="F348" s="349">
        <v>144.0</v>
      </c>
      <c r="G348" s="349">
        <v>73.0</v>
      </c>
      <c r="H348" s="349">
        <v>115.0</v>
      </c>
      <c r="I348" s="349">
        <v>75.0</v>
      </c>
      <c r="J348" s="349"/>
      <c r="K348" s="251"/>
    </row>
    <row r="349">
      <c r="A349" s="27"/>
      <c r="B349" s="88" t="s">
        <v>287</v>
      </c>
      <c r="C349" s="233"/>
      <c r="D349" s="233">
        <v>113.0</v>
      </c>
      <c r="E349" s="233" t="s">
        <v>252</v>
      </c>
      <c r="F349" s="233" t="s">
        <v>252</v>
      </c>
      <c r="G349" s="233" t="s">
        <v>252</v>
      </c>
      <c r="H349" s="233" t="s">
        <v>252</v>
      </c>
      <c r="I349" s="233" t="s">
        <v>252</v>
      </c>
      <c r="J349" s="349"/>
      <c r="K349" s="251"/>
    </row>
    <row r="350">
      <c r="A350" s="27"/>
      <c r="B350" s="88" t="s">
        <v>295</v>
      </c>
      <c r="C350" s="233"/>
      <c r="D350" s="233" t="s">
        <v>252</v>
      </c>
      <c r="E350" s="233">
        <v>20.0</v>
      </c>
      <c r="F350" s="233">
        <v>125.0</v>
      </c>
      <c r="G350" s="233">
        <v>71.0</v>
      </c>
      <c r="H350" s="233" t="s">
        <v>252</v>
      </c>
      <c r="I350" s="233" t="s">
        <v>252</v>
      </c>
      <c r="J350" s="349"/>
      <c r="K350" s="251"/>
    </row>
    <row r="351">
      <c r="A351" s="27"/>
      <c r="B351" s="88" t="s">
        <v>301</v>
      </c>
      <c r="C351" s="233"/>
      <c r="D351" s="233" t="s">
        <v>252</v>
      </c>
      <c r="E351" s="233" t="s">
        <v>252</v>
      </c>
      <c r="F351" s="233" t="s">
        <v>252</v>
      </c>
      <c r="G351" s="233" t="s">
        <v>252</v>
      </c>
      <c r="H351" s="233">
        <v>95.0</v>
      </c>
      <c r="I351" s="233">
        <v>60.0</v>
      </c>
      <c r="J351" s="349"/>
      <c r="K351" s="251"/>
    </row>
    <row r="352">
      <c r="A352" s="27"/>
      <c r="B352" s="88" t="s">
        <v>214</v>
      </c>
      <c r="C352" s="233"/>
      <c r="D352" s="233">
        <v>21.0</v>
      </c>
      <c r="E352" s="233">
        <v>6.0</v>
      </c>
      <c r="F352" s="233">
        <v>18.0</v>
      </c>
      <c r="G352" s="233" t="s">
        <v>252</v>
      </c>
      <c r="H352" s="233">
        <v>15.0</v>
      </c>
      <c r="I352" s="233">
        <v>12.0</v>
      </c>
      <c r="J352" s="349"/>
      <c r="K352" s="251"/>
    </row>
    <row r="353">
      <c r="A353" s="27"/>
      <c r="B353" s="88" t="s">
        <v>221</v>
      </c>
      <c r="C353" s="233"/>
      <c r="D353" s="233" t="s">
        <v>252</v>
      </c>
      <c r="E353" s="233" t="s">
        <v>252</v>
      </c>
      <c r="F353" s="233">
        <v>1.0</v>
      </c>
      <c r="G353" s="233">
        <v>1.0</v>
      </c>
      <c r="H353" s="233">
        <v>5.0</v>
      </c>
      <c r="I353" s="233">
        <v>3.0</v>
      </c>
      <c r="J353" s="349"/>
      <c r="K353" s="251"/>
    </row>
    <row r="354">
      <c r="A354" s="27"/>
      <c r="B354" s="88" t="s">
        <v>233</v>
      </c>
      <c r="C354" s="233"/>
      <c r="D354" s="233" t="s">
        <v>252</v>
      </c>
      <c r="E354" s="233" t="s">
        <v>252</v>
      </c>
      <c r="F354" s="233" t="s">
        <v>252</v>
      </c>
      <c r="G354" s="233" t="s">
        <v>252</v>
      </c>
      <c r="H354" s="233" t="s">
        <v>252</v>
      </c>
      <c r="I354" s="233" t="s">
        <v>252</v>
      </c>
      <c r="J354" s="349"/>
      <c r="K354" s="251"/>
    </row>
    <row r="355">
      <c r="A355" s="35"/>
      <c r="B355" s="88" t="s">
        <v>338</v>
      </c>
      <c r="C355" s="110" t="str">
        <f t="shared" ref="C355:I355" si="36">C348/C347</f>
        <v>#DIV/0!</v>
      </c>
      <c r="D355" s="110">
        <f t="shared" si="36"/>
        <v>1</v>
      </c>
      <c r="E355" s="110">
        <f t="shared" si="36"/>
        <v>1</v>
      </c>
      <c r="F355" s="265">
        <f t="shared" si="36"/>
        <v>1</v>
      </c>
      <c r="G355" s="110">
        <f t="shared" si="36"/>
        <v>1</v>
      </c>
      <c r="H355" s="110">
        <f t="shared" si="36"/>
        <v>1</v>
      </c>
      <c r="I355" s="117">
        <f t="shared" si="36"/>
        <v>1</v>
      </c>
      <c r="J355" s="349"/>
      <c r="K355" s="251"/>
    </row>
    <row r="356">
      <c r="A356" s="85">
        <v>43767.0</v>
      </c>
      <c r="B356" s="112" t="s">
        <v>134</v>
      </c>
      <c r="C356" s="115" t="s">
        <v>39</v>
      </c>
      <c r="D356" s="115" t="s">
        <v>43</v>
      </c>
      <c r="E356" s="346" t="s">
        <v>118</v>
      </c>
      <c r="F356" s="346" t="s">
        <v>1740</v>
      </c>
      <c r="G356" s="346" t="s">
        <v>52</v>
      </c>
      <c r="H356" s="345" t="s">
        <v>2660</v>
      </c>
      <c r="I356" s="345" t="s">
        <v>2683</v>
      </c>
      <c r="J356" s="345"/>
      <c r="K356" s="251"/>
    </row>
    <row r="357">
      <c r="A357" s="27"/>
      <c r="B357" s="88" t="s">
        <v>159</v>
      </c>
      <c r="C357" s="233">
        <v>86.0</v>
      </c>
      <c r="D357" s="233">
        <v>104.0</v>
      </c>
      <c r="E357" s="349">
        <v>136.0</v>
      </c>
      <c r="F357" s="349">
        <v>62.0</v>
      </c>
      <c r="G357" s="349">
        <v>38.0</v>
      </c>
      <c r="H357" s="349">
        <v>114.0</v>
      </c>
      <c r="I357" s="349">
        <v>64.0</v>
      </c>
      <c r="J357" s="349"/>
      <c r="K357" s="251"/>
    </row>
    <row r="358">
      <c r="A358" s="27"/>
      <c r="B358" s="88" t="s">
        <v>178</v>
      </c>
      <c r="C358" s="233">
        <v>86.0</v>
      </c>
      <c r="D358" s="233">
        <v>104.0</v>
      </c>
      <c r="E358" s="349">
        <v>136.0</v>
      </c>
      <c r="F358" s="349">
        <v>62.0</v>
      </c>
      <c r="G358" s="349">
        <v>38.0</v>
      </c>
      <c r="H358" s="349">
        <v>114.0</v>
      </c>
      <c r="I358" s="349">
        <v>64.0</v>
      </c>
      <c r="J358" s="349"/>
      <c r="K358" s="251"/>
    </row>
    <row r="359">
      <c r="A359" s="27"/>
      <c r="B359" s="88" t="s">
        <v>287</v>
      </c>
      <c r="C359" s="233">
        <v>57.0</v>
      </c>
      <c r="D359" s="233" t="s">
        <v>252</v>
      </c>
      <c r="E359" s="233" t="s">
        <v>252</v>
      </c>
      <c r="F359" s="233" t="s">
        <v>252</v>
      </c>
      <c r="G359" s="233" t="s">
        <v>252</v>
      </c>
      <c r="H359" s="233" t="s">
        <v>252</v>
      </c>
      <c r="I359" s="233" t="s">
        <v>252</v>
      </c>
      <c r="J359" s="349"/>
      <c r="K359" s="251"/>
    </row>
    <row r="360">
      <c r="A360" s="27"/>
      <c r="B360" s="88" t="s">
        <v>295</v>
      </c>
      <c r="C360" s="233" t="s">
        <v>252</v>
      </c>
      <c r="D360" s="233">
        <v>88.0</v>
      </c>
      <c r="E360" s="233">
        <v>102.0</v>
      </c>
      <c r="F360" s="233">
        <v>32.0</v>
      </c>
      <c r="G360" s="233">
        <v>29.0</v>
      </c>
      <c r="H360" s="233" t="s">
        <v>252</v>
      </c>
      <c r="I360" s="233" t="s">
        <v>252</v>
      </c>
      <c r="J360" s="349"/>
      <c r="K360" s="251"/>
    </row>
    <row r="361">
      <c r="A361" s="27"/>
      <c r="B361" s="88" t="s">
        <v>301</v>
      </c>
      <c r="C361" s="233" t="s">
        <v>252</v>
      </c>
      <c r="D361" s="233" t="s">
        <v>252</v>
      </c>
      <c r="E361" s="233" t="s">
        <v>252</v>
      </c>
      <c r="F361" s="233" t="s">
        <v>252</v>
      </c>
      <c r="G361" s="233" t="s">
        <v>252</v>
      </c>
      <c r="H361" s="233">
        <v>78.0</v>
      </c>
      <c r="I361" s="233">
        <v>29.0</v>
      </c>
      <c r="J361" s="349"/>
      <c r="K361" s="251"/>
    </row>
    <row r="362">
      <c r="A362" s="27"/>
      <c r="B362" s="88" t="s">
        <v>214</v>
      </c>
      <c r="C362" s="233">
        <v>18.0</v>
      </c>
      <c r="D362" s="233">
        <v>13.0</v>
      </c>
      <c r="E362" s="233">
        <v>34.0</v>
      </c>
      <c r="F362" s="233">
        <v>29.0</v>
      </c>
      <c r="G362" s="233">
        <v>9.0</v>
      </c>
      <c r="H362" s="233">
        <v>35.0</v>
      </c>
      <c r="I362" s="233" t="s">
        <v>252</v>
      </c>
      <c r="J362" s="349"/>
      <c r="K362" s="251"/>
    </row>
    <row r="363">
      <c r="A363" s="27"/>
      <c r="B363" s="88" t="s">
        <v>221</v>
      </c>
      <c r="C363" s="233">
        <v>9.0</v>
      </c>
      <c r="D363" s="233">
        <v>2.0</v>
      </c>
      <c r="E363" s="233" t="s">
        <v>252</v>
      </c>
      <c r="F363" s="233" t="s">
        <v>252</v>
      </c>
      <c r="G363" s="233" t="s">
        <v>252</v>
      </c>
      <c r="H363" s="233">
        <v>1.0</v>
      </c>
      <c r="I363" s="233" t="s">
        <v>252</v>
      </c>
      <c r="J363" s="349"/>
      <c r="K363" s="251"/>
    </row>
    <row r="364">
      <c r="A364" s="27"/>
      <c r="B364" s="88" t="s">
        <v>233</v>
      </c>
      <c r="C364" s="233">
        <v>2.0</v>
      </c>
      <c r="D364" s="233">
        <v>1.0</v>
      </c>
      <c r="E364" s="233" t="s">
        <v>252</v>
      </c>
      <c r="F364" s="233">
        <v>1.0</v>
      </c>
      <c r="G364" s="233" t="s">
        <v>252</v>
      </c>
      <c r="H364" s="233" t="s">
        <v>252</v>
      </c>
      <c r="I364" s="233" t="s">
        <v>252</v>
      </c>
      <c r="J364" s="349"/>
      <c r="K364" s="251"/>
    </row>
    <row r="365">
      <c r="A365" s="35"/>
      <c r="B365" s="88" t="s">
        <v>338</v>
      </c>
      <c r="C365" s="110">
        <f t="shared" ref="C365:I365" si="37">C358/C357</f>
        <v>1</v>
      </c>
      <c r="D365" s="110">
        <f t="shared" si="37"/>
        <v>1</v>
      </c>
      <c r="E365" s="110">
        <f t="shared" si="37"/>
        <v>1</v>
      </c>
      <c r="F365" s="265">
        <f t="shared" si="37"/>
        <v>1</v>
      </c>
      <c r="G365" s="110">
        <f t="shared" si="37"/>
        <v>1</v>
      </c>
      <c r="H365" s="110">
        <f t="shared" si="37"/>
        <v>1</v>
      </c>
      <c r="I365" s="117">
        <f t="shared" si="37"/>
        <v>1</v>
      </c>
      <c r="J365" s="349"/>
      <c r="K365" s="251"/>
    </row>
    <row r="366">
      <c r="A366" s="85">
        <v>43768.0</v>
      </c>
      <c r="B366" s="112" t="s">
        <v>134</v>
      </c>
      <c r="C366" s="115" t="s">
        <v>100</v>
      </c>
      <c r="D366" s="115" t="s">
        <v>39</v>
      </c>
      <c r="E366" s="346" t="s">
        <v>189</v>
      </c>
      <c r="F366" s="346" t="s">
        <v>60</v>
      </c>
      <c r="G366" s="346" t="s">
        <v>524</v>
      </c>
      <c r="H366" s="345" t="s">
        <v>2665</v>
      </c>
      <c r="I366" s="345"/>
      <c r="J366" s="345"/>
      <c r="K366" s="251"/>
    </row>
    <row r="367">
      <c r="A367" s="27"/>
      <c r="B367" s="88" t="s">
        <v>159</v>
      </c>
      <c r="C367" s="233">
        <v>39.0</v>
      </c>
      <c r="D367" s="233">
        <v>73.0</v>
      </c>
      <c r="E367" s="349">
        <v>43.0</v>
      </c>
      <c r="F367" s="349">
        <v>90.0</v>
      </c>
      <c r="G367" s="349">
        <v>94.0</v>
      </c>
      <c r="H367" s="349">
        <v>55.0</v>
      </c>
      <c r="I367" s="349"/>
      <c r="J367" s="349"/>
      <c r="K367" s="251"/>
    </row>
    <row r="368">
      <c r="A368" s="27"/>
      <c r="B368" s="88" t="s">
        <v>178</v>
      </c>
      <c r="C368" s="233">
        <v>39.0</v>
      </c>
      <c r="D368" s="233">
        <v>73.0</v>
      </c>
      <c r="E368" s="349">
        <v>43.0</v>
      </c>
      <c r="F368" s="349">
        <v>90.0</v>
      </c>
      <c r="G368" s="349">
        <v>93.0</v>
      </c>
      <c r="H368" s="349">
        <v>55.0</v>
      </c>
      <c r="I368" s="349"/>
      <c r="J368" s="349"/>
      <c r="K368" s="251"/>
    </row>
    <row r="369">
      <c r="A369" s="27"/>
      <c r="B369" s="88" t="s">
        <v>287</v>
      </c>
      <c r="C369" s="233">
        <v>25.0</v>
      </c>
      <c r="D369" s="233">
        <v>59.0</v>
      </c>
      <c r="E369" s="233" t="s">
        <v>252</v>
      </c>
      <c r="F369" s="233" t="s">
        <v>252</v>
      </c>
      <c r="G369" s="233" t="s">
        <v>252</v>
      </c>
      <c r="H369" s="233" t="s">
        <v>252</v>
      </c>
      <c r="I369" s="233"/>
      <c r="J369" s="349"/>
      <c r="K369" s="251"/>
    </row>
    <row r="370">
      <c r="A370" s="27"/>
      <c r="B370" s="88" t="s">
        <v>295</v>
      </c>
      <c r="C370" s="233"/>
      <c r="D370" s="233"/>
      <c r="E370" s="233">
        <v>40.0</v>
      </c>
      <c r="F370" s="233">
        <v>71.0</v>
      </c>
      <c r="G370" s="233">
        <v>69.0</v>
      </c>
      <c r="H370" s="233" t="s">
        <v>252</v>
      </c>
      <c r="I370" s="233"/>
      <c r="J370" s="349"/>
      <c r="K370" s="251"/>
    </row>
    <row r="371">
      <c r="A371" s="27"/>
      <c r="B371" s="88" t="s">
        <v>301</v>
      </c>
      <c r="C371" s="233"/>
      <c r="D371" s="233"/>
      <c r="E371" s="233" t="s">
        <v>252</v>
      </c>
      <c r="F371" s="233" t="s">
        <v>252</v>
      </c>
      <c r="G371" s="233" t="s">
        <v>252</v>
      </c>
      <c r="H371" s="233">
        <v>24.0</v>
      </c>
      <c r="I371" s="233"/>
      <c r="J371" s="349"/>
      <c r="K371" s="251"/>
    </row>
    <row r="372">
      <c r="A372" s="27"/>
      <c r="B372" s="88" t="s">
        <v>214</v>
      </c>
      <c r="C372" s="233">
        <v>11.0</v>
      </c>
      <c r="D372" s="233">
        <v>12.0</v>
      </c>
      <c r="E372" s="233">
        <v>3.0</v>
      </c>
      <c r="F372" s="233">
        <v>17.0</v>
      </c>
      <c r="G372" s="233">
        <v>22.0</v>
      </c>
      <c r="H372" s="233">
        <v>30.0</v>
      </c>
      <c r="I372" s="233"/>
      <c r="J372" s="349"/>
      <c r="K372" s="251"/>
    </row>
    <row r="373">
      <c r="A373" s="27"/>
      <c r="B373" s="88" t="s">
        <v>221</v>
      </c>
      <c r="C373" s="233">
        <v>3.0</v>
      </c>
      <c r="D373" s="233">
        <v>5.0</v>
      </c>
      <c r="E373" s="233" t="s">
        <v>252</v>
      </c>
      <c r="F373" s="233">
        <v>2.0</v>
      </c>
      <c r="G373" s="233">
        <v>1.0</v>
      </c>
      <c r="H373" s="233">
        <v>1.0</v>
      </c>
      <c r="I373" s="233"/>
      <c r="J373" s="349"/>
      <c r="K373" s="251"/>
    </row>
    <row r="374">
      <c r="A374" s="27"/>
      <c r="B374" s="88" t="s">
        <v>233</v>
      </c>
      <c r="C374" s="233"/>
      <c r="D374" s="233"/>
      <c r="E374" s="233" t="s">
        <v>252</v>
      </c>
      <c r="F374" s="233" t="s">
        <v>252</v>
      </c>
      <c r="G374" s="233">
        <v>1.0</v>
      </c>
      <c r="H374" s="233" t="s">
        <v>252</v>
      </c>
      <c r="I374" s="233"/>
      <c r="J374" s="349"/>
      <c r="K374" s="251"/>
    </row>
    <row r="375">
      <c r="A375" s="35"/>
      <c r="B375" s="88" t="s">
        <v>338</v>
      </c>
      <c r="C375" s="110">
        <f t="shared" ref="C375:I375" si="38">C368/C367</f>
        <v>1</v>
      </c>
      <c r="D375" s="110">
        <f t="shared" si="38"/>
        <v>1</v>
      </c>
      <c r="E375" s="110">
        <f t="shared" si="38"/>
        <v>1</v>
      </c>
      <c r="F375" s="265">
        <f t="shared" si="38"/>
        <v>1</v>
      </c>
      <c r="G375" s="110">
        <f t="shared" si="38"/>
        <v>0.9893617021</v>
      </c>
      <c r="H375" s="110">
        <f t="shared" si="38"/>
        <v>1</v>
      </c>
      <c r="I375" s="117" t="str">
        <f t="shared" si="38"/>
        <v>#DIV/0!</v>
      </c>
      <c r="J375" s="349"/>
      <c r="K375" s="251"/>
    </row>
    <row r="376">
      <c r="A376" s="85">
        <v>43769.0</v>
      </c>
      <c r="B376" s="112" t="s">
        <v>134</v>
      </c>
      <c r="C376" s="115" t="s">
        <v>2684</v>
      </c>
      <c r="D376" s="115" t="s">
        <v>166</v>
      </c>
      <c r="E376" s="346" t="s">
        <v>39</v>
      </c>
      <c r="F376" s="346" t="s">
        <v>43</v>
      </c>
      <c r="G376" s="346" t="s">
        <v>129</v>
      </c>
      <c r="H376" s="345" t="s">
        <v>1944</v>
      </c>
      <c r="I376" s="345" t="s">
        <v>114</v>
      </c>
      <c r="J376" s="345" t="s">
        <v>2666</v>
      </c>
      <c r="K376" s="251"/>
    </row>
    <row r="377">
      <c r="A377" s="27"/>
      <c r="B377" s="88" t="s">
        <v>159</v>
      </c>
      <c r="C377" s="233">
        <v>110.0</v>
      </c>
      <c r="D377" s="233">
        <v>92.0</v>
      </c>
      <c r="E377" s="349">
        <v>40.0</v>
      </c>
      <c r="F377" s="349">
        <v>40.0</v>
      </c>
      <c r="G377" s="349">
        <v>122.0</v>
      </c>
      <c r="H377" s="349">
        <v>25.0</v>
      </c>
      <c r="I377" s="349">
        <v>129.0</v>
      </c>
      <c r="J377" s="349">
        <v>99.0</v>
      </c>
      <c r="K377" s="251"/>
    </row>
    <row r="378">
      <c r="A378" s="27"/>
      <c r="B378" s="88" t="s">
        <v>178</v>
      </c>
      <c r="C378" s="233">
        <v>106.0</v>
      </c>
      <c r="D378" s="233">
        <v>92.0</v>
      </c>
      <c r="E378" s="349">
        <v>40.0</v>
      </c>
      <c r="F378" s="349">
        <v>40.0</v>
      </c>
      <c r="G378" s="349">
        <v>122.0</v>
      </c>
      <c r="H378" s="349">
        <v>25.0</v>
      </c>
      <c r="I378" s="349">
        <v>128.0</v>
      </c>
      <c r="J378" s="349">
        <v>97.0</v>
      </c>
      <c r="K378" s="251"/>
    </row>
    <row r="379">
      <c r="A379" s="27"/>
      <c r="B379" s="88" t="s">
        <v>287</v>
      </c>
      <c r="C379" s="233">
        <v>87.0</v>
      </c>
      <c r="D379" s="233">
        <v>90.0</v>
      </c>
      <c r="E379" s="233">
        <v>28.0</v>
      </c>
      <c r="F379" s="233">
        <v>37.0</v>
      </c>
      <c r="G379" s="233" t="s">
        <v>252</v>
      </c>
      <c r="H379" s="233" t="s">
        <v>252</v>
      </c>
      <c r="I379" s="233" t="s">
        <v>252</v>
      </c>
      <c r="J379" s="349" t="s">
        <v>252</v>
      </c>
      <c r="K379" s="251"/>
    </row>
    <row r="380">
      <c r="A380" s="27"/>
      <c r="B380" s="88" t="s">
        <v>295</v>
      </c>
      <c r="C380" s="233" t="s">
        <v>252</v>
      </c>
      <c r="D380" s="233" t="s">
        <v>252</v>
      </c>
      <c r="E380" s="233">
        <v>10.0</v>
      </c>
      <c r="F380" s="233" t="s">
        <v>252</v>
      </c>
      <c r="G380" s="233">
        <v>107.0</v>
      </c>
      <c r="H380" s="233">
        <v>20.0</v>
      </c>
      <c r="I380" s="233">
        <v>60.0</v>
      </c>
      <c r="J380" s="349" t="s">
        <v>252</v>
      </c>
      <c r="K380" s="251"/>
    </row>
    <row r="381">
      <c r="A381" s="27"/>
      <c r="B381" s="88" t="s">
        <v>301</v>
      </c>
      <c r="C381" s="233" t="s">
        <v>252</v>
      </c>
      <c r="D381" s="233" t="s">
        <v>252</v>
      </c>
      <c r="E381" s="233" t="s">
        <v>252</v>
      </c>
      <c r="F381" s="233" t="s">
        <v>252</v>
      </c>
      <c r="G381" s="233" t="s">
        <v>252</v>
      </c>
      <c r="H381" s="233" t="s">
        <v>252</v>
      </c>
      <c r="I381" s="233">
        <v>17.0</v>
      </c>
      <c r="J381" s="349">
        <v>61.0</v>
      </c>
      <c r="K381" s="251"/>
    </row>
    <row r="382">
      <c r="A382" s="27"/>
      <c r="B382" s="88" t="s">
        <v>214</v>
      </c>
      <c r="C382" s="233">
        <v>19.0</v>
      </c>
      <c r="D382" s="233">
        <v>2.0</v>
      </c>
      <c r="E382" s="233">
        <v>2.0</v>
      </c>
      <c r="F382" s="233">
        <v>3.0</v>
      </c>
      <c r="G382" s="233">
        <v>15.0</v>
      </c>
      <c r="H382" s="233">
        <v>4.0</v>
      </c>
      <c r="I382" s="233">
        <v>47.0</v>
      </c>
      <c r="J382" s="349">
        <v>34.0</v>
      </c>
      <c r="K382" s="251"/>
    </row>
    <row r="383">
      <c r="A383" s="27"/>
      <c r="B383" s="88" t="s">
        <v>221</v>
      </c>
      <c r="C383" s="233" t="s">
        <v>252</v>
      </c>
      <c r="D383" s="233" t="s">
        <v>252</v>
      </c>
      <c r="E383" s="233" t="s">
        <v>252</v>
      </c>
      <c r="F383" s="233" t="s">
        <v>252</v>
      </c>
      <c r="G383" s="233" t="s">
        <v>252</v>
      </c>
      <c r="H383" s="233">
        <v>1.0</v>
      </c>
      <c r="I383" s="233">
        <v>4.0</v>
      </c>
      <c r="J383" s="349">
        <v>2.0</v>
      </c>
      <c r="K383" s="251"/>
    </row>
    <row r="384">
      <c r="A384" s="27"/>
      <c r="B384" s="88" t="s">
        <v>233</v>
      </c>
      <c r="C384" s="233">
        <v>4.0</v>
      </c>
      <c r="D384" s="233" t="s">
        <v>252</v>
      </c>
      <c r="E384" s="233" t="s">
        <v>252</v>
      </c>
      <c r="F384" s="233" t="s">
        <v>252</v>
      </c>
      <c r="G384" s="233" t="s">
        <v>252</v>
      </c>
      <c r="H384" s="233" t="s">
        <v>252</v>
      </c>
      <c r="I384" s="233">
        <v>1.0</v>
      </c>
      <c r="J384" s="349">
        <v>2.0</v>
      </c>
      <c r="K384" s="251"/>
    </row>
    <row r="385">
      <c r="A385" s="35"/>
      <c r="B385" s="88" t="s">
        <v>338</v>
      </c>
      <c r="C385" s="110">
        <f t="shared" ref="C385:I385" si="39">C378/C377</f>
        <v>0.9636363636</v>
      </c>
      <c r="D385" s="110">
        <f t="shared" si="39"/>
        <v>1</v>
      </c>
      <c r="E385" s="110">
        <f t="shared" si="39"/>
        <v>1</v>
      </c>
      <c r="F385" s="265">
        <f t="shared" si="39"/>
        <v>1</v>
      </c>
      <c r="G385" s="110">
        <f t="shared" si="39"/>
        <v>1</v>
      </c>
      <c r="H385" s="110">
        <f t="shared" si="39"/>
        <v>1</v>
      </c>
      <c r="I385" s="117">
        <f t="shared" si="39"/>
        <v>0.992248062</v>
      </c>
      <c r="J385" s="349"/>
      <c r="K385" s="251"/>
    </row>
    <row r="386">
      <c r="A386" s="85">
        <v>43770.0</v>
      </c>
      <c r="B386" s="112" t="s">
        <v>134</v>
      </c>
      <c r="C386" s="115"/>
      <c r="D386" s="115"/>
      <c r="E386" s="346"/>
      <c r="F386" s="346" t="s">
        <v>60</v>
      </c>
      <c r="G386" s="346"/>
      <c r="H386" s="345" t="s">
        <v>61</v>
      </c>
      <c r="I386" s="345" t="s">
        <v>1235</v>
      </c>
      <c r="J386" s="345" t="s">
        <v>2666</v>
      </c>
      <c r="K386" s="251"/>
    </row>
    <row r="387">
      <c r="A387" s="27"/>
      <c r="B387" s="88" t="s">
        <v>159</v>
      </c>
      <c r="C387" s="233"/>
      <c r="D387" s="233"/>
      <c r="E387" s="349"/>
      <c r="F387" s="349">
        <v>249.0</v>
      </c>
      <c r="G387" s="349"/>
      <c r="H387" s="349">
        <v>134.0</v>
      </c>
      <c r="I387" s="349">
        <v>123.0</v>
      </c>
      <c r="J387" s="349">
        <v>127.0</v>
      </c>
      <c r="K387" s="251"/>
    </row>
    <row r="388">
      <c r="A388" s="27"/>
      <c r="B388" s="88" t="s">
        <v>178</v>
      </c>
      <c r="C388" s="233"/>
      <c r="D388" s="233"/>
      <c r="E388" s="349"/>
      <c r="F388" s="349">
        <v>249.0</v>
      </c>
      <c r="G388" s="349"/>
      <c r="H388" s="349">
        <v>134.0</v>
      </c>
      <c r="I388" s="349">
        <v>123.0</v>
      </c>
      <c r="J388" s="349">
        <v>126.0</v>
      </c>
      <c r="K388" s="251"/>
    </row>
    <row r="389">
      <c r="A389" s="27"/>
      <c r="B389" s="88" t="s">
        <v>287</v>
      </c>
      <c r="C389" s="233"/>
      <c r="D389" s="233"/>
      <c r="E389" s="233"/>
      <c r="F389" s="233" t="s">
        <v>252</v>
      </c>
      <c r="G389" s="233"/>
      <c r="H389" s="233" t="s">
        <v>252</v>
      </c>
      <c r="I389" s="233" t="s">
        <v>252</v>
      </c>
      <c r="J389" s="349" t="s">
        <v>252</v>
      </c>
      <c r="K389" s="251"/>
    </row>
    <row r="390">
      <c r="A390" s="27"/>
      <c r="B390" s="88" t="s">
        <v>295</v>
      </c>
      <c r="C390" s="233"/>
      <c r="D390" s="233"/>
      <c r="E390" s="233"/>
      <c r="F390" s="233">
        <v>194.0</v>
      </c>
      <c r="G390" s="233"/>
      <c r="H390" s="233">
        <v>106.0</v>
      </c>
      <c r="I390" s="233">
        <v>89.0</v>
      </c>
      <c r="J390" s="349" t="s">
        <v>252</v>
      </c>
      <c r="K390" s="251"/>
    </row>
    <row r="391">
      <c r="A391" s="27"/>
      <c r="B391" s="88" t="s">
        <v>301</v>
      </c>
      <c r="C391" s="233"/>
      <c r="D391" s="233"/>
      <c r="E391" s="233"/>
      <c r="F391" s="233" t="s">
        <v>252</v>
      </c>
      <c r="G391" s="233"/>
      <c r="H391" s="233" t="s">
        <v>252</v>
      </c>
      <c r="I391" s="233" t="s">
        <v>252</v>
      </c>
      <c r="J391" s="349">
        <v>76.0</v>
      </c>
      <c r="K391" s="251"/>
    </row>
    <row r="392">
      <c r="A392" s="27"/>
      <c r="B392" s="88" t="s">
        <v>214</v>
      </c>
      <c r="C392" s="233"/>
      <c r="D392" s="233"/>
      <c r="E392" s="233"/>
      <c r="F392" s="233">
        <v>48.0</v>
      </c>
      <c r="G392" s="233"/>
      <c r="H392" s="233">
        <v>26.0</v>
      </c>
      <c r="I392" s="233">
        <v>32.0</v>
      </c>
      <c r="J392" s="349">
        <v>49.0</v>
      </c>
      <c r="K392" s="251"/>
    </row>
    <row r="393">
      <c r="A393" s="27"/>
      <c r="B393" s="88" t="s">
        <v>221</v>
      </c>
      <c r="C393" s="233"/>
      <c r="D393" s="233"/>
      <c r="E393" s="233"/>
      <c r="F393" s="233">
        <v>7.0</v>
      </c>
      <c r="G393" s="233"/>
      <c r="H393" s="233" t="s">
        <v>252</v>
      </c>
      <c r="I393" s="233">
        <v>1.0</v>
      </c>
      <c r="J393" s="349">
        <v>1.0</v>
      </c>
      <c r="K393" s="251"/>
    </row>
    <row r="394">
      <c r="A394" s="27"/>
      <c r="B394" s="88" t="s">
        <v>233</v>
      </c>
      <c r="C394" s="233"/>
      <c r="D394" s="233"/>
      <c r="E394" s="233"/>
      <c r="F394" s="233" t="s">
        <v>252</v>
      </c>
      <c r="G394" s="233"/>
      <c r="H394" s="233">
        <v>2.0</v>
      </c>
      <c r="I394" s="233" t="s">
        <v>252</v>
      </c>
      <c r="J394" s="349">
        <v>1.0</v>
      </c>
      <c r="K394" s="251"/>
    </row>
    <row r="395">
      <c r="A395" s="35"/>
      <c r="B395" s="88" t="s">
        <v>338</v>
      </c>
      <c r="C395" s="110" t="str">
        <f t="shared" ref="C395:I395" si="40">C388/C387</f>
        <v>#DIV/0!</v>
      </c>
      <c r="D395" s="110" t="str">
        <f t="shared" si="40"/>
        <v>#DIV/0!</v>
      </c>
      <c r="E395" s="110" t="str">
        <f t="shared" si="40"/>
        <v>#DIV/0!</v>
      </c>
      <c r="F395" s="265">
        <f t="shared" si="40"/>
        <v>1</v>
      </c>
      <c r="G395" s="110" t="str">
        <f t="shared" si="40"/>
        <v>#DIV/0!</v>
      </c>
      <c r="H395" s="110">
        <f t="shared" si="40"/>
        <v>1</v>
      </c>
      <c r="I395" s="117">
        <f t="shared" si="40"/>
        <v>1</v>
      </c>
      <c r="J395" s="349"/>
      <c r="K395" s="251"/>
    </row>
    <row r="396">
      <c r="A396" s="85">
        <v>43771.0</v>
      </c>
      <c r="B396" s="112" t="s">
        <v>134</v>
      </c>
      <c r="C396" s="115"/>
      <c r="D396" s="115"/>
      <c r="E396" s="346" t="s">
        <v>39</v>
      </c>
      <c r="F396" s="346" t="s">
        <v>60</v>
      </c>
      <c r="G396" s="346" t="s">
        <v>46</v>
      </c>
      <c r="H396" s="345" t="s">
        <v>1593</v>
      </c>
      <c r="I396" s="345" t="s">
        <v>2665</v>
      </c>
      <c r="J396" s="345"/>
      <c r="K396" s="251"/>
    </row>
    <row r="397">
      <c r="A397" s="27"/>
      <c r="B397" s="88" t="s">
        <v>159</v>
      </c>
      <c r="C397" s="233"/>
      <c r="D397" s="233">
        <v>14.0</v>
      </c>
      <c r="E397" s="349">
        <v>67.0</v>
      </c>
      <c r="F397" s="349">
        <v>72.0</v>
      </c>
      <c r="G397" s="349">
        <v>132.0</v>
      </c>
      <c r="H397" s="349">
        <v>53.0</v>
      </c>
      <c r="I397" s="349">
        <v>85.0</v>
      </c>
      <c r="J397" s="349"/>
      <c r="K397" s="251"/>
    </row>
    <row r="398">
      <c r="A398" s="27"/>
      <c r="B398" s="88" t="s">
        <v>178</v>
      </c>
      <c r="C398" s="233"/>
      <c r="D398" s="233">
        <v>14.0</v>
      </c>
      <c r="E398" s="349">
        <v>67.0</v>
      </c>
      <c r="F398" s="349">
        <v>72.0</v>
      </c>
      <c r="G398" s="349">
        <v>132.0</v>
      </c>
      <c r="H398" s="349">
        <v>53.0</v>
      </c>
      <c r="I398" s="349">
        <v>85.0</v>
      </c>
      <c r="J398" s="349"/>
      <c r="K398" s="251"/>
    </row>
    <row r="399">
      <c r="A399" s="27"/>
      <c r="B399" s="88" t="s">
        <v>287</v>
      </c>
      <c r="C399" s="233"/>
      <c r="D399" s="233">
        <v>14.0</v>
      </c>
      <c r="E399" s="233">
        <v>47.0</v>
      </c>
      <c r="F399" s="233" t="s">
        <v>252</v>
      </c>
      <c r="G399" s="233" t="s">
        <v>252</v>
      </c>
      <c r="H399" s="233" t="s">
        <v>252</v>
      </c>
      <c r="I399" s="233" t="s">
        <v>252</v>
      </c>
      <c r="J399" s="349"/>
      <c r="K399" s="251"/>
    </row>
    <row r="400">
      <c r="A400" s="27"/>
      <c r="B400" s="88" t="s">
        <v>295</v>
      </c>
      <c r="C400" s="233"/>
      <c r="D400" s="233" t="s">
        <v>252</v>
      </c>
      <c r="E400" s="233" t="s">
        <v>252</v>
      </c>
      <c r="F400" s="233">
        <v>61.0</v>
      </c>
      <c r="G400" s="233">
        <v>106.0</v>
      </c>
      <c r="H400" s="233" t="s">
        <v>252</v>
      </c>
      <c r="I400" s="233" t="s">
        <v>252</v>
      </c>
      <c r="J400" s="349"/>
      <c r="K400" s="251"/>
    </row>
    <row r="401">
      <c r="A401" s="27"/>
      <c r="B401" s="88" t="s">
        <v>301</v>
      </c>
      <c r="C401" s="233"/>
      <c r="D401" s="233" t="s">
        <v>252</v>
      </c>
      <c r="E401" s="233" t="s">
        <v>252</v>
      </c>
      <c r="F401" s="233" t="s">
        <v>252</v>
      </c>
      <c r="G401" s="233" t="s">
        <v>252</v>
      </c>
      <c r="H401" s="233">
        <v>39.0</v>
      </c>
      <c r="I401" s="233">
        <v>58.0</v>
      </c>
      <c r="J401" s="349"/>
      <c r="K401" s="251"/>
    </row>
    <row r="402">
      <c r="A402" s="27"/>
      <c r="B402" s="88" t="s">
        <v>214</v>
      </c>
      <c r="C402" s="233"/>
      <c r="D402" s="233" t="s">
        <v>252</v>
      </c>
      <c r="E402" s="233">
        <v>18.0</v>
      </c>
      <c r="F402" s="233">
        <v>10.0</v>
      </c>
      <c r="G402" s="233">
        <v>25.0</v>
      </c>
      <c r="H402" s="233">
        <v>14.0</v>
      </c>
      <c r="I402" s="233">
        <v>25.0</v>
      </c>
      <c r="J402" s="349"/>
      <c r="K402" s="251"/>
    </row>
    <row r="403">
      <c r="A403" s="27"/>
      <c r="B403" s="88" t="s">
        <v>221</v>
      </c>
      <c r="C403" s="233"/>
      <c r="D403" s="233" t="s">
        <v>252</v>
      </c>
      <c r="E403" s="233">
        <v>2.0</v>
      </c>
      <c r="F403" s="233">
        <v>1.0</v>
      </c>
      <c r="G403" s="233">
        <v>1.0</v>
      </c>
      <c r="H403" s="233" t="s">
        <v>252</v>
      </c>
      <c r="I403" s="233">
        <v>2.0</v>
      </c>
      <c r="J403" s="349"/>
      <c r="K403" s="251"/>
    </row>
    <row r="404">
      <c r="A404" s="27"/>
      <c r="B404" s="88" t="s">
        <v>233</v>
      </c>
      <c r="C404" s="233"/>
      <c r="D404" s="233" t="s">
        <v>252</v>
      </c>
      <c r="E404" s="233" t="s">
        <v>252</v>
      </c>
      <c r="F404" s="233" t="s">
        <v>252</v>
      </c>
      <c r="G404" s="233" t="s">
        <v>252</v>
      </c>
      <c r="H404" s="233" t="s">
        <v>252</v>
      </c>
      <c r="I404" s="233" t="s">
        <v>252</v>
      </c>
      <c r="J404" s="349"/>
      <c r="K404" s="251"/>
    </row>
    <row r="405">
      <c r="A405" s="35"/>
      <c r="B405" s="88" t="s">
        <v>338</v>
      </c>
      <c r="C405" s="110" t="str">
        <f t="shared" ref="C405:I405" si="41">C398/C397</f>
        <v>#DIV/0!</v>
      </c>
      <c r="D405" s="110">
        <f t="shared" si="41"/>
        <v>1</v>
      </c>
      <c r="E405" s="110">
        <f t="shared" si="41"/>
        <v>1</v>
      </c>
      <c r="F405" s="265">
        <f t="shared" si="41"/>
        <v>1</v>
      </c>
      <c r="G405" s="110">
        <f t="shared" si="41"/>
        <v>1</v>
      </c>
      <c r="H405" s="110">
        <f t="shared" si="41"/>
        <v>1</v>
      </c>
      <c r="I405" s="117">
        <f t="shared" si="41"/>
        <v>1</v>
      </c>
      <c r="J405" s="349"/>
      <c r="K405" s="251"/>
    </row>
    <row r="406">
      <c r="A406" s="85">
        <v>43773.0</v>
      </c>
      <c r="B406" s="112" t="s">
        <v>134</v>
      </c>
      <c r="C406" s="115" t="s">
        <v>57</v>
      </c>
      <c r="D406" s="115" t="s">
        <v>39</v>
      </c>
      <c r="E406" s="346" t="s">
        <v>85</v>
      </c>
      <c r="F406" s="346" t="s">
        <v>173</v>
      </c>
      <c r="G406" s="346" t="s">
        <v>118</v>
      </c>
      <c r="H406" s="345" t="s">
        <v>1593</v>
      </c>
      <c r="I406" s="345" t="s">
        <v>2678</v>
      </c>
      <c r="J406" s="345"/>
      <c r="K406" s="251"/>
    </row>
    <row r="407">
      <c r="A407" s="27"/>
      <c r="B407" s="88" t="s">
        <v>159</v>
      </c>
      <c r="C407" s="233">
        <v>40.0</v>
      </c>
      <c r="D407" s="233">
        <v>61.0</v>
      </c>
      <c r="E407" s="349">
        <v>93.0</v>
      </c>
      <c r="F407" s="349">
        <v>102.0</v>
      </c>
      <c r="G407" s="349">
        <v>65.0</v>
      </c>
      <c r="H407" s="349">
        <v>166.0</v>
      </c>
      <c r="I407" s="349">
        <v>123.0</v>
      </c>
      <c r="J407" s="349"/>
      <c r="K407" s="251"/>
    </row>
    <row r="408">
      <c r="A408" s="27"/>
      <c r="B408" s="88" t="s">
        <v>178</v>
      </c>
      <c r="C408" s="233" t="s">
        <v>252</v>
      </c>
      <c r="D408" s="233"/>
      <c r="E408" s="349">
        <v>93.0</v>
      </c>
      <c r="F408" s="349">
        <v>102.0</v>
      </c>
      <c r="G408" s="349">
        <v>65.0</v>
      </c>
      <c r="H408" s="349">
        <v>165.0</v>
      </c>
      <c r="I408" s="349">
        <v>120.0</v>
      </c>
      <c r="J408" s="349"/>
      <c r="K408" s="251"/>
    </row>
    <row r="409">
      <c r="A409" s="27"/>
      <c r="B409" s="88" t="s">
        <v>287</v>
      </c>
      <c r="C409" s="233">
        <v>38.0</v>
      </c>
      <c r="D409" s="233">
        <v>48.0</v>
      </c>
      <c r="E409" s="233">
        <v>79.0</v>
      </c>
      <c r="F409" s="233" t="s">
        <v>252</v>
      </c>
      <c r="G409" s="233" t="s">
        <v>252</v>
      </c>
      <c r="H409" s="233" t="s">
        <v>252</v>
      </c>
      <c r="I409" s="233" t="s">
        <v>252</v>
      </c>
      <c r="J409" s="349"/>
      <c r="K409" s="251"/>
    </row>
    <row r="410">
      <c r="A410" s="27"/>
      <c r="B410" s="88" t="s">
        <v>295</v>
      </c>
      <c r="C410" s="233" t="s">
        <v>252</v>
      </c>
      <c r="D410" s="233" t="s">
        <v>252</v>
      </c>
      <c r="E410" s="233" t="s">
        <v>252</v>
      </c>
      <c r="F410" s="233">
        <v>86.0</v>
      </c>
      <c r="G410" s="233">
        <v>53.0</v>
      </c>
      <c r="H410" s="233" t="s">
        <v>252</v>
      </c>
      <c r="I410" s="233" t="s">
        <v>252</v>
      </c>
      <c r="J410" s="349"/>
      <c r="K410" s="251"/>
    </row>
    <row r="411">
      <c r="A411" s="27"/>
      <c r="B411" s="88" t="s">
        <v>301</v>
      </c>
      <c r="C411" s="233" t="s">
        <v>252</v>
      </c>
      <c r="D411" s="233" t="s">
        <v>252</v>
      </c>
      <c r="E411" s="233" t="s">
        <v>252</v>
      </c>
      <c r="F411" s="233" t="s">
        <v>252</v>
      </c>
      <c r="G411" s="233" t="s">
        <v>252</v>
      </c>
      <c r="H411" s="233">
        <v>112.0</v>
      </c>
      <c r="I411" s="233">
        <v>62.0</v>
      </c>
      <c r="J411" s="349"/>
      <c r="K411" s="251"/>
    </row>
    <row r="412">
      <c r="A412" s="27"/>
      <c r="B412" s="88" t="s">
        <v>214</v>
      </c>
      <c r="C412" s="233">
        <v>2.0</v>
      </c>
      <c r="D412" s="233">
        <v>11.0</v>
      </c>
      <c r="E412" s="233">
        <v>14.0</v>
      </c>
      <c r="F412" s="233">
        <v>15.0</v>
      </c>
      <c r="G412" s="233">
        <v>12.0</v>
      </c>
      <c r="H412" s="233">
        <v>53.0</v>
      </c>
      <c r="I412" s="233">
        <v>55.0</v>
      </c>
      <c r="J412" s="349"/>
      <c r="K412" s="251"/>
    </row>
    <row r="413">
      <c r="A413" s="27"/>
      <c r="B413" s="88" t="s">
        <v>221</v>
      </c>
      <c r="C413" s="233" t="s">
        <v>252</v>
      </c>
      <c r="D413" s="233">
        <v>2.0</v>
      </c>
      <c r="E413" s="233" t="s">
        <v>252</v>
      </c>
      <c r="F413" s="233" t="s">
        <v>252</v>
      </c>
      <c r="G413" s="233" t="s">
        <v>252</v>
      </c>
      <c r="H413" s="233">
        <v>1.0</v>
      </c>
      <c r="I413" s="233">
        <v>3.0</v>
      </c>
      <c r="J413" s="349"/>
      <c r="K413" s="251"/>
    </row>
    <row r="414">
      <c r="A414" s="27"/>
      <c r="B414" s="88" t="s">
        <v>233</v>
      </c>
      <c r="C414" s="233" t="s">
        <v>252</v>
      </c>
      <c r="D414" s="233" t="s">
        <v>252</v>
      </c>
      <c r="E414" s="233" t="s">
        <v>252</v>
      </c>
      <c r="F414" s="233">
        <v>1.0</v>
      </c>
      <c r="G414" s="233" t="s">
        <v>252</v>
      </c>
      <c r="H414" s="233" t="s">
        <v>252</v>
      </c>
      <c r="I414" s="233">
        <v>3.0</v>
      </c>
      <c r="J414" s="349"/>
      <c r="K414" s="251"/>
    </row>
    <row r="415">
      <c r="A415" s="35"/>
      <c r="B415" s="88" t="s">
        <v>338</v>
      </c>
      <c r="C415" s="110" t="str">
        <f t="shared" ref="C415:I415" si="42">C408/C407</f>
        <v>#VALUE!</v>
      </c>
      <c r="D415" s="110">
        <f t="shared" si="42"/>
        <v>0</v>
      </c>
      <c r="E415" s="110">
        <f t="shared" si="42"/>
        <v>1</v>
      </c>
      <c r="F415" s="265">
        <f t="shared" si="42"/>
        <v>1</v>
      </c>
      <c r="G415" s="110">
        <f t="shared" si="42"/>
        <v>1</v>
      </c>
      <c r="H415" s="110">
        <f t="shared" si="42"/>
        <v>0.9939759036</v>
      </c>
      <c r="I415" s="117">
        <f t="shared" si="42"/>
        <v>0.9756097561</v>
      </c>
      <c r="J415" s="349"/>
      <c r="K415" s="251"/>
    </row>
    <row r="416">
      <c r="A416" s="85">
        <v>43774.0</v>
      </c>
      <c r="B416" s="112" t="s">
        <v>134</v>
      </c>
      <c r="C416" s="115" t="s">
        <v>98</v>
      </c>
      <c r="D416" s="115" t="s">
        <v>166</v>
      </c>
      <c r="E416" s="115" t="s">
        <v>116</v>
      </c>
      <c r="F416" s="346" t="s">
        <v>173</v>
      </c>
      <c r="G416" s="346" t="s">
        <v>118</v>
      </c>
      <c r="H416" s="346" t="s">
        <v>1247</v>
      </c>
      <c r="I416" s="345" t="s">
        <v>2680</v>
      </c>
      <c r="J416" s="345" t="s">
        <v>2661</v>
      </c>
      <c r="K416" s="251"/>
    </row>
    <row r="417">
      <c r="A417" s="27"/>
      <c r="B417" s="88" t="s">
        <v>159</v>
      </c>
      <c r="C417" s="233">
        <v>19.0</v>
      </c>
      <c r="D417" s="233">
        <v>16.0</v>
      </c>
      <c r="E417" s="233">
        <v>76.0</v>
      </c>
      <c r="F417" s="349">
        <v>70.0</v>
      </c>
      <c r="G417" s="349">
        <v>107.0</v>
      </c>
      <c r="H417" s="349">
        <v>57.0</v>
      </c>
      <c r="I417" s="349">
        <v>113.0</v>
      </c>
      <c r="J417" s="349">
        <v>67.0</v>
      </c>
      <c r="K417" s="251"/>
    </row>
    <row r="418">
      <c r="A418" s="27"/>
      <c r="B418" s="88" t="s">
        <v>178</v>
      </c>
      <c r="C418" s="233">
        <v>19.0</v>
      </c>
      <c r="D418" s="233">
        <v>16.0</v>
      </c>
      <c r="E418" s="233">
        <v>76.0</v>
      </c>
      <c r="F418" s="349">
        <v>70.0</v>
      </c>
      <c r="G418" s="349">
        <v>107.0</v>
      </c>
      <c r="H418" s="349">
        <v>57.0</v>
      </c>
      <c r="I418" s="349">
        <v>113.0</v>
      </c>
      <c r="J418" s="349">
        <v>67.0</v>
      </c>
      <c r="K418" s="251"/>
    </row>
    <row r="419">
      <c r="A419" s="27"/>
      <c r="B419" s="88" t="s">
        <v>287</v>
      </c>
      <c r="C419" s="233">
        <v>18.0</v>
      </c>
      <c r="D419" s="233">
        <v>12.0</v>
      </c>
      <c r="E419" s="233">
        <v>67.0</v>
      </c>
      <c r="F419" s="233">
        <v>56.0</v>
      </c>
      <c r="G419" s="233" t="s">
        <v>252</v>
      </c>
      <c r="H419" s="233" t="s">
        <v>252</v>
      </c>
      <c r="I419" s="233" t="s">
        <v>252</v>
      </c>
      <c r="J419" s="233" t="s">
        <v>252</v>
      </c>
      <c r="K419" s="251"/>
    </row>
    <row r="420">
      <c r="A420" s="27"/>
      <c r="B420" s="88" t="s">
        <v>295</v>
      </c>
      <c r="C420" s="233" t="s">
        <v>252</v>
      </c>
      <c r="D420" s="233" t="s">
        <v>252</v>
      </c>
      <c r="E420" s="233" t="s">
        <v>252</v>
      </c>
      <c r="F420" s="233" t="s">
        <v>252</v>
      </c>
      <c r="G420" s="233">
        <v>92.0</v>
      </c>
      <c r="H420" s="233">
        <v>45.0</v>
      </c>
      <c r="I420" s="233">
        <v>76.0</v>
      </c>
      <c r="J420" s="233" t="s">
        <v>252</v>
      </c>
      <c r="K420" s="251"/>
    </row>
    <row r="421">
      <c r="A421" s="27"/>
      <c r="B421" s="88" t="s">
        <v>301</v>
      </c>
      <c r="C421" s="233" t="s">
        <v>252</v>
      </c>
      <c r="D421" s="233" t="s">
        <v>252</v>
      </c>
      <c r="E421" s="233" t="s">
        <v>252</v>
      </c>
      <c r="F421" s="233" t="s">
        <v>252</v>
      </c>
      <c r="G421" s="233" t="s">
        <v>252</v>
      </c>
      <c r="H421" s="233" t="s">
        <v>252</v>
      </c>
      <c r="I421" s="233" t="s">
        <v>252</v>
      </c>
      <c r="J421" s="233">
        <v>27.0</v>
      </c>
      <c r="K421" s="251"/>
    </row>
    <row r="422">
      <c r="A422" s="27"/>
      <c r="B422" s="88" t="s">
        <v>214</v>
      </c>
      <c r="C422" s="233">
        <v>1.0</v>
      </c>
      <c r="D422" s="233">
        <v>3.0</v>
      </c>
      <c r="E422" s="233">
        <v>7.0</v>
      </c>
      <c r="F422" s="233">
        <v>14.0</v>
      </c>
      <c r="G422" s="233">
        <v>15.0</v>
      </c>
      <c r="H422" s="233">
        <v>9.0</v>
      </c>
      <c r="I422" s="233">
        <v>35.0</v>
      </c>
      <c r="J422" s="233">
        <v>40.0</v>
      </c>
      <c r="K422" s="251"/>
    </row>
    <row r="423">
      <c r="A423" s="27"/>
      <c r="B423" s="88" t="s">
        <v>221</v>
      </c>
      <c r="C423" s="233" t="s">
        <v>252</v>
      </c>
      <c r="D423" s="233">
        <v>1.0</v>
      </c>
      <c r="E423" s="233">
        <v>2.0</v>
      </c>
      <c r="F423" s="233" t="s">
        <v>252</v>
      </c>
      <c r="G423" s="233" t="s">
        <v>252</v>
      </c>
      <c r="H423" s="233">
        <v>3.0</v>
      </c>
      <c r="I423" s="233">
        <v>2.0</v>
      </c>
      <c r="J423" s="233" t="s">
        <v>252</v>
      </c>
      <c r="K423" s="251"/>
    </row>
    <row r="424">
      <c r="A424" s="27"/>
      <c r="B424" s="88" t="s">
        <v>233</v>
      </c>
      <c r="C424" s="233" t="s">
        <v>252</v>
      </c>
      <c r="D424" s="233" t="s">
        <v>252</v>
      </c>
      <c r="E424" s="233" t="s">
        <v>252</v>
      </c>
      <c r="F424" s="233" t="s">
        <v>252</v>
      </c>
      <c r="G424" s="233" t="s">
        <v>252</v>
      </c>
      <c r="H424" s="233" t="s">
        <v>252</v>
      </c>
      <c r="I424" s="233" t="s">
        <v>252</v>
      </c>
      <c r="J424" s="233" t="s">
        <v>252</v>
      </c>
      <c r="K424" s="251"/>
    </row>
    <row r="425">
      <c r="A425" s="35"/>
      <c r="B425" s="88" t="s">
        <v>338</v>
      </c>
      <c r="C425" s="110">
        <f t="shared" ref="C425:I425" si="43">C418/C417</f>
        <v>1</v>
      </c>
      <c r="D425" s="110">
        <f t="shared" si="43"/>
        <v>1</v>
      </c>
      <c r="E425" s="110">
        <f t="shared" si="43"/>
        <v>1</v>
      </c>
      <c r="F425" s="265">
        <f t="shared" si="43"/>
        <v>1</v>
      </c>
      <c r="G425" s="110">
        <f t="shared" si="43"/>
        <v>1</v>
      </c>
      <c r="H425" s="110">
        <f t="shared" si="43"/>
        <v>1</v>
      </c>
      <c r="I425" s="117">
        <f t="shared" si="43"/>
        <v>1</v>
      </c>
      <c r="J425" s="349"/>
      <c r="K425" s="251"/>
    </row>
    <row r="426">
      <c r="A426" s="375">
        <v>43775.0</v>
      </c>
      <c r="B426" s="376" t="s">
        <v>134</v>
      </c>
      <c r="C426" s="377"/>
      <c r="D426" s="378" t="s">
        <v>2685</v>
      </c>
      <c r="E426" s="379" t="s">
        <v>42</v>
      </c>
      <c r="F426" s="379" t="s">
        <v>2020</v>
      </c>
      <c r="G426" s="379" t="s">
        <v>1944</v>
      </c>
      <c r="H426" s="370" t="s">
        <v>111</v>
      </c>
      <c r="I426" s="370" t="s">
        <v>114</v>
      </c>
      <c r="J426" s="370" t="s">
        <v>2678</v>
      </c>
      <c r="K426" s="234"/>
      <c r="L426" s="234"/>
      <c r="M426" s="234"/>
      <c r="N426" s="234"/>
      <c r="O426" s="234"/>
      <c r="P426" s="234"/>
      <c r="Q426" s="234"/>
      <c r="R426" s="234"/>
      <c r="S426" s="234"/>
      <c r="T426" s="234"/>
      <c r="U426" s="234"/>
      <c r="V426" s="234"/>
      <c r="W426" s="234"/>
      <c r="X426" s="234"/>
      <c r="Y426" s="234"/>
      <c r="Z426" s="234"/>
      <c r="AA426" s="234"/>
    </row>
    <row r="427">
      <c r="A427" s="27"/>
      <c r="B427" s="380" t="s">
        <v>159</v>
      </c>
      <c r="C427" s="381"/>
      <c r="D427" s="382">
        <v>100.0</v>
      </c>
      <c r="E427" s="374">
        <v>113.0</v>
      </c>
      <c r="F427" s="374">
        <v>80.0</v>
      </c>
      <c r="G427" s="374">
        <v>38.0</v>
      </c>
      <c r="H427" s="374">
        <v>37.0</v>
      </c>
      <c r="I427" s="374">
        <v>44.0</v>
      </c>
      <c r="J427" s="374">
        <v>159.0</v>
      </c>
      <c r="K427" s="234">
        <f t="shared" ref="K427:K434" si="44">sum(D427:J427)</f>
        <v>571</v>
      </c>
      <c r="L427" s="234"/>
      <c r="M427" s="234"/>
      <c r="N427" s="234"/>
      <c r="O427" s="234"/>
      <c r="P427" s="234"/>
      <c r="Q427" s="234"/>
      <c r="R427" s="234"/>
      <c r="S427" s="234"/>
      <c r="T427" s="234"/>
      <c r="U427" s="234"/>
      <c r="V427" s="234"/>
      <c r="W427" s="234"/>
      <c r="X427" s="234"/>
      <c r="Y427" s="234"/>
      <c r="Z427" s="234"/>
      <c r="AA427" s="234"/>
    </row>
    <row r="428">
      <c r="A428" s="27"/>
      <c r="B428" s="380" t="s">
        <v>178</v>
      </c>
      <c r="C428" s="381"/>
      <c r="D428" s="382">
        <v>100.0</v>
      </c>
      <c r="E428" s="374">
        <v>113.0</v>
      </c>
      <c r="F428" s="374">
        <v>80.0</v>
      </c>
      <c r="G428" s="374">
        <v>38.0</v>
      </c>
      <c r="H428" s="374">
        <v>37.0</v>
      </c>
      <c r="I428" s="374">
        <v>44.0</v>
      </c>
      <c r="J428" s="374">
        <v>159.0</v>
      </c>
      <c r="K428" s="234">
        <f t="shared" si="44"/>
        <v>571</v>
      </c>
      <c r="L428" s="234"/>
      <c r="M428" s="234"/>
      <c r="N428" s="234"/>
      <c r="O428" s="234"/>
      <c r="P428" s="234"/>
      <c r="Q428" s="234"/>
      <c r="R428" s="234"/>
      <c r="S428" s="234"/>
      <c r="T428" s="234"/>
      <c r="U428" s="234"/>
      <c r="V428" s="234"/>
      <c r="W428" s="234"/>
      <c r="X428" s="234"/>
      <c r="Y428" s="234"/>
      <c r="Z428" s="234"/>
      <c r="AA428" s="234"/>
    </row>
    <row r="429">
      <c r="A429" s="27"/>
      <c r="B429" s="380" t="s">
        <v>287</v>
      </c>
      <c r="C429" s="381"/>
      <c r="D429" s="382">
        <v>87.0</v>
      </c>
      <c r="E429" s="382">
        <v>102.0</v>
      </c>
      <c r="F429" s="382" t="s">
        <v>252</v>
      </c>
      <c r="G429" s="382" t="s">
        <v>252</v>
      </c>
      <c r="H429" s="382" t="s">
        <v>252</v>
      </c>
      <c r="I429" s="382" t="s">
        <v>252</v>
      </c>
      <c r="J429" s="374" t="s">
        <v>252</v>
      </c>
      <c r="K429" s="234">
        <f t="shared" si="44"/>
        <v>189</v>
      </c>
      <c r="L429" s="234"/>
      <c r="M429" s="234"/>
      <c r="N429" s="234"/>
      <c r="O429" s="234"/>
      <c r="P429" s="234"/>
      <c r="Q429" s="234"/>
      <c r="R429" s="234"/>
      <c r="S429" s="234"/>
      <c r="T429" s="234"/>
      <c r="U429" s="234"/>
      <c r="V429" s="234"/>
      <c r="W429" s="234"/>
      <c r="X429" s="234"/>
      <c r="Y429" s="234"/>
      <c r="Z429" s="234"/>
      <c r="AA429" s="234"/>
    </row>
    <row r="430">
      <c r="A430" s="27"/>
      <c r="B430" s="380" t="s">
        <v>295</v>
      </c>
      <c r="C430" s="381"/>
      <c r="D430" s="382" t="s">
        <v>252</v>
      </c>
      <c r="E430" s="382" t="s">
        <v>252</v>
      </c>
      <c r="F430" s="382">
        <v>66.0</v>
      </c>
      <c r="G430" s="382">
        <v>33.0</v>
      </c>
      <c r="H430" s="382">
        <v>30.0</v>
      </c>
      <c r="I430" s="382" t="s">
        <v>252</v>
      </c>
      <c r="J430" s="374" t="s">
        <v>252</v>
      </c>
      <c r="K430" s="234">
        <f t="shared" si="44"/>
        <v>129</v>
      </c>
      <c r="L430" s="234"/>
      <c r="M430" s="234"/>
      <c r="N430" s="234"/>
      <c r="O430" s="234"/>
      <c r="P430" s="234"/>
      <c r="Q430" s="234"/>
      <c r="R430" s="234"/>
      <c r="S430" s="234"/>
      <c r="T430" s="234"/>
      <c r="U430" s="234"/>
      <c r="V430" s="234"/>
      <c r="W430" s="234"/>
      <c r="X430" s="234"/>
      <c r="Y430" s="234"/>
      <c r="Z430" s="234"/>
      <c r="AA430" s="234"/>
    </row>
    <row r="431">
      <c r="A431" s="27"/>
      <c r="B431" s="380" t="s">
        <v>301</v>
      </c>
      <c r="C431" s="381"/>
      <c r="D431" s="382" t="s">
        <v>252</v>
      </c>
      <c r="E431" s="382" t="s">
        <v>252</v>
      </c>
      <c r="F431" s="382" t="s">
        <v>252</v>
      </c>
      <c r="G431" s="382" t="s">
        <v>252</v>
      </c>
      <c r="H431" s="382" t="s">
        <v>252</v>
      </c>
      <c r="I431" s="382">
        <v>33.0</v>
      </c>
      <c r="J431" s="374">
        <v>93.0</v>
      </c>
      <c r="K431" s="234">
        <f t="shared" si="44"/>
        <v>126</v>
      </c>
      <c r="L431" s="234"/>
      <c r="M431" s="234"/>
      <c r="N431" s="234"/>
      <c r="O431" s="234"/>
      <c r="P431" s="234"/>
      <c r="Q431" s="234"/>
      <c r="R431" s="234"/>
      <c r="S431" s="234"/>
      <c r="T431" s="234"/>
      <c r="U431" s="234"/>
      <c r="V431" s="234"/>
      <c r="W431" s="234"/>
      <c r="X431" s="234"/>
      <c r="Y431" s="234"/>
      <c r="Z431" s="234"/>
      <c r="AA431" s="234"/>
    </row>
    <row r="432">
      <c r="A432" s="27"/>
      <c r="B432" s="380" t="s">
        <v>214</v>
      </c>
      <c r="C432" s="381"/>
      <c r="D432" s="382">
        <v>10.0</v>
      </c>
      <c r="E432" s="382">
        <v>8.0</v>
      </c>
      <c r="F432" s="382">
        <v>12.0</v>
      </c>
      <c r="G432" s="382">
        <v>5.0</v>
      </c>
      <c r="H432" s="382">
        <v>6.0</v>
      </c>
      <c r="I432" s="382">
        <v>10.0</v>
      </c>
      <c r="J432" s="374">
        <v>65.0</v>
      </c>
      <c r="K432" s="234">
        <f t="shared" si="44"/>
        <v>116</v>
      </c>
      <c r="L432" s="234"/>
      <c r="M432" s="234"/>
      <c r="N432" s="234"/>
      <c r="O432" s="234"/>
      <c r="P432" s="234"/>
      <c r="Q432" s="234"/>
      <c r="R432" s="234"/>
      <c r="S432" s="234"/>
      <c r="T432" s="234"/>
      <c r="U432" s="234"/>
      <c r="V432" s="234"/>
      <c r="W432" s="234"/>
      <c r="X432" s="234"/>
      <c r="Y432" s="234"/>
      <c r="Z432" s="234"/>
      <c r="AA432" s="234"/>
    </row>
    <row r="433">
      <c r="A433" s="27"/>
      <c r="B433" s="380" t="s">
        <v>221</v>
      </c>
      <c r="C433" s="381"/>
      <c r="D433" s="382">
        <v>3.0</v>
      </c>
      <c r="E433" s="382">
        <v>3.0</v>
      </c>
      <c r="F433" s="382">
        <v>2.0</v>
      </c>
      <c r="G433" s="382" t="s">
        <v>252</v>
      </c>
      <c r="H433" s="382">
        <v>1.0</v>
      </c>
      <c r="I433" s="382">
        <v>1.0</v>
      </c>
      <c r="J433" s="374" t="s">
        <v>252</v>
      </c>
      <c r="K433" s="234">
        <f t="shared" si="44"/>
        <v>10</v>
      </c>
      <c r="L433" s="234"/>
      <c r="M433" s="234"/>
      <c r="N433" s="234"/>
      <c r="O433" s="234"/>
      <c r="P433" s="234"/>
      <c r="Q433" s="234"/>
      <c r="R433" s="234"/>
      <c r="S433" s="234"/>
      <c r="T433" s="234"/>
      <c r="U433" s="234"/>
      <c r="V433" s="234"/>
      <c r="W433" s="234"/>
      <c r="X433" s="234"/>
      <c r="Y433" s="234"/>
      <c r="Z433" s="234"/>
      <c r="AA433" s="234"/>
    </row>
    <row r="434">
      <c r="A434" s="27"/>
      <c r="B434" s="380" t="s">
        <v>233</v>
      </c>
      <c r="C434" s="381"/>
      <c r="D434" s="382" t="s">
        <v>252</v>
      </c>
      <c r="E434" s="382" t="s">
        <v>252</v>
      </c>
      <c r="F434" s="382" t="s">
        <v>252</v>
      </c>
      <c r="G434" s="382" t="s">
        <v>252</v>
      </c>
      <c r="H434" s="382" t="s">
        <v>252</v>
      </c>
      <c r="I434" s="382" t="s">
        <v>252</v>
      </c>
      <c r="J434" s="374">
        <v>1.0</v>
      </c>
      <c r="K434" s="234">
        <f t="shared" si="44"/>
        <v>1</v>
      </c>
      <c r="L434" s="234"/>
      <c r="M434" s="234"/>
      <c r="N434" s="234"/>
      <c r="O434" s="234"/>
      <c r="P434" s="234"/>
      <c r="Q434" s="234"/>
      <c r="R434" s="234"/>
      <c r="S434" s="234"/>
      <c r="T434" s="234"/>
      <c r="U434" s="234"/>
      <c r="V434" s="234"/>
      <c r="W434" s="234"/>
      <c r="X434" s="234"/>
      <c r="Y434" s="234"/>
      <c r="Z434" s="234"/>
      <c r="AA434" s="234"/>
    </row>
    <row r="435">
      <c r="A435" s="35"/>
      <c r="B435" s="380" t="s">
        <v>338</v>
      </c>
      <c r="C435" s="383" t="str">
        <f t="shared" ref="C435:I435" si="45">C428/C427</f>
        <v>#DIV/0!</v>
      </c>
      <c r="D435" s="384">
        <f t="shared" si="45"/>
        <v>1</v>
      </c>
      <c r="E435" s="384">
        <f t="shared" si="45"/>
        <v>1</v>
      </c>
      <c r="F435" s="383">
        <f t="shared" si="45"/>
        <v>1</v>
      </c>
      <c r="G435" s="384">
        <f t="shared" si="45"/>
        <v>1</v>
      </c>
      <c r="H435" s="384">
        <f t="shared" si="45"/>
        <v>1</v>
      </c>
      <c r="I435" s="384">
        <f t="shared" si="45"/>
        <v>1</v>
      </c>
      <c r="J435" s="385"/>
      <c r="K435" s="234"/>
      <c r="L435" s="234"/>
      <c r="M435" s="234"/>
      <c r="N435" s="234"/>
      <c r="O435" s="234"/>
      <c r="P435" s="234"/>
      <c r="Q435" s="234"/>
      <c r="R435" s="234"/>
      <c r="S435" s="234"/>
      <c r="T435" s="234"/>
      <c r="U435" s="234"/>
      <c r="V435" s="234"/>
      <c r="W435" s="234"/>
      <c r="X435" s="234"/>
      <c r="Y435" s="234"/>
      <c r="Z435" s="234"/>
      <c r="AA435" s="234"/>
    </row>
    <row r="436">
      <c r="A436" s="375">
        <v>43776.0</v>
      </c>
      <c r="B436" s="376" t="s">
        <v>134</v>
      </c>
      <c r="C436" s="378" t="s">
        <v>38</v>
      </c>
      <c r="D436" s="378" t="s">
        <v>2685</v>
      </c>
      <c r="E436" s="379" t="s">
        <v>39</v>
      </c>
      <c r="F436" s="379" t="s">
        <v>1546</v>
      </c>
      <c r="G436" s="379" t="s">
        <v>104</v>
      </c>
      <c r="H436" s="370" t="s">
        <v>118</v>
      </c>
      <c r="I436" s="370" t="s">
        <v>114</v>
      </c>
      <c r="J436" s="370" t="s">
        <v>2686</v>
      </c>
      <c r="K436" s="370"/>
      <c r="L436" s="234"/>
      <c r="M436" s="234"/>
      <c r="N436" s="234"/>
      <c r="O436" s="234"/>
      <c r="P436" s="234"/>
      <c r="Q436" s="234"/>
      <c r="R436" s="234"/>
      <c r="S436" s="234"/>
      <c r="T436" s="234"/>
      <c r="U436" s="234"/>
      <c r="V436" s="234"/>
      <c r="W436" s="234"/>
      <c r="X436" s="234"/>
      <c r="Y436" s="234"/>
      <c r="Z436" s="234"/>
      <c r="AA436" s="234"/>
    </row>
    <row r="437">
      <c r="A437" s="27"/>
      <c r="B437" s="380" t="s">
        <v>159</v>
      </c>
      <c r="C437" s="382">
        <v>52.0</v>
      </c>
      <c r="D437" s="382">
        <v>41.0</v>
      </c>
      <c r="E437" s="374">
        <v>40.0</v>
      </c>
      <c r="F437" s="374">
        <v>20.0</v>
      </c>
      <c r="G437" s="374">
        <v>70.0</v>
      </c>
      <c r="H437" s="374">
        <v>47.0</v>
      </c>
      <c r="I437" s="374">
        <v>175.0</v>
      </c>
      <c r="J437" s="374">
        <v>77.0</v>
      </c>
      <c r="K437" s="374">
        <f t="shared" ref="K437:K444" si="46">sum(C437:J437)</f>
        <v>522</v>
      </c>
      <c r="L437" s="234"/>
      <c r="M437" s="234"/>
      <c r="N437" s="234"/>
      <c r="O437" s="234"/>
      <c r="P437" s="234"/>
      <c r="Q437" s="234"/>
      <c r="R437" s="234"/>
      <c r="S437" s="234"/>
      <c r="T437" s="234"/>
      <c r="U437" s="234"/>
      <c r="V437" s="234"/>
      <c r="W437" s="234"/>
      <c r="X437" s="234"/>
      <c r="Y437" s="234"/>
      <c r="Z437" s="234"/>
      <c r="AA437" s="234"/>
    </row>
    <row r="438">
      <c r="A438" s="27"/>
      <c r="B438" s="380" t="s">
        <v>178</v>
      </c>
      <c r="C438" s="382">
        <v>52.0</v>
      </c>
      <c r="D438" s="382">
        <v>40.0</v>
      </c>
      <c r="E438" s="374">
        <v>40.0</v>
      </c>
      <c r="F438" s="374">
        <v>20.0</v>
      </c>
      <c r="G438" s="374">
        <v>69.0</v>
      </c>
      <c r="H438" s="374">
        <v>47.0</v>
      </c>
      <c r="I438" s="374">
        <v>173.0</v>
      </c>
      <c r="J438" s="374">
        <v>75.0</v>
      </c>
      <c r="K438" s="374">
        <f t="shared" si="46"/>
        <v>516</v>
      </c>
      <c r="L438" s="234"/>
      <c r="M438" s="234"/>
      <c r="N438" s="234"/>
      <c r="O438" s="234"/>
      <c r="P438" s="234"/>
      <c r="Q438" s="234"/>
      <c r="R438" s="234"/>
      <c r="S438" s="234"/>
      <c r="T438" s="234"/>
      <c r="U438" s="234"/>
      <c r="V438" s="234"/>
      <c r="W438" s="234"/>
      <c r="X438" s="234"/>
      <c r="Y438" s="234"/>
      <c r="Z438" s="234"/>
      <c r="AA438" s="234"/>
    </row>
    <row r="439">
      <c r="A439" s="27"/>
      <c r="B439" s="380" t="s">
        <v>287</v>
      </c>
      <c r="C439" s="382">
        <v>43.0</v>
      </c>
      <c r="D439" s="382">
        <v>31.0</v>
      </c>
      <c r="E439" s="382">
        <v>29.0</v>
      </c>
      <c r="F439" s="382">
        <v>16.0</v>
      </c>
      <c r="G439" s="382" t="s">
        <v>252</v>
      </c>
      <c r="H439" s="382" t="s">
        <v>252</v>
      </c>
      <c r="I439" s="382" t="s">
        <v>252</v>
      </c>
      <c r="J439" s="374" t="s">
        <v>252</v>
      </c>
      <c r="K439" s="374">
        <f t="shared" si="46"/>
        <v>119</v>
      </c>
      <c r="L439" s="234"/>
      <c r="M439" s="234"/>
      <c r="N439" s="234"/>
      <c r="O439" s="234"/>
      <c r="P439" s="234"/>
      <c r="Q439" s="234"/>
      <c r="R439" s="234"/>
      <c r="S439" s="234"/>
      <c r="T439" s="234"/>
      <c r="U439" s="234"/>
      <c r="V439" s="234"/>
      <c r="W439" s="234"/>
      <c r="X439" s="234"/>
      <c r="Y439" s="234"/>
      <c r="Z439" s="234"/>
      <c r="AA439" s="234"/>
    </row>
    <row r="440">
      <c r="A440" s="27"/>
      <c r="B440" s="380" t="s">
        <v>295</v>
      </c>
      <c r="C440" s="382" t="s">
        <v>252</v>
      </c>
      <c r="D440" s="382" t="s">
        <v>252</v>
      </c>
      <c r="E440" s="382" t="s">
        <v>252</v>
      </c>
      <c r="F440" s="382" t="s">
        <v>252</v>
      </c>
      <c r="G440" s="382">
        <v>60.0</v>
      </c>
      <c r="H440" s="382">
        <v>41.0</v>
      </c>
      <c r="I440" s="382" t="s">
        <v>252</v>
      </c>
      <c r="J440" s="374" t="s">
        <v>252</v>
      </c>
      <c r="K440" s="374">
        <f t="shared" si="46"/>
        <v>101</v>
      </c>
      <c r="L440" s="234"/>
      <c r="M440" s="234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  <c r="AA440" s="234"/>
    </row>
    <row r="441">
      <c r="A441" s="27"/>
      <c r="B441" s="380" t="s">
        <v>301</v>
      </c>
      <c r="C441" s="382" t="s">
        <v>252</v>
      </c>
      <c r="D441" s="382" t="s">
        <v>252</v>
      </c>
      <c r="E441" s="382" t="s">
        <v>252</v>
      </c>
      <c r="F441" s="382" t="s">
        <v>252</v>
      </c>
      <c r="G441" s="382" t="s">
        <v>252</v>
      </c>
      <c r="H441" s="382" t="s">
        <v>252</v>
      </c>
      <c r="I441" s="382">
        <v>110.0</v>
      </c>
      <c r="J441" s="374">
        <v>40.0</v>
      </c>
      <c r="K441" s="374">
        <f t="shared" si="46"/>
        <v>150</v>
      </c>
      <c r="L441" s="234"/>
      <c r="M441" s="234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  <c r="AA441" s="234"/>
    </row>
    <row r="442">
      <c r="A442" s="27"/>
      <c r="B442" s="380" t="s">
        <v>214</v>
      </c>
      <c r="C442" s="382">
        <v>9.0</v>
      </c>
      <c r="D442" s="382">
        <v>9.0</v>
      </c>
      <c r="E442" s="382">
        <v>9.0</v>
      </c>
      <c r="F442" s="382">
        <v>3.0</v>
      </c>
      <c r="G442" s="382">
        <v>7.0</v>
      </c>
      <c r="H442" s="382">
        <v>6.0</v>
      </c>
      <c r="I442" s="382">
        <v>62.0</v>
      </c>
      <c r="J442" s="374">
        <v>34.0</v>
      </c>
      <c r="K442" s="374">
        <f t="shared" si="46"/>
        <v>139</v>
      </c>
      <c r="L442" s="234"/>
      <c r="M442" s="234"/>
      <c r="N442" s="234"/>
      <c r="O442" s="234"/>
      <c r="P442" s="234"/>
      <c r="Q442" s="234"/>
      <c r="R442" s="234"/>
      <c r="S442" s="234"/>
      <c r="T442" s="234"/>
      <c r="U442" s="234"/>
      <c r="V442" s="234"/>
      <c r="W442" s="234"/>
      <c r="X442" s="234"/>
      <c r="Y442" s="234"/>
      <c r="Z442" s="234"/>
      <c r="AA442" s="234"/>
    </row>
    <row r="443">
      <c r="A443" s="27"/>
      <c r="B443" s="380" t="s">
        <v>221</v>
      </c>
      <c r="C443" s="382" t="s">
        <v>252</v>
      </c>
      <c r="D443" s="382" t="s">
        <v>252</v>
      </c>
      <c r="E443" s="382">
        <v>2.0</v>
      </c>
      <c r="F443" s="382">
        <v>1.0</v>
      </c>
      <c r="G443" s="382">
        <v>2.0</v>
      </c>
      <c r="H443" s="382" t="s">
        <v>252</v>
      </c>
      <c r="I443" s="382">
        <v>1.0</v>
      </c>
      <c r="J443" s="374">
        <v>1.0</v>
      </c>
      <c r="K443" s="374">
        <f t="shared" si="46"/>
        <v>7</v>
      </c>
      <c r="L443" s="234"/>
      <c r="M443" s="234"/>
      <c r="N443" s="234"/>
      <c r="O443" s="234"/>
      <c r="P443" s="234"/>
      <c r="Q443" s="234"/>
      <c r="R443" s="234"/>
      <c r="S443" s="234"/>
      <c r="T443" s="234"/>
      <c r="U443" s="234"/>
      <c r="V443" s="234"/>
      <c r="W443" s="234"/>
      <c r="X443" s="234"/>
      <c r="Y443" s="234"/>
      <c r="Z443" s="234"/>
      <c r="AA443" s="234"/>
    </row>
    <row r="444">
      <c r="A444" s="27"/>
      <c r="B444" s="380" t="s">
        <v>233</v>
      </c>
      <c r="C444" s="382" t="s">
        <v>252</v>
      </c>
      <c r="D444" s="382">
        <v>1.0</v>
      </c>
      <c r="E444" s="382" t="s">
        <v>252</v>
      </c>
      <c r="F444" s="382" t="s">
        <v>252</v>
      </c>
      <c r="G444" s="382">
        <v>1.0</v>
      </c>
      <c r="H444" s="382" t="s">
        <v>252</v>
      </c>
      <c r="I444" s="382">
        <v>2.0</v>
      </c>
      <c r="J444" s="374">
        <v>2.0</v>
      </c>
      <c r="K444" s="374">
        <f t="shared" si="46"/>
        <v>6</v>
      </c>
      <c r="L444" s="234"/>
      <c r="M444" s="234"/>
      <c r="N444" s="234"/>
      <c r="O444" s="234"/>
      <c r="P444" s="234"/>
      <c r="Q444" s="234"/>
      <c r="R444" s="234"/>
      <c r="S444" s="234"/>
      <c r="T444" s="234"/>
      <c r="U444" s="234"/>
      <c r="V444" s="234"/>
      <c r="W444" s="234"/>
      <c r="X444" s="234"/>
      <c r="Y444" s="234"/>
      <c r="Z444" s="234"/>
      <c r="AA444" s="234"/>
    </row>
    <row r="445">
      <c r="A445" s="35"/>
      <c r="B445" s="380" t="s">
        <v>338</v>
      </c>
      <c r="C445" s="383">
        <f t="shared" ref="C445:J445" si="47">C438/C437</f>
        <v>1</v>
      </c>
      <c r="D445" s="384">
        <f t="shared" si="47"/>
        <v>0.9756097561</v>
      </c>
      <c r="E445" s="384">
        <f t="shared" si="47"/>
        <v>1</v>
      </c>
      <c r="F445" s="384">
        <f t="shared" si="47"/>
        <v>1</v>
      </c>
      <c r="G445" s="383">
        <f t="shared" si="47"/>
        <v>0.9857142857</v>
      </c>
      <c r="H445" s="384">
        <f t="shared" si="47"/>
        <v>1</v>
      </c>
      <c r="I445" s="384">
        <f t="shared" si="47"/>
        <v>0.9885714286</v>
      </c>
      <c r="J445" s="384">
        <f t="shared" si="47"/>
        <v>0.974025974</v>
      </c>
      <c r="K445" s="385"/>
      <c r="L445" s="234"/>
      <c r="M445" s="234"/>
      <c r="N445" s="234"/>
      <c r="O445" s="234"/>
      <c r="P445" s="234"/>
      <c r="Q445" s="234"/>
      <c r="R445" s="234"/>
      <c r="S445" s="234"/>
      <c r="T445" s="234"/>
      <c r="U445" s="234"/>
      <c r="V445" s="234"/>
      <c r="W445" s="234"/>
      <c r="X445" s="234"/>
      <c r="Y445" s="234"/>
      <c r="Z445" s="234"/>
      <c r="AA445" s="234"/>
    </row>
    <row r="446">
      <c r="A446" s="375">
        <v>43777.0</v>
      </c>
      <c r="B446" s="376" t="s">
        <v>134</v>
      </c>
      <c r="C446" s="378" t="s">
        <v>166</v>
      </c>
      <c r="D446" s="378" t="s">
        <v>58</v>
      </c>
      <c r="E446" s="379" t="s">
        <v>85</v>
      </c>
      <c r="F446" s="379" t="s">
        <v>137</v>
      </c>
      <c r="G446" s="379" t="s">
        <v>46</v>
      </c>
      <c r="H446" s="370" t="s">
        <v>175</v>
      </c>
      <c r="I446" s="370" t="s">
        <v>2680</v>
      </c>
      <c r="J446" s="370" t="s">
        <v>2678</v>
      </c>
      <c r="K446" s="370"/>
      <c r="L446" s="234"/>
      <c r="M446" s="234"/>
      <c r="N446" s="234"/>
      <c r="O446" s="234"/>
      <c r="P446" s="234"/>
      <c r="Q446" s="234"/>
      <c r="R446" s="234"/>
      <c r="S446" s="234"/>
      <c r="T446" s="234"/>
      <c r="U446" s="234"/>
      <c r="V446" s="234"/>
      <c r="W446" s="234"/>
      <c r="X446" s="234"/>
      <c r="Y446" s="234"/>
      <c r="Z446" s="234"/>
      <c r="AA446" s="234"/>
    </row>
    <row r="447">
      <c r="A447" s="27"/>
      <c r="B447" s="380" t="s">
        <v>159</v>
      </c>
      <c r="C447" s="382">
        <v>33.0</v>
      </c>
      <c r="D447" s="382">
        <v>113.0</v>
      </c>
      <c r="E447" s="374">
        <v>32.0</v>
      </c>
      <c r="F447" s="374">
        <v>102.0</v>
      </c>
      <c r="G447" s="374">
        <v>42.0</v>
      </c>
      <c r="H447" s="374">
        <v>82.0</v>
      </c>
      <c r="I447" s="374">
        <v>122.0</v>
      </c>
      <c r="J447" s="374">
        <v>30.0</v>
      </c>
      <c r="K447" s="374">
        <f t="shared" ref="K447:K454" si="48">sum(C447:J447)</f>
        <v>556</v>
      </c>
      <c r="L447" s="234"/>
      <c r="M447" s="234"/>
      <c r="N447" s="234"/>
      <c r="O447" s="234"/>
      <c r="P447" s="234"/>
      <c r="Q447" s="234"/>
      <c r="R447" s="234"/>
      <c r="S447" s="234"/>
      <c r="T447" s="234"/>
      <c r="U447" s="234"/>
      <c r="V447" s="234"/>
      <c r="W447" s="234"/>
      <c r="X447" s="234"/>
      <c r="Y447" s="234"/>
      <c r="Z447" s="234"/>
      <c r="AA447" s="234"/>
    </row>
    <row r="448">
      <c r="A448" s="27"/>
      <c r="B448" s="380" t="s">
        <v>178</v>
      </c>
      <c r="C448" s="382">
        <v>33.0</v>
      </c>
      <c r="D448" s="382">
        <v>113.0</v>
      </c>
      <c r="E448" s="374">
        <v>32.0</v>
      </c>
      <c r="F448" s="374">
        <v>102.0</v>
      </c>
      <c r="G448" s="374">
        <v>42.0</v>
      </c>
      <c r="H448" s="374">
        <v>81.0</v>
      </c>
      <c r="I448" s="374">
        <v>121.0</v>
      </c>
      <c r="J448" s="374">
        <v>30.0</v>
      </c>
      <c r="K448" s="374">
        <f t="shared" si="48"/>
        <v>554</v>
      </c>
      <c r="L448" s="234"/>
      <c r="M448" s="234"/>
      <c r="N448" s="234"/>
      <c r="O448" s="234"/>
      <c r="P448" s="234"/>
      <c r="Q448" s="234"/>
      <c r="R448" s="234"/>
      <c r="S448" s="234"/>
      <c r="T448" s="234"/>
      <c r="U448" s="234"/>
      <c r="V448" s="234"/>
      <c r="W448" s="234"/>
      <c r="X448" s="234"/>
      <c r="Y448" s="234"/>
      <c r="Z448" s="234"/>
      <c r="AA448" s="234"/>
    </row>
    <row r="449">
      <c r="A449" s="27"/>
      <c r="B449" s="380" t="s">
        <v>287</v>
      </c>
      <c r="C449" s="382">
        <v>28.0</v>
      </c>
      <c r="D449" s="382">
        <v>93.0</v>
      </c>
      <c r="E449" s="382">
        <v>27.0</v>
      </c>
      <c r="F449" s="382" t="s">
        <v>252</v>
      </c>
      <c r="G449" s="382" t="s">
        <v>252</v>
      </c>
      <c r="H449" s="382" t="s">
        <v>252</v>
      </c>
      <c r="I449" s="382" t="s">
        <v>252</v>
      </c>
      <c r="J449" s="374" t="s">
        <v>252</v>
      </c>
      <c r="K449" s="374">
        <f t="shared" si="48"/>
        <v>148</v>
      </c>
      <c r="L449" s="234"/>
      <c r="M449" s="234"/>
      <c r="N449" s="234"/>
      <c r="O449" s="234"/>
      <c r="P449" s="234"/>
      <c r="Q449" s="234"/>
      <c r="R449" s="234"/>
      <c r="S449" s="234"/>
      <c r="T449" s="234"/>
      <c r="U449" s="234"/>
      <c r="V449" s="234"/>
      <c r="W449" s="234"/>
      <c r="X449" s="234"/>
      <c r="Y449" s="234"/>
      <c r="Z449" s="234"/>
      <c r="AA449" s="234"/>
    </row>
    <row r="450">
      <c r="A450" s="27"/>
      <c r="B450" s="380" t="s">
        <v>295</v>
      </c>
      <c r="C450" s="382" t="s">
        <v>252</v>
      </c>
      <c r="D450" s="382" t="s">
        <v>252</v>
      </c>
      <c r="E450" s="382" t="s">
        <v>252</v>
      </c>
      <c r="F450" s="382">
        <v>81.0</v>
      </c>
      <c r="G450" s="382">
        <v>31.0</v>
      </c>
      <c r="H450" s="382">
        <v>65.0</v>
      </c>
      <c r="I450" s="382" t="s">
        <v>252</v>
      </c>
      <c r="J450" s="374" t="s">
        <v>252</v>
      </c>
      <c r="K450" s="374">
        <f t="shared" si="48"/>
        <v>177</v>
      </c>
      <c r="L450" s="234"/>
      <c r="M450" s="234"/>
      <c r="N450" s="234"/>
      <c r="O450" s="234"/>
      <c r="P450" s="234"/>
      <c r="Q450" s="234"/>
      <c r="R450" s="234"/>
      <c r="S450" s="234"/>
      <c r="T450" s="234"/>
      <c r="U450" s="234"/>
      <c r="V450" s="234"/>
      <c r="W450" s="234"/>
      <c r="X450" s="234"/>
      <c r="Y450" s="234"/>
      <c r="Z450" s="234"/>
      <c r="AA450" s="234"/>
    </row>
    <row r="451">
      <c r="A451" s="27"/>
      <c r="B451" s="380" t="s">
        <v>301</v>
      </c>
      <c r="C451" s="382" t="s">
        <v>252</v>
      </c>
      <c r="D451" s="382" t="s">
        <v>252</v>
      </c>
      <c r="E451" s="382" t="s">
        <v>252</v>
      </c>
      <c r="F451" s="382" t="s">
        <v>252</v>
      </c>
      <c r="G451" s="382" t="s">
        <v>252</v>
      </c>
      <c r="H451" s="382" t="s">
        <v>252</v>
      </c>
      <c r="I451" s="382">
        <v>75.0</v>
      </c>
      <c r="J451" s="374">
        <v>22.0</v>
      </c>
      <c r="K451" s="374">
        <f t="shared" si="48"/>
        <v>97</v>
      </c>
      <c r="L451" s="234"/>
      <c r="M451" s="234"/>
      <c r="N451" s="234"/>
      <c r="O451" s="234"/>
      <c r="P451" s="234"/>
      <c r="Q451" s="234"/>
      <c r="R451" s="234"/>
      <c r="S451" s="234"/>
      <c r="T451" s="234"/>
      <c r="U451" s="234"/>
      <c r="V451" s="234"/>
      <c r="W451" s="234"/>
      <c r="X451" s="234"/>
      <c r="Y451" s="234"/>
      <c r="Z451" s="234"/>
      <c r="AA451" s="234"/>
    </row>
    <row r="452">
      <c r="A452" s="27"/>
      <c r="B452" s="380" t="s">
        <v>214</v>
      </c>
      <c r="C452" s="382">
        <v>5.0</v>
      </c>
      <c r="D452" s="382">
        <v>13.0</v>
      </c>
      <c r="E452" s="382">
        <v>5.0</v>
      </c>
      <c r="F452" s="382">
        <v>21.0</v>
      </c>
      <c r="G452" s="382">
        <v>11.0</v>
      </c>
      <c r="H452" s="382">
        <v>15.0</v>
      </c>
      <c r="I452" s="382">
        <v>45.0</v>
      </c>
      <c r="J452" s="374">
        <v>7.0</v>
      </c>
      <c r="K452" s="374">
        <f t="shared" si="48"/>
        <v>122</v>
      </c>
      <c r="L452" s="234"/>
      <c r="M452" s="234"/>
      <c r="N452" s="234"/>
      <c r="O452" s="234"/>
      <c r="P452" s="234"/>
      <c r="Q452" s="234"/>
      <c r="R452" s="234"/>
      <c r="S452" s="234"/>
      <c r="T452" s="234"/>
      <c r="U452" s="234"/>
      <c r="V452" s="234"/>
      <c r="W452" s="234"/>
      <c r="X452" s="234"/>
      <c r="Y452" s="234"/>
      <c r="Z452" s="234"/>
      <c r="AA452" s="234"/>
    </row>
    <row r="453">
      <c r="A453" s="27"/>
      <c r="B453" s="380" t="s">
        <v>221</v>
      </c>
      <c r="C453" s="382" t="s">
        <v>252</v>
      </c>
      <c r="D453" s="382">
        <v>7.0</v>
      </c>
      <c r="E453" s="382" t="s">
        <v>252</v>
      </c>
      <c r="F453" s="382" t="s">
        <v>252</v>
      </c>
      <c r="G453" s="382" t="s">
        <v>252</v>
      </c>
      <c r="H453" s="382">
        <v>1.0</v>
      </c>
      <c r="I453" s="382">
        <v>1.0</v>
      </c>
      <c r="J453" s="374">
        <v>1.0</v>
      </c>
      <c r="K453" s="374">
        <f t="shared" si="48"/>
        <v>10</v>
      </c>
      <c r="L453" s="234"/>
      <c r="M453" s="234"/>
      <c r="N453" s="234"/>
      <c r="O453" s="234"/>
      <c r="P453" s="234"/>
      <c r="Q453" s="234"/>
      <c r="R453" s="234"/>
      <c r="S453" s="234"/>
      <c r="T453" s="234"/>
      <c r="U453" s="234"/>
      <c r="V453" s="234"/>
      <c r="W453" s="234"/>
      <c r="X453" s="234"/>
      <c r="Y453" s="234"/>
      <c r="Z453" s="234"/>
      <c r="AA453" s="234"/>
    </row>
    <row r="454">
      <c r="A454" s="27"/>
      <c r="B454" s="380" t="s">
        <v>233</v>
      </c>
      <c r="C454" s="382" t="s">
        <v>252</v>
      </c>
      <c r="D454" s="382" t="s">
        <v>252</v>
      </c>
      <c r="E454" s="382" t="s">
        <v>252</v>
      </c>
      <c r="F454" s="382" t="s">
        <v>252</v>
      </c>
      <c r="G454" s="382" t="s">
        <v>252</v>
      </c>
      <c r="H454" s="382">
        <v>1.0</v>
      </c>
      <c r="I454" s="382">
        <v>1.0</v>
      </c>
      <c r="J454" s="374" t="s">
        <v>252</v>
      </c>
      <c r="K454" s="374">
        <f t="shared" si="48"/>
        <v>2</v>
      </c>
      <c r="L454" s="234"/>
      <c r="M454" s="234"/>
      <c r="N454" s="234"/>
      <c r="O454" s="234"/>
      <c r="P454" s="234"/>
      <c r="Q454" s="234"/>
      <c r="R454" s="234"/>
      <c r="S454" s="234"/>
      <c r="T454" s="234"/>
      <c r="U454" s="234"/>
      <c r="V454" s="234"/>
      <c r="W454" s="234"/>
      <c r="X454" s="234"/>
      <c r="Y454" s="234"/>
      <c r="Z454" s="234"/>
      <c r="AA454" s="234"/>
    </row>
    <row r="455">
      <c r="A455" s="35"/>
      <c r="B455" s="380" t="s">
        <v>338</v>
      </c>
      <c r="C455" s="383">
        <f t="shared" ref="C455:J455" si="49">C448/C447</f>
        <v>1</v>
      </c>
      <c r="D455" s="384">
        <f t="shared" si="49"/>
        <v>1</v>
      </c>
      <c r="E455" s="384">
        <f t="shared" si="49"/>
        <v>1</v>
      </c>
      <c r="F455" s="384">
        <f t="shared" si="49"/>
        <v>1</v>
      </c>
      <c r="G455" s="383">
        <f t="shared" si="49"/>
        <v>1</v>
      </c>
      <c r="H455" s="384">
        <f t="shared" si="49"/>
        <v>0.987804878</v>
      </c>
      <c r="I455" s="384">
        <f t="shared" si="49"/>
        <v>0.9918032787</v>
      </c>
      <c r="J455" s="384">
        <f t="shared" si="49"/>
        <v>1</v>
      </c>
      <c r="K455" s="385"/>
      <c r="L455" s="234"/>
      <c r="M455" s="234"/>
      <c r="N455" s="234"/>
      <c r="O455" s="234"/>
      <c r="P455" s="234"/>
      <c r="Q455" s="234"/>
      <c r="R455" s="234"/>
      <c r="S455" s="234"/>
      <c r="T455" s="234"/>
      <c r="U455" s="234"/>
      <c r="V455" s="234"/>
      <c r="W455" s="234"/>
      <c r="X455" s="234"/>
      <c r="Y455" s="234"/>
      <c r="Z455" s="234"/>
      <c r="AA455" s="234"/>
    </row>
    <row r="456">
      <c r="A456" s="386">
        <v>43778.0</v>
      </c>
      <c r="B456" s="376" t="s">
        <v>134</v>
      </c>
      <c r="C456" s="377"/>
      <c r="D456" s="378" t="s">
        <v>290</v>
      </c>
      <c r="E456" s="379" t="s">
        <v>39</v>
      </c>
      <c r="F456" s="379" t="s">
        <v>85</v>
      </c>
      <c r="G456" s="379" t="s">
        <v>1944</v>
      </c>
      <c r="H456" s="370" t="s">
        <v>175</v>
      </c>
      <c r="I456" s="370" t="s">
        <v>2669</v>
      </c>
      <c r="J456" s="370" t="s">
        <v>2683</v>
      </c>
      <c r="K456" s="387"/>
      <c r="L456" s="234"/>
      <c r="M456" s="234"/>
      <c r="N456" s="234"/>
      <c r="O456" s="234"/>
      <c r="P456" s="234"/>
      <c r="Q456" s="234"/>
      <c r="R456" s="234"/>
      <c r="S456" s="234"/>
      <c r="T456" s="234"/>
      <c r="U456" s="234"/>
      <c r="V456" s="234"/>
      <c r="W456" s="234"/>
      <c r="X456" s="234"/>
      <c r="Y456" s="234"/>
      <c r="Z456" s="234"/>
      <c r="AA456" s="234"/>
    </row>
    <row r="457">
      <c r="A457" s="27"/>
      <c r="B457" s="380" t="s">
        <v>159</v>
      </c>
      <c r="C457" s="381"/>
      <c r="D457" s="382">
        <v>33.0</v>
      </c>
      <c r="E457" s="374">
        <v>40.0</v>
      </c>
      <c r="F457" s="374">
        <v>150.0</v>
      </c>
      <c r="G457" s="374">
        <v>163.0</v>
      </c>
      <c r="H457" s="374">
        <v>39.0</v>
      </c>
      <c r="I457" s="374">
        <v>136.0</v>
      </c>
      <c r="J457" s="374">
        <v>44.0</v>
      </c>
      <c r="K457" s="385">
        <f t="shared" ref="K457:K494" si="50">sum(C457:J457)</f>
        <v>605</v>
      </c>
      <c r="L457" s="234"/>
      <c r="M457" s="234"/>
      <c r="N457" s="234"/>
      <c r="O457" s="234"/>
      <c r="P457" s="234"/>
      <c r="Q457" s="234"/>
      <c r="R457" s="234"/>
      <c r="S457" s="234"/>
      <c r="T457" s="234"/>
      <c r="U457" s="234"/>
      <c r="V457" s="234"/>
      <c r="W457" s="234"/>
      <c r="X457" s="234"/>
      <c r="Y457" s="234"/>
      <c r="Z457" s="234"/>
      <c r="AA457" s="234"/>
    </row>
    <row r="458">
      <c r="A458" s="27"/>
      <c r="B458" s="380" t="s">
        <v>178</v>
      </c>
      <c r="C458" s="381"/>
      <c r="D458" s="382">
        <v>33.0</v>
      </c>
      <c r="E458" s="374">
        <v>40.0</v>
      </c>
      <c r="F458" s="374">
        <v>150.0</v>
      </c>
      <c r="G458" s="374">
        <v>162.0</v>
      </c>
      <c r="H458" s="374">
        <v>39.0</v>
      </c>
      <c r="I458" s="374">
        <v>136.0</v>
      </c>
      <c r="J458" s="374">
        <v>34.0</v>
      </c>
      <c r="K458" s="385">
        <f t="shared" si="50"/>
        <v>594</v>
      </c>
      <c r="L458" s="234"/>
      <c r="M458" s="234"/>
      <c r="N458" s="234"/>
      <c r="O458" s="234"/>
      <c r="P458" s="234"/>
      <c r="Q458" s="234"/>
      <c r="R458" s="234"/>
      <c r="S458" s="234"/>
      <c r="T458" s="234"/>
      <c r="U458" s="234"/>
      <c r="V458" s="234"/>
      <c r="W458" s="234"/>
      <c r="X458" s="234"/>
      <c r="Y458" s="234"/>
      <c r="Z458" s="234"/>
      <c r="AA458" s="234"/>
    </row>
    <row r="459">
      <c r="A459" s="27"/>
      <c r="B459" s="380" t="s">
        <v>287</v>
      </c>
      <c r="C459" s="381"/>
      <c r="D459" s="382">
        <v>30.0</v>
      </c>
      <c r="E459" s="382">
        <v>33.0</v>
      </c>
      <c r="F459" s="382" t="s">
        <v>252</v>
      </c>
      <c r="G459" s="382" t="s">
        <v>252</v>
      </c>
      <c r="H459" s="382" t="s">
        <v>252</v>
      </c>
      <c r="I459" s="382" t="s">
        <v>252</v>
      </c>
      <c r="J459" s="374" t="s">
        <v>252</v>
      </c>
      <c r="K459" s="385">
        <f t="shared" si="50"/>
        <v>63</v>
      </c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  <c r="AA459" s="234"/>
    </row>
    <row r="460">
      <c r="A460" s="27"/>
      <c r="B460" s="380" t="s">
        <v>295</v>
      </c>
      <c r="C460" s="381"/>
      <c r="D460" s="382" t="s">
        <v>252</v>
      </c>
      <c r="E460" s="382" t="s">
        <v>252</v>
      </c>
      <c r="F460" s="382">
        <v>115.0</v>
      </c>
      <c r="G460" s="382">
        <v>123.0</v>
      </c>
      <c r="H460" s="382">
        <v>28.0</v>
      </c>
      <c r="I460" s="382" t="s">
        <v>252</v>
      </c>
      <c r="J460" s="374" t="s">
        <v>252</v>
      </c>
      <c r="K460" s="385">
        <f t="shared" si="50"/>
        <v>266</v>
      </c>
      <c r="L460" s="234"/>
      <c r="M460" s="234"/>
      <c r="N460" s="234"/>
      <c r="O460" s="234"/>
      <c r="P460" s="234"/>
      <c r="Q460" s="234"/>
      <c r="R460" s="234"/>
      <c r="S460" s="234"/>
      <c r="T460" s="234"/>
      <c r="U460" s="234"/>
      <c r="V460" s="234"/>
      <c r="W460" s="234"/>
      <c r="X460" s="234"/>
      <c r="Y460" s="234"/>
      <c r="Z460" s="234"/>
      <c r="AA460" s="234"/>
    </row>
    <row r="461">
      <c r="A461" s="27"/>
      <c r="B461" s="380" t="s">
        <v>301</v>
      </c>
      <c r="C461" s="381"/>
      <c r="D461" s="382" t="s">
        <v>252</v>
      </c>
      <c r="E461" s="382" t="s">
        <v>252</v>
      </c>
      <c r="F461" s="382" t="s">
        <v>252</v>
      </c>
      <c r="G461" s="382" t="s">
        <v>252</v>
      </c>
      <c r="H461" s="382" t="s">
        <v>252</v>
      </c>
      <c r="I461" s="382">
        <v>91.0</v>
      </c>
      <c r="J461" s="374">
        <v>15.0</v>
      </c>
      <c r="K461" s="385">
        <f t="shared" si="50"/>
        <v>106</v>
      </c>
      <c r="L461" s="234"/>
      <c r="M461" s="234"/>
      <c r="N461" s="234"/>
      <c r="O461" s="234"/>
      <c r="P461" s="234"/>
      <c r="Q461" s="234"/>
      <c r="R461" s="234"/>
      <c r="S461" s="234"/>
      <c r="T461" s="234"/>
      <c r="U461" s="234"/>
      <c r="V461" s="234"/>
      <c r="W461" s="234"/>
      <c r="X461" s="234"/>
      <c r="Y461" s="234"/>
      <c r="Z461" s="234"/>
      <c r="AA461" s="234"/>
    </row>
    <row r="462">
      <c r="A462" s="27"/>
      <c r="B462" s="380" t="s">
        <v>214</v>
      </c>
      <c r="C462" s="381"/>
      <c r="D462" s="382">
        <v>3.0</v>
      </c>
      <c r="E462" s="382">
        <v>3.0</v>
      </c>
      <c r="F462" s="382">
        <v>32.0</v>
      </c>
      <c r="G462" s="382">
        <v>37.0</v>
      </c>
      <c r="H462" s="382">
        <v>8.0</v>
      </c>
      <c r="I462" s="382">
        <v>43.0</v>
      </c>
      <c r="J462" s="374">
        <v>19.0</v>
      </c>
      <c r="K462" s="385">
        <f t="shared" si="50"/>
        <v>145</v>
      </c>
      <c r="L462" s="234"/>
      <c r="M462" s="234"/>
      <c r="N462" s="234"/>
      <c r="O462" s="234"/>
      <c r="P462" s="234"/>
      <c r="Q462" s="234"/>
      <c r="R462" s="234"/>
      <c r="S462" s="234"/>
      <c r="T462" s="234"/>
      <c r="U462" s="234"/>
      <c r="V462" s="234"/>
      <c r="W462" s="234"/>
      <c r="X462" s="234"/>
      <c r="Y462" s="234"/>
      <c r="Z462" s="234"/>
      <c r="AA462" s="234"/>
    </row>
    <row r="463">
      <c r="A463" s="27"/>
      <c r="B463" s="380" t="s">
        <v>221</v>
      </c>
      <c r="C463" s="381"/>
      <c r="D463" s="382" t="s">
        <v>252</v>
      </c>
      <c r="E463" s="382">
        <v>4.0</v>
      </c>
      <c r="F463" s="382">
        <v>3.0</v>
      </c>
      <c r="G463" s="382">
        <v>2.0</v>
      </c>
      <c r="H463" s="382">
        <v>3.0</v>
      </c>
      <c r="I463" s="382">
        <v>2.0</v>
      </c>
      <c r="J463" s="374" t="s">
        <v>252</v>
      </c>
      <c r="K463" s="385">
        <f t="shared" si="50"/>
        <v>14</v>
      </c>
      <c r="L463" s="234"/>
      <c r="M463" s="234"/>
      <c r="N463" s="234"/>
      <c r="O463" s="234"/>
      <c r="P463" s="234"/>
      <c r="Q463" s="234"/>
      <c r="R463" s="234"/>
      <c r="S463" s="234"/>
      <c r="T463" s="234"/>
      <c r="U463" s="234"/>
      <c r="V463" s="234"/>
      <c r="W463" s="234"/>
      <c r="X463" s="234"/>
      <c r="Y463" s="234"/>
      <c r="Z463" s="234"/>
      <c r="AA463" s="234"/>
    </row>
    <row r="464">
      <c r="A464" s="27"/>
      <c r="B464" s="380" t="s">
        <v>233</v>
      </c>
      <c r="C464" s="381"/>
      <c r="D464" s="382" t="s">
        <v>252</v>
      </c>
      <c r="E464" s="382" t="s">
        <v>252</v>
      </c>
      <c r="F464" s="382" t="s">
        <v>252</v>
      </c>
      <c r="G464" s="382">
        <v>1.0</v>
      </c>
      <c r="H464" s="382" t="s">
        <v>252</v>
      </c>
      <c r="I464" s="382" t="s">
        <v>252</v>
      </c>
      <c r="J464" s="374">
        <v>10.0</v>
      </c>
      <c r="K464" s="385">
        <f t="shared" si="50"/>
        <v>11</v>
      </c>
      <c r="L464" s="234"/>
      <c r="M464" s="234"/>
      <c r="N464" s="234"/>
      <c r="O464" s="234"/>
      <c r="P464" s="234"/>
      <c r="Q464" s="234"/>
      <c r="R464" s="234"/>
      <c r="S464" s="234"/>
      <c r="T464" s="234"/>
      <c r="U464" s="234"/>
      <c r="V464" s="234"/>
      <c r="W464" s="234"/>
      <c r="X464" s="234"/>
      <c r="Y464" s="234"/>
      <c r="Z464" s="234"/>
      <c r="AA464" s="234"/>
    </row>
    <row r="465">
      <c r="A465" s="35"/>
      <c r="B465" s="380" t="s">
        <v>338</v>
      </c>
      <c r="C465" s="383" t="str">
        <f t="shared" ref="C465:J465" si="51">C458/C457</f>
        <v>#DIV/0!</v>
      </c>
      <c r="D465" s="384">
        <f t="shared" si="51"/>
        <v>1</v>
      </c>
      <c r="E465" s="384">
        <f t="shared" si="51"/>
        <v>1</v>
      </c>
      <c r="F465" s="384">
        <f t="shared" si="51"/>
        <v>1</v>
      </c>
      <c r="G465" s="383">
        <f t="shared" si="51"/>
        <v>0.9938650307</v>
      </c>
      <c r="H465" s="384">
        <f t="shared" si="51"/>
        <v>1</v>
      </c>
      <c r="I465" s="384">
        <f t="shared" si="51"/>
        <v>1</v>
      </c>
      <c r="J465" s="384">
        <f t="shared" si="51"/>
        <v>0.7727272727</v>
      </c>
      <c r="K465" s="385" t="str">
        <f t="shared" si="50"/>
        <v>#DIV/0!</v>
      </c>
      <c r="L465" s="234"/>
      <c r="M465" s="234"/>
      <c r="N465" s="234"/>
      <c r="O465" s="234"/>
      <c r="P465" s="234"/>
      <c r="Q465" s="234"/>
      <c r="R465" s="234"/>
      <c r="S465" s="234"/>
      <c r="T465" s="234"/>
      <c r="U465" s="234"/>
      <c r="V465" s="234"/>
      <c r="W465" s="234"/>
      <c r="X465" s="234"/>
      <c r="Y465" s="234"/>
      <c r="Z465" s="234"/>
      <c r="AA465" s="234"/>
    </row>
    <row r="466">
      <c r="A466" s="386">
        <v>43780.0</v>
      </c>
      <c r="B466" s="376" t="s">
        <v>134</v>
      </c>
      <c r="C466" s="377"/>
      <c r="D466" s="378"/>
      <c r="E466" s="379" t="s">
        <v>38</v>
      </c>
      <c r="F466" s="379" t="s">
        <v>778</v>
      </c>
      <c r="G466" s="379" t="s">
        <v>60</v>
      </c>
      <c r="H466" s="370" t="s">
        <v>1944</v>
      </c>
      <c r="I466" s="370" t="s">
        <v>2660</v>
      </c>
      <c r="J466" s="370" t="s">
        <v>2687</v>
      </c>
      <c r="K466" s="385">
        <f t="shared" si="50"/>
        <v>0</v>
      </c>
      <c r="L466" s="234"/>
      <c r="M466" s="234"/>
      <c r="N466" s="234"/>
      <c r="O466" s="234"/>
      <c r="P466" s="234"/>
      <c r="Q466" s="234"/>
      <c r="R466" s="234"/>
      <c r="S466" s="234"/>
      <c r="T466" s="234"/>
      <c r="U466" s="234"/>
      <c r="V466" s="234"/>
      <c r="W466" s="234"/>
      <c r="X466" s="234"/>
      <c r="Y466" s="234"/>
      <c r="Z466" s="234"/>
      <c r="AA466" s="234"/>
    </row>
    <row r="467">
      <c r="A467" s="27"/>
      <c r="B467" s="380" t="s">
        <v>159</v>
      </c>
      <c r="C467" s="381"/>
      <c r="D467" s="382"/>
      <c r="E467" s="374">
        <v>84.0</v>
      </c>
      <c r="F467" s="374">
        <v>243.0</v>
      </c>
      <c r="G467" s="374">
        <v>40.0</v>
      </c>
      <c r="H467" s="374">
        <v>112.0</v>
      </c>
      <c r="I467" s="374">
        <v>91.0</v>
      </c>
      <c r="J467" s="374">
        <v>116.0</v>
      </c>
      <c r="K467" s="385">
        <f t="shared" si="50"/>
        <v>686</v>
      </c>
      <c r="L467" s="234"/>
      <c r="M467" s="234"/>
      <c r="N467" s="234"/>
      <c r="O467" s="234"/>
      <c r="P467" s="234"/>
      <c r="Q467" s="234"/>
      <c r="R467" s="234"/>
      <c r="S467" s="234"/>
      <c r="T467" s="234"/>
      <c r="U467" s="234"/>
      <c r="V467" s="234"/>
      <c r="W467" s="234"/>
      <c r="X467" s="234"/>
      <c r="Y467" s="234"/>
      <c r="Z467" s="234"/>
      <c r="AA467" s="234"/>
    </row>
    <row r="468">
      <c r="A468" s="27"/>
      <c r="B468" s="380" t="s">
        <v>178</v>
      </c>
      <c r="C468" s="381"/>
      <c r="D468" s="382"/>
      <c r="E468" s="374">
        <v>84.0</v>
      </c>
      <c r="F468" s="374">
        <v>243.0</v>
      </c>
      <c r="G468" s="374">
        <v>40.0</v>
      </c>
      <c r="H468" s="374">
        <v>112.0</v>
      </c>
      <c r="I468" s="374">
        <v>89.0</v>
      </c>
      <c r="J468" s="374">
        <v>114.0</v>
      </c>
      <c r="K468" s="385">
        <f t="shared" si="50"/>
        <v>682</v>
      </c>
      <c r="L468" s="234"/>
      <c r="M468" s="234"/>
      <c r="N468" s="234"/>
      <c r="O468" s="234"/>
      <c r="P468" s="234"/>
      <c r="Q468" s="234"/>
      <c r="R468" s="234"/>
      <c r="S468" s="234"/>
      <c r="T468" s="234"/>
      <c r="U468" s="234"/>
      <c r="V468" s="234"/>
      <c r="W468" s="234"/>
      <c r="X468" s="234"/>
      <c r="Y468" s="234"/>
      <c r="Z468" s="234"/>
      <c r="AA468" s="234"/>
    </row>
    <row r="469">
      <c r="A469" s="27"/>
      <c r="B469" s="380" t="s">
        <v>287</v>
      </c>
      <c r="C469" s="381"/>
      <c r="D469" s="382"/>
      <c r="E469" s="382">
        <v>63.0</v>
      </c>
      <c r="F469" s="382">
        <v>165.0</v>
      </c>
      <c r="G469" s="382" t="s">
        <v>252</v>
      </c>
      <c r="H469" s="382" t="s">
        <v>252</v>
      </c>
      <c r="I469" s="382" t="s">
        <v>252</v>
      </c>
      <c r="J469" s="374" t="s">
        <v>252</v>
      </c>
      <c r="K469" s="385">
        <f t="shared" si="50"/>
        <v>228</v>
      </c>
      <c r="L469" s="234"/>
      <c r="M469" s="234"/>
      <c r="N469" s="234"/>
      <c r="O469" s="234"/>
      <c r="P469" s="234"/>
      <c r="Q469" s="234"/>
      <c r="R469" s="234"/>
      <c r="S469" s="234"/>
      <c r="T469" s="234"/>
      <c r="U469" s="234"/>
      <c r="V469" s="234"/>
      <c r="W469" s="234"/>
      <c r="X469" s="234"/>
      <c r="Y469" s="234"/>
      <c r="Z469" s="234"/>
      <c r="AA469" s="234"/>
    </row>
    <row r="470">
      <c r="A470" s="27"/>
      <c r="B470" s="380" t="s">
        <v>295</v>
      </c>
      <c r="C470" s="381"/>
      <c r="D470" s="382"/>
      <c r="E470" s="382" t="s">
        <v>252</v>
      </c>
      <c r="F470" s="382" t="s">
        <v>252</v>
      </c>
      <c r="G470" s="382">
        <v>24.0</v>
      </c>
      <c r="H470" s="382">
        <v>95.0</v>
      </c>
      <c r="I470" s="382" t="s">
        <v>252</v>
      </c>
      <c r="J470" s="374" t="s">
        <v>252</v>
      </c>
      <c r="K470" s="385">
        <f t="shared" si="50"/>
        <v>119</v>
      </c>
      <c r="L470" s="234"/>
      <c r="M470" s="234"/>
      <c r="N470" s="234"/>
      <c r="O470" s="234"/>
      <c r="P470" s="234"/>
      <c r="Q470" s="234"/>
      <c r="R470" s="234"/>
      <c r="S470" s="234"/>
      <c r="T470" s="234"/>
      <c r="U470" s="234"/>
      <c r="V470" s="234"/>
      <c r="W470" s="234"/>
      <c r="X470" s="234"/>
      <c r="Y470" s="234"/>
      <c r="Z470" s="234"/>
      <c r="AA470" s="234"/>
    </row>
    <row r="471">
      <c r="A471" s="27"/>
      <c r="B471" s="380" t="s">
        <v>301</v>
      </c>
      <c r="C471" s="381"/>
      <c r="D471" s="382"/>
      <c r="E471" s="382" t="s">
        <v>252</v>
      </c>
      <c r="F471" s="382" t="s">
        <v>252</v>
      </c>
      <c r="G471" s="382" t="s">
        <v>252</v>
      </c>
      <c r="H471" s="382" t="s">
        <v>252</v>
      </c>
      <c r="I471" s="382">
        <v>52.0</v>
      </c>
      <c r="J471" s="374">
        <v>60.0</v>
      </c>
      <c r="K471" s="385">
        <f t="shared" si="50"/>
        <v>112</v>
      </c>
      <c r="L471" s="234"/>
      <c r="M471" s="234"/>
      <c r="N471" s="234"/>
      <c r="O471" s="234"/>
      <c r="P471" s="234"/>
      <c r="Q471" s="234"/>
      <c r="R471" s="234"/>
      <c r="S471" s="234"/>
      <c r="T471" s="234"/>
      <c r="U471" s="234"/>
      <c r="V471" s="234"/>
      <c r="W471" s="234"/>
      <c r="X471" s="234"/>
      <c r="Y471" s="234"/>
      <c r="Z471" s="234"/>
      <c r="AA471" s="234"/>
    </row>
    <row r="472">
      <c r="A472" s="27"/>
      <c r="B472" s="380" t="s">
        <v>214</v>
      </c>
      <c r="C472" s="381"/>
      <c r="D472" s="382"/>
      <c r="E472" s="382">
        <v>16.0</v>
      </c>
      <c r="F472" s="382">
        <v>67.0</v>
      </c>
      <c r="G472" s="382">
        <v>15.0</v>
      </c>
      <c r="H472" s="382">
        <v>15.0</v>
      </c>
      <c r="I472" s="382">
        <v>34.0</v>
      </c>
      <c r="J472" s="374">
        <v>56.0</v>
      </c>
      <c r="K472" s="385">
        <f t="shared" si="50"/>
        <v>203</v>
      </c>
      <c r="L472" s="234"/>
      <c r="M472" s="234"/>
      <c r="N472" s="234"/>
      <c r="O472" s="234"/>
      <c r="P472" s="234"/>
      <c r="Q472" s="234"/>
      <c r="R472" s="234"/>
      <c r="S472" s="234"/>
      <c r="T472" s="234"/>
      <c r="U472" s="234"/>
      <c r="V472" s="234"/>
      <c r="W472" s="234"/>
      <c r="X472" s="234"/>
      <c r="Y472" s="234"/>
      <c r="Z472" s="234"/>
      <c r="AA472" s="234"/>
    </row>
    <row r="473">
      <c r="A473" s="27"/>
      <c r="B473" s="380" t="s">
        <v>221</v>
      </c>
      <c r="C473" s="381"/>
      <c r="D473" s="382"/>
      <c r="E473" s="382">
        <v>4.0</v>
      </c>
      <c r="F473" s="382">
        <v>11.0</v>
      </c>
      <c r="G473" s="382">
        <v>1.0</v>
      </c>
      <c r="H473" s="382">
        <v>2.0</v>
      </c>
      <c r="I473" s="382">
        <v>3.0</v>
      </c>
      <c r="J473" s="374" t="s">
        <v>252</v>
      </c>
      <c r="K473" s="385">
        <f t="shared" si="50"/>
        <v>21</v>
      </c>
      <c r="L473" s="234"/>
      <c r="M473" s="234"/>
      <c r="N473" s="234"/>
      <c r="O473" s="234"/>
      <c r="P473" s="234"/>
      <c r="Q473" s="234"/>
      <c r="R473" s="234"/>
      <c r="S473" s="234"/>
      <c r="T473" s="234"/>
      <c r="U473" s="234"/>
      <c r="V473" s="234"/>
      <c r="W473" s="234"/>
      <c r="X473" s="234"/>
      <c r="Y473" s="234"/>
      <c r="Z473" s="234"/>
      <c r="AA473" s="234"/>
    </row>
    <row r="474">
      <c r="A474" s="27"/>
      <c r="B474" s="380" t="s">
        <v>233</v>
      </c>
      <c r="C474" s="381"/>
      <c r="D474" s="382"/>
      <c r="E474" s="382">
        <v>1.0</v>
      </c>
      <c r="F474" s="382" t="s">
        <v>252</v>
      </c>
      <c r="G474" s="382" t="s">
        <v>252</v>
      </c>
      <c r="H474" s="382" t="s">
        <v>252</v>
      </c>
      <c r="I474" s="382">
        <v>2.0</v>
      </c>
      <c r="J474" s="374">
        <v>2.0</v>
      </c>
      <c r="K474" s="385">
        <f t="shared" si="50"/>
        <v>5</v>
      </c>
      <c r="L474" s="234"/>
      <c r="M474" s="234"/>
      <c r="N474" s="234"/>
      <c r="O474" s="234"/>
      <c r="P474" s="234"/>
      <c r="Q474" s="234"/>
      <c r="R474" s="234"/>
      <c r="S474" s="234"/>
      <c r="T474" s="234"/>
      <c r="U474" s="234"/>
      <c r="V474" s="234"/>
      <c r="W474" s="234"/>
      <c r="X474" s="234"/>
      <c r="Y474" s="234"/>
      <c r="Z474" s="234"/>
      <c r="AA474" s="234"/>
    </row>
    <row r="475">
      <c r="A475" s="35"/>
      <c r="B475" s="380" t="s">
        <v>338</v>
      </c>
      <c r="C475" s="383" t="str">
        <f t="shared" ref="C475:J475" si="52">C468/C467</f>
        <v>#DIV/0!</v>
      </c>
      <c r="D475" s="384" t="str">
        <f t="shared" si="52"/>
        <v>#DIV/0!</v>
      </c>
      <c r="E475" s="384">
        <f t="shared" si="52"/>
        <v>1</v>
      </c>
      <c r="F475" s="384">
        <f t="shared" si="52"/>
        <v>1</v>
      </c>
      <c r="G475" s="383">
        <f t="shared" si="52"/>
        <v>1</v>
      </c>
      <c r="H475" s="384">
        <f t="shared" si="52"/>
        <v>1</v>
      </c>
      <c r="I475" s="384">
        <f t="shared" si="52"/>
        <v>0.978021978</v>
      </c>
      <c r="J475" s="384">
        <f t="shared" si="52"/>
        <v>0.9827586207</v>
      </c>
      <c r="K475" s="385" t="str">
        <f t="shared" si="50"/>
        <v>#DIV/0!</v>
      </c>
      <c r="L475" s="234"/>
      <c r="M475" s="234"/>
      <c r="N475" s="234"/>
      <c r="O475" s="234"/>
      <c r="P475" s="234"/>
      <c r="Q475" s="234"/>
      <c r="R475" s="234"/>
      <c r="S475" s="234"/>
      <c r="T475" s="234"/>
      <c r="U475" s="234"/>
      <c r="V475" s="234"/>
      <c r="W475" s="234"/>
      <c r="X475" s="234"/>
      <c r="Y475" s="234"/>
      <c r="Z475" s="234"/>
      <c r="AA475" s="234"/>
    </row>
    <row r="476">
      <c r="A476" s="386">
        <v>43781.0</v>
      </c>
      <c r="B476" s="376" t="s">
        <v>134</v>
      </c>
      <c r="C476" s="377"/>
      <c r="D476" s="378" t="s">
        <v>1356</v>
      </c>
      <c r="E476" s="379" t="s">
        <v>100</v>
      </c>
      <c r="F476" s="379" t="s">
        <v>778</v>
      </c>
      <c r="G476" s="379" t="s">
        <v>1238</v>
      </c>
      <c r="H476" s="370" t="s">
        <v>129</v>
      </c>
      <c r="I476" s="370" t="s">
        <v>2660</v>
      </c>
      <c r="J476" s="370" t="s">
        <v>2687</v>
      </c>
      <c r="K476" s="385">
        <f t="shared" si="50"/>
        <v>0</v>
      </c>
      <c r="L476" s="234"/>
      <c r="M476" s="234"/>
      <c r="N476" s="234"/>
      <c r="O476" s="234"/>
      <c r="P476" s="234"/>
      <c r="Q476" s="234"/>
      <c r="R476" s="234"/>
      <c r="S476" s="234"/>
      <c r="T476" s="234"/>
      <c r="U476" s="234"/>
      <c r="V476" s="234"/>
      <c r="W476" s="234"/>
      <c r="X476" s="234"/>
      <c r="Y476" s="234"/>
      <c r="Z476" s="234"/>
      <c r="AA476" s="234"/>
    </row>
    <row r="477">
      <c r="A477" s="27"/>
      <c r="B477" s="380" t="s">
        <v>159</v>
      </c>
      <c r="C477" s="381"/>
      <c r="D477" s="382">
        <v>54.0</v>
      </c>
      <c r="E477" s="374">
        <v>60.0</v>
      </c>
      <c r="F477" s="374">
        <v>134.0</v>
      </c>
      <c r="G477" s="374">
        <v>134.0</v>
      </c>
      <c r="H477" s="374">
        <v>28.0</v>
      </c>
      <c r="I477" s="374">
        <v>221.0</v>
      </c>
      <c r="J477" s="374">
        <v>51.0</v>
      </c>
      <c r="K477" s="385">
        <f t="shared" si="50"/>
        <v>682</v>
      </c>
      <c r="L477" s="234"/>
      <c r="M477" s="234"/>
      <c r="N477" s="234"/>
      <c r="O477" s="234"/>
      <c r="P477" s="234"/>
      <c r="Q477" s="234"/>
      <c r="R477" s="234"/>
      <c r="S477" s="234"/>
      <c r="T477" s="234"/>
      <c r="U477" s="234"/>
      <c r="V477" s="234"/>
      <c r="W477" s="234"/>
      <c r="X477" s="234"/>
      <c r="Y477" s="234"/>
      <c r="Z477" s="234"/>
      <c r="AA477" s="234"/>
    </row>
    <row r="478">
      <c r="A478" s="27"/>
      <c r="B478" s="380" t="s">
        <v>178</v>
      </c>
      <c r="C478" s="381"/>
      <c r="D478" s="382">
        <v>54.0</v>
      </c>
      <c r="E478" s="374">
        <v>60.0</v>
      </c>
      <c r="F478" s="374">
        <v>132.0</v>
      </c>
      <c r="G478" s="374">
        <v>134.0</v>
      </c>
      <c r="H478" s="374">
        <v>28.0</v>
      </c>
      <c r="I478" s="374">
        <v>218.0</v>
      </c>
      <c r="J478" s="374">
        <v>51.0</v>
      </c>
      <c r="K478" s="385">
        <f t="shared" si="50"/>
        <v>677</v>
      </c>
      <c r="L478" s="234"/>
      <c r="M478" s="234"/>
      <c r="N478" s="234"/>
      <c r="O478" s="234"/>
      <c r="P478" s="234"/>
      <c r="Q478" s="234"/>
      <c r="R478" s="234"/>
      <c r="S478" s="234"/>
      <c r="T478" s="234"/>
      <c r="U478" s="234"/>
      <c r="V478" s="234"/>
      <c r="W478" s="234"/>
      <c r="X478" s="234"/>
      <c r="Y478" s="234"/>
      <c r="Z478" s="234"/>
      <c r="AA478" s="234"/>
    </row>
    <row r="479">
      <c r="A479" s="27"/>
      <c r="B479" s="380" t="s">
        <v>287</v>
      </c>
      <c r="C479" s="381"/>
      <c r="D479" s="382">
        <v>51.0</v>
      </c>
      <c r="E479" s="382">
        <v>44.0</v>
      </c>
      <c r="F479" s="382">
        <v>99.0</v>
      </c>
      <c r="G479" s="382" t="s">
        <v>252</v>
      </c>
      <c r="H479" s="382" t="s">
        <v>252</v>
      </c>
      <c r="I479" s="382" t="s">
        <v>252</v>
      </c>
      <c r="J479" s="374" t="s">
        <v>252</v>
      </c>
      <c r="K479" s="385">
        <f t="shared" si="50"/>
        <v>194</v>
      </c>
      <c r="L479" s="234"/>
      <c r="M479" s="234"/>
      <c r="N479" s="234"/>
      <c r="O479" s="234"/>
      <c r="P479" s="234"/>
      <c r="Q479" s="234"/>
      <c r="R479" s="234"/>
      <c r="S479" s="234"/>
      <c r="T479" s="234"/>
      <c r="U479" s="234"/>
      <c r="V479" s="234"/>
      <c r="W479" s="234"/>
      <c r="X479" s="234"/>
      <c r="Y479" s="234"/>
      <c r="Z479" s="234"/>
      <c r="AA479" s="234"/>
    </row>
    <row r="480">
      <c r="A480" s="27"/>
      <c r="B480" s="380" t="s">
        <v>295</v>
      </c>
      <c r="C480" s="381"/>
      <c r="D480" s="382" t="s">
        <v>252</v>
      </c>
      <c r="E480" s="382" t="s">
        <v>252</v>
      </c>
      <c r="F480" s="382" t="s">
        <v>252</v>
      </c>
      <c r="G480" s="382">
        <v>103.0</v>
      </c>
      <c r="H480" s="382">
        <v>26.0</v>
      </c>
      <c r="I480" s="382" t="s">
        <v>252</v>
      </c>
      <c r="J480" s="374" t="s">
        <v>252</v>
      </c>
      <c r="K480" s="385">
        <f t="shared" si="50"/>
        <v>129</v>
      </c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  <c r="AA480" s="234"/>
    </row>
    <row r="481">
      <c r="A481" s="27"/>
      <c r="B481" s="380" t="s">
        <v>301</v>
      </c>
      <c r="C481" s="381"/>
      <c r="D481" s="382" t="s">
        <v>252</v>
      </c>
      <c r="E481" s="382" t="s">
        <v>252</v>
      </c>
      <c r="F481" s="382" t="s">
        <v>252</v>
      </c>
      <c r="G481" s="382" t="s">
        <v>252</v>
      </c>
      <c r="H481" s="382" t="s">
        <v>252</v>
      </c>
      <c r="I481" s="382">
        <v>141.0</v>
      </c>
      <c r="J481" s="374">
        <v>28.0</v>
      </c>
      <c r="K481" s="385">
        <f t="shared" si="50"/>
        <v>169</v>
      </c>
      <c r="L481" s="234"/>
      <c r="M481" s="234"/>
      <c r="N481" s="234"/>
      <c r="O481" s="234"/>
      <c r="P481" s="234"/>
      <c r="Q481" s="234"/>
      <c r="R481" s="234"/>
      <c r="S481" s="234"/>
      <c r="T481" s="234"/>
      <c r="U481" s="234"/>
      <c r="V481" s="234"/>
      <c r="W481" s="234"/>
      <c r="X481" s="234"/>
      <c r="Y481" s="234"/>
      <c r="Z481" s="234"/>
      <c r="AA481" s="234"/>
    </row>
    <row r="482">
      <c r="A482" s="27"/>
      <c r="B482" s="380" t="s">
        <v>214</v>
      </c>
      <c r="C482" s="381"/>
      <c r="D482" s="382">
        <v>3.0</v>
      </c>
      <c r="E482" s="382">
        <v>15.0</v>
      </c>
      <c r="F482" s="382">
        <v>29.0</v>
      </c>
      <c r="G482" s="382">
        <v>30.0</v>
      </c>
      <c r="H482" s="382">
        <v>2.0</v>
      </c>
      <c r="I482" s="382">
        <v>75.0</v>
      </c>
      <c r="J482" s="374">
        <v>22.0</v>
      </c>
      <c r="K482" s="385">
        <f t="shared" si="50"/>
        <v>176</v>
      </c>
      <c r="L482" s="234"/>
      <c r="M482" s="234"/>
      <c r="N482" s="234"/>
      <c r="O482" s="234"/>
      <c r="P482" s="234"/>
      <c r="Q482" s="234"/>
      <c r="R482" s="234"/>
      <c r="S482" s="234"/>
      <c r="T482" s="234"/>
      <c r="U482" s="234"/>
      <c r="V482" s="234"/>
      <c r="W482" s="234"/>
      <c r="X482" s="234"/>
      <c r="Y482" s="234"/>
      <c r="Z482" s="234"/>
      <c r="AA482" s="234"/>
    </row>
    <row r="483">
      <c r="A483" s="27"/>
      <c r="B483" s="380" t="s">
        <v>221</v>
      </c>
      <c r="C483" s="381"/>
      <c r="D483" s="382" t="s">
        <v>252</v>
      </c>
      <c r="E483" s="382">
        <v>1.0</v>
      </c>
      <c r="F483" s="382">
        <v>5.0</v>
      </c>
      <c r="G483" s="382">
        <v>1.0</v>
      </c>
      <c r="H483" s="382" t="s">
        <v>252</v>
      </c>
      <c r="I483" s="382">
        <v>2.0</v>
      </c>
      <c r="J483" s="374" t="s">
        <v>252</v>
      </c>
      <c r="K483" s="385">
        <f t="shared" si="50"/>
        <v>9</v>
      </c>
      <c r="L483" s="234"/>
      <c r="M483" s="234"/>
      <c r="N483" s="234"/>
      <c r="O483" s="234"/>
      <c r="P483" s="234"/>
      <c r="Q483" s="234"/>
      <c r="R483" s="234"/>
      <c r="S483" s="234"/>
      <c r="T483" s="234"/>
      <c r="U483" s="234"/>
      <c r="V483" s="234"/>
      <c r="W483" s="234"/>
      <c r="X483" s="234"/>
      <c r="Y483" s="234"/>
      <c r="Z483" s="234"/>
      <c r="AA483" s="234"/>
    </row>
    <row r="484">
      <c r="A484" s="27"/>
      <c r="B484" s="380" t="s">
        <v>233</v>
      </c>
      <c r="C484" s="381"/>
      <c r="D484" s="382" t="s">
        <v>252</v>
      </c>
      <c r="E484" s="382" t="s">
        <v>252</v>
      </c>
      <c r="F484" s="382">
        <v>2.0</v>
      </c>
      <c r="G484" s="382" t="s">
        <v>252</v>
      </c>
      <c r="H484" s="382" t="s">
        <v>252</v>
      </c>
      <c r="I484" s="382">
        <v>3.0</v>
      </c>
      <c r="J484" s="374">
        <v>1.0</v>
      </c>
      <c r="K484" s="385">
        <f t="shared" si="50"/>
        <v>6</v>
      </c>
      <c r="L484" s="234"/>
      <c r="M484" s="234"/>
      <c r="N484" s="234"/>
      <c r="O484" s="234"/>
      <c r="P484" s="234"/>
      <c r="Q484" s="234"/>
      <c r="R484" s="234"/>
      <c r="S484" s="234"/>
      <c r="T484" s="234"/>
      <c r="U484" s="234"/>
      <c r="V484" s="234"/>
      <c r="W484" s="234"/>
      <c r="X484" s="234"/>
      <c r="Y484" s="234"/>
      <c r="Z484" s="234"/>
      <c r="AA484" s="234"/>
    </row>
    <row r="485">
      <c r="A485" s="35"/>
      <c r="B485" s="380" t="s">
        <v>338</v>
      </c>
      <c r="C485" s="383" t="str">
        <f t="shared" ref="C485:J485" si="53">C478/C477</f>
        <v>#DIV/0!</v>
      </c>
      <c r="D485" s="384">
        <f t="shared" si="53"/>
        <v>1</v>
      </c>
      <c r="E485" s="384">
        <f t="shared" si="53"/>
        <v>1</v>
      </c>
      <c r="F485" s="384">
        <f t="shared" si="53"/>
        <v>0.9850746269</v>
      </c>
      <c r="G485" s="383">
        <f t="shared" si="53"/>
        <v>1</v>
      </c>
      <c r="H485" s="384">
        <f t="shared" si="53"/>
        <v>1</v>
      </c>
      <c r="I485" s="384">
        <f t="shared" si="53"/>
        <v>0.9864253394</v>
      </c>
      <c r="J485" s="384">
        <f t="shared" si="53"/>
        <v>1</v>
      </c>
      <c r="K485" s="385" t="str">
        <f t="shared" si="50"/>
        <v>#DIV/0!</v>
      </c>
      <c r="L485" s="234"/>
      <c r="M485" s="234"/>
      <c r="N485" s="234"/>
      <c r="O485" s="234"/>
      <c r="P485" s="234"/>
      <c r="Q485" s="234"/>
      <c r="R485" s="234"/>
      <c r="S485" s="234"/>
      <c r="T485" s="234"/>
      <c r="U485" s="234"/>
      <c r="V485" s="234"/>
      <c r="W485" s="234"/>
      <c r="X485" s="234"/>
      <c r="Y485" s="234"/>
      <c r="Z485" s="234"/>
      <c r="AA485" s="234"/>
    </row>
    <row r="486">
      <c r="A486" s="386">
        <v>43782.0</v>
      </c>
      <c r="B486" s="376" t="s">
        <v>134</v>
      </c>
      <c r="C486" s="377"/>
      <c r="D486" s="378" t="s">
        <v>98</v>
      </c>
      <c r="E486" s="379" t="s">
        <v>39</v>
      </c>
      <c r="F486" s="379" t="s">
        <v>43</v>
      </c>
      <c r="G486" s="379" t="s">
        <v>118</v>
      </c>
      <c r="H486" s="370" t="s">
        <v>176</v>
      </c>
      <c r="I486" s="370" t="s">
        <v>2669</v>
      </c>
      <c r="J486" s="370" t="s">
        <v>2678</v>
      </c>
      <c r="K486" s="385">
        <f t="shared" si="50"/>
        <v>0</v>
      </c>
      <c r="L486" s="234"/>
      <c r="M486" s="234"/>
      <c r="N486" s="234"/>
      <c r="O486" s="234"/>
      <c r="P486" s="234"/>
      <c r="Q486" s="234"/>
      <c r="R486" s="234"/>
      <c r="S486" s="234"/>
      <c r="T486" s="234"/>
      <c r="U486" s="234"/>
      <c r="V486" s="234"/>
      <c r="W486" s="234"/>
      <c r="X486" s="234"/>
      <c r="Y486" s="234"/>
      <c r="Z486" s="234"/>
      <c r="AA486" s="234"/>
    </row>
    <row r="487">
      <c r="A487" s="27"/>
      <c r="B487" s="380" t="s">
        <v>159</v>
      </c>
      <c r="C487" s="381"/>
      <c r="D487" s="382">
        <v>30.0</v>
      </c>
      <c r="E487" s="374">
        <v>128.0</v>
      </c>
      <c r="F487" s="374">
        <v>120.0</v>
      </c>
      <c r="G487" s="374">
        <v>145.0</v>
      </c>
      <c r="H487" s="374">
        <v>72.0</v>
      </c>
      <c r="I487" s="374">
        <v>108.0</v>
      </c>
      <c r="J487" s="374">
        <v>152.0</v>
      </c>
      <c r="K487" s="385">
        <f t="shared" si="50"/>
        <v>755</v>
      </c>
      <c r="L487" s="234"/>
      <c r="M487" s="234"/>
      <c r="N487" s="234"/>
      <c r="O487" s="234"/>
      <c r="P487" s="234"/>
      <c r="Q487" s="234"/>
      <c r="R487" s="234"/>
      <c r="S487" s="234"/>
      <c r="T487" s="234"/>
      <c r="U487" s="234"/>
      <c r="V487" s="234"/>
      <c r="W487" s="234"/>
      <c r="X487" s="234"/>
      <c r="Y487" s="234"/>
      <c r="Z487" s="234"/>
      <c r="AA487" s="234"/>
    </row>
    <row r="488">
      <c r="A488" s="27"/>
      <c r="B488" s="380" t="s">
        <v>178</v>
      </c>
      <c r="C488" s="381"/>
      <c r="D488" s="382"/>
      <c r="E488" s="374"/>
      <c r="F488" s="374"/>
      <c r="G488" s="374">
        <v>144.0</v>
      </c>
      <c r="H488" s="374"/>
      <c r="I488" s="374"/>
      <c r="J488" s="374">
        <v>152.0</v>
      </c>
      <c r="K488" s="385">
        <f t="shared" si="50"/>
        <v>296</v>
      </c>
      <c r="L488" s="234"/>
      <c r="M488" s="234"/>
      <c r="N488" s="234"/>
      <c r="O488" s="234"/>
      <c r="P488" s="234"/>
      <c r="Q488" s="234"/>
      <c r="R488" s="234"/>
      <c r="S488" s="234"/>
      <c r="T488" s="234"/>
      <c r="U488" s="234"/>
      <c r="V488" s="234"/>
      <c r="W488" s="234"/>
      <c r="X488" s="234"/>
      <c r="Y488" s="234"/>
      <c r="Z488" s="234"/>
      <c r="AA488" s="234"/>
    </row>
    <row r="489">
      <c r="A489" s="27"/>
      <c r="B489" s="380" t="s">
        <v>287</v>
      </c>
      <c r="C489" s="381"/>
      <c r="D489" s="382">
        <v>26.0</v>
      </c>
      <c r="E489" s="382">
        <v>108.0</v>
      </c>
      <c r="F489" s="382"/>
      <c r="G489" s="382"/>
      <c r="H489" s="382"/>
      <c r="I489" s="382"/>
      <c r="J489" s="374"/>
      <c r="K489" s="385">
        <f t="shared" si="50"/>
        <v>134</v>
      </c>
      <c r="L489" s="234"/>
      <c r="M489" s="234"/>
      <c r="N489" s="234"/>
      <c r="O489" s="234"/>
      <c r="P489" s="234"/>
      <c r="Q489" s="234"/>
      <c r="R489" s="234"/>
      <c r="S489" s="234"/>
      <c r="T489" s="234"/>
      <c r="U489" s="234"/>
      <c r="V489" s="234"/>
      <c r="W489" s="234"/>
      <c r="X489" s="234"/>
      <c r="Y489" s="234"/>
      <c r="Z489" s="234"/>
      <c r="AA489" s="234"/>
    </row>
    <row r="490">
      <c r="A490" s="27"/>
      <c r="B490" s="380" t="s">
        <v>295</v>
      </c>
      <c r="C490" s="381"/>
      <c r="D490" s="382"/>
      <c r="E490" s="382"/>
      <c r="F490" s="382">
        <v>104.0</v>
      </c>
      <c r="G490" s="382">
        <v>127.0</v>
      </c>
      <c r="H490" s="382">
        <v>51.0</v>
      </c>
      <c r="I490" s="382">
        <v>67.0</v>
      </c>
      <c r="J490" s="374"/>
      <c r="K490" s="385">
        <f t="shared" si="50"/>
        <v>349</v>
      </c>
      <c r="L490" s="234"/>
      <c r="M490" s="234"/>
      <c r="N490" s="234"/>
      <c r="O490" s="234"/>
      <c r="P490" s="234"/>
      <c r="Q490" s="234"/>
      <c r="R490" s="234"/>
      <c r="S490" s="234"/>
      <c r="T490" s="234"/>
      <c r="U490" s="234"/>
      <c r="V490" s="234"/>
      <c r="W490" s="234"/>
      <c r="X490" s="234"/>
      <c r="Y490" s="234"/>
      <c r="Z490" s="234"/>
      <c r="AA490" s="234"/>
    </row>
    <row r="491">
      <c r="A491" s="27"/>
      <c r="B491" s="380" t="s">
        <v>301</v>
      </c>
      <c r="C491" s="381"/>
      <c r="D491" s="382"/>
      <c r="E491" s="382"/>
      <c r="F491" s="382"/>
      <c r="G491" s="382"/>
      <c r="H491" s="382"/>
      <c r="I491" s="382"/>
      <c r="J491" s="374">
        <v>73.0</v>
      </c>
      <c r="K491" s="385">
        <f t="shared" si="50"/>
        <v>73</v>
      </c>
      <c r="L491" s="234"/>
      <c r="M491" s="234"/>
      <c r="N491" s="234"/>
      <c r="O491" s="234"/>
      <c r="P491" s="234"/>
      <c r="Q491" s="234"/>
      <c r="R491" s="234"/>
      <c r="S491" s="234"/>
      <c r="T491" s="234"/>
      <c r="U491" s="234"/>
      <c r="V491" s="234"/>
      <c r="W491" s="234"/>
      <c r="X491" s="234"/>
      <c r="Y491" s="234"/>
      <c r="Z491" s="234"/>
      <c r="AA491" s="234"/>
    </row>
    <row r="492">
      <c r="A492" s="27"/>
      <c r="B492" s="380" t="s">
        <v>214</v>
      </c>
      <c r="C492" s="381"/>
      <c r="D492" s="382">
        <v>2.0</v>
      </c>
      <c r="E492" s="382">
        <v>14.0</v>
      </c>
      <c r="F492" s="382">
        <v>13.0</v>
      </c>
      <c r="G492" s="382">
        <v>17.0</v>
      </c>
      <c r="H492" s="382">
        <v>20.0</v>
      </c>
      <c r="I492" s="382">
        <v>40.0</v>
      </c>
      <c r="J492" s="374">
        <v>79.0</v>
      </c>
      <c r="K492" s="385">
        <f t="shared" si="50"/>
        <v>185</v>
      </c>
      <c r="L492" s="234"/>
      <c r="M492" s="234"/>
      <c r="N492" s="234"/>
      <c r="O492" s="234"/>
      <c r="P492" s="234"/>
      <c r="Q492" s="234"/>
      <c r="R492" s="234"/>
      <c r="S492" s="234"/>
      <c r="T492" s="234"/>
      <c r="U492" s="234"/>
      <c r="V492" s="234"/>
      <c r="W492" s="234"/>
      <c r="X492" s="234"/>
      <c r="Y492" s="234"/>
      <c r="Z492" s="234"/>
      <c r="AA492" s="234"/>
    </row>
    <row r="493">
      <c r="A493" s="27"/>
      <c r="B493" s="380" t="s">
        <v>221</v>
      </c>
      <c r="C493" s="381"/>
      <c r="D493" s="382">
        <v>2.0</v>
      </c>
      <c r="E493" s="382">
        <v>6.0</v>
      </c>
      <c r="F493" s="382">
        <v>2.0</v>
      </c>
      <c r="G493" s="382"/>
      <c r="H493" s="382"/>
      <c r="I493" s="382"/>
      <c r="J493" s="374"/>
      <c r="K493" s="385">
        <f t="shared" si="50"/>
        <v>10</v>
      </c>
      <c r="L493" s="234"/>
      <c r="M493" s="234"/>
      <c r="N493" s="234"/>
      <c r="O493" s="234"/>
      <c r="P493" s="234"/>
      <c r="Q493" s="234"/>
      <c r="R493" s="234"/>
      <c r="S493" s="234"/>
      <c r="T493" s="234"/>
      <c r="U493" s="234"/>
      <c r="V493" s="234"/>
      <c r="W493" s="234"/>
      <c r="X493" s="234"/>
      <c r="Y493" s="234"/>
      <c r="Z493" s="234"/>
      <c r="AA493" s="234"/>
    </row>
    <row r="494">
      <c r="A494" s="27"/>
      <c r="B494" s="380" t="s">
        <v>233</v>
      </c>
      <c r="C494" s="381"/>
      <c r="D494" s="382"/>
      <c r="E494" s="382"/>
      <c r="F494" s="382">
        <v>1.0</v>
      </c>
      <c r="G494" s="382">
        <v>1.0</v>
      </c>
      <c r="H494" s="382">
        <v>1.0</v>
      </c>
      <c r="I494" s="382">
        <v>1.0</v>
      </c>
      <c r="J494" s="374"/>
      <c r="K494" s="385">
        <f t="shared" si="50"/>
        <v>4</v>
      </c>
      <c r="L494" s="234"/>
      <c r="M494" s="234"/>
      <c r="N494" s="234"/>
      <c r="O494" s="234"/>
      <c r="P494" s="234"/>
      <c r="Q494" s="234"/>
      <c r="R494" s="234"/>
      <c r="S494" s="234"/>
      <c r="T494" s="234"/>
      <c r="U494" s="234"/>
      <c r="V494" s="234"/>
      <c r="W494" s="234"/>
      <c r="X494" s="234"/>
      <c r="Y494" s="234"/>
      <c r="Z494" s="234"/>
      <c r="AA494" s="234"/>
    </row>
    <row r="495">
      <c r="A495" s="35"/>
      <c r="B495" s="380" t="s">
        <v>338</v>
      </c>
      <c r="C495" s="383" t="str">
        <f t="shared" ref="C495:J495" si="54">C488/C487</f>
        <v>#DIV/0!</v>
      </c>
      <c r="D495" s="384">
        <f t="shared" si="54"/>
        <v>0</v>
      </c>
      <c r="E495" s="384">
        <f t="shared" si="54"/>
        <v>0</v>
      </c>
      <c r="F495" s="384">
        <f t="shared" si="54"/>
        <v>0</v>
      </c>
      <c r="G495" s="383">
        <f t="shared" si="54"/>
        <v>0.9931034483</v>
      </c>
      <c r="H495" s="384">
        <f t="shared" si="54"/>
        <v>0</v>
      </c>
      <c r="I495" s="384">
        <f t="shared" si="54"/>
        <v>0</v>
      </c>
      <c r="J495" s="384">
        <f t="shared" si="54"/>
        <v>1</v>
      </c>
      <c r="K495" s="388"/>
      <c r="L495" s="234"/>
      <c r="M495" s="234"/>
      <c r="N495" s="234"/>
      <c r="O495" s="234"/>
      <c r="P495" s="234"/>
      <c r="Q495" s="234"/>
      <c r="R495" s="234"/>
      <c r="S495" s="234"/>
      <c r="T495" s="234"/>
      <c r="U495" s="234"/>
      <c r="V495" s="234"/>
      <c r="W495" s="234"/>
      <c r="X495" s="234"/>
      <c r="Y495" s="234"/>
      <c r="Z495" s="234"/>
      <c r="AA495" s="234"/>
    </row>
    <row r="496">
      <c r="A496" s="386">
        <v>43783.0</v>
      </c>
      <c r="B496" s="376" t="s">
        <v>134</v>
      </c>
      <c r="C496" s="378" t="s">
        <v>589</v>
      </c>
      <c r="D496" s="378" t="s">
        <v>1896</v>
      </c>
      <c r="E496" s="379" t="s">
        <v>189</v>
      </c>
      <c r="F496" s="379" t="s">
        <v>129</v>
      </c>
      <c r="G496" s="379" t="s">
        <v>1524</v>
      </c>
      <c r="H496" s="370" t="s">
        <v>1247</v>
      </c>
      <c r="I496" s="370" t="s">
        <v>2688</v>
      </c>
      <c r="J496" s="370"/>
      <c r="K496" s="387"/>
      <c r="L496" s="234"/>
      <c r="M496" s="234"/>
      <c r="N496" s="234"/>
      <c r="O496" s="234"/>
      <c r="P496" s="234"/>
      <c r="Q496" s="234"/>
      <c r="R496" s="234"/>
      <c r="S496" s="234"/>
      <c r="T496" s="234"/>
      <c r="U496" s="234"/>
      <c r="V496" s="234"/>
      <c r="W496" s="234"/>
      <c r="X496" s="234"/>
      <c r="Y496" s="234"/>
      <c r="Z496" s="234"/>
      <c r="AA496" s="234"/>
    </row>
    <row r="497">
      <c r="A497" s="27"/>
      <c r="B497" s="380" t="s">
        <v>159</v>
      </c>
      <c r="C497" s="382">
        <v>63.0</v>
      </c>
      <c r="D497" s="382">
        <v>104.0</v>
      </c>
      <c r="E497" s="374">
        <v>103.0</v>
      </c>
      <c r="F497" s="374">
        <v>126.0</v>
      </c>
      <c r="G497" s="374">
        <v>29.0</v>
      </c>
      <c r="H497" s="374">
        <v>59.0</v>
      </c>
      <c r="I497" s="374">
        <v>242.0</v>
      </c>
      <c r="J497" s="374">
        <f t="shared" ref="J497:J504" si="55">sum(C497:I497)</f>
        <v>726</v>
      </c>
      <c r="K497" s="385"/>
      <c r="L497" s="234"/>
      <c r="M497" s="234"/>
      <c r="N497" s="234"/>
      <c r="O497" s="234"/>
      <c r="P497" s="234"/>
      <c r="Q497" s="234"/>
      <c r="R497" s="234"/>
      <c r="S497" s="234"/>
      <c r="T497" s="234"/>
      <c r="U497" s="234"/>
      <c r="V497" s="234"/>
      <c r="W497" s="234"/>
      <c r="X497" s="234"/>
      <c r="Y497" s="234"/>
      <c r="Z497" s="234"/>
      <c r="AA497" s="234"/>
    </row>
    <row r="498">
      <c r="A498" s="27"/>
      <c r="B498" s="380" t="s">
        <v>178</v>
      </c>
      <c r="C498" s="382">
        <v>62.0</v>
      </c>
      <c r="D498" s="382">
        <v>103.0</v>
      </c>
      <c r="E498" s="374">
        <v>100.0</v>
      </c>
      <c r="F498" s="374">
        <v>126.0</v>
      </c>
      <c r="G498" s="374">
        <v>29.0</v>
      </c>
      <c r="H498" s="374">
        <v>59.0</v>
      </c>
      <c r="I498" s="374">
        <v>239.0</v>
      </c>
      <c r="J498" s="374">
        <f t="shared" si="55"/>
        <v>718</v>
      </c>
      <c r="K498" s="385"/>
      <c r="L498" s="234"/>
      <c r="M498" s="234"/>
      <c r="N498" s="234"/>
      <c r="O498" s="234"/>
      <c r="P498" s="234"/>
      <c r="Q498" s="234"/>
      <c r="R498" s="234"/>
      <c r="S498" s="234"/>
      <c r="T498" s="234"/>
      <c r="U498" s="234"/>
      <c r="V498" s="234"/>
      <c r="W498" s="234"/>
      <c r="X498" s="234"/>
      <c r="Y498" s="234"/>
      <c r="Z498" s="234"/>
      <c r="AA498" s="234"/>
    </row>
    <row r="499">
      <c r="A499" s="27"/>
      <c r="B499" s="380" t="s">
        <v>287</v>
      </c>
      <c r="C499" s="382">
        <v>59.0</v>
      </c>
      <c r="D499" s="382">
        <v>84.0</v>
      </c>
      <c r="E499" s="382">
        <v>70.0</v>
      </c>
      <c r="F499" s="382" t="s">
        <v>252</v>
      </c>
      <c r="G499" s="382" t="s">
        <v>252</v>
      </c>
      <c r="H499" s="382" t="s">
        <v>252</v>
      </c>
      <c r="I499" s="382" t="s">
        <v>252</v>
      </c>
      <c r="J499" s="374">
        <f t="shared" si="55"/>
        <v>213</v>
      </c>
      <c r="K499" s="385"/>
      <c r="L499" s="234"/>
      <c r="M499" s="234"/>
      <c r="N499" s="234"/>
      <c r="O499" s="234"/>
      <c r="P499" s="234"/>
      <c r="Q499" s="234"/>
      <c r="R499" s="234"/>
      <c r="S499" s="234"/>
      <c r="T499" s="234"/>
      <c r="U499" s="234"/>
      <c r="V499" s="234"/>
      <c r="W499" s="234"/>
      <c r="X499" s="234"/>
      <c r="Y499" s="234"/>
      <c r="Z499" s="234"/>
      <c r="AA499" s="234"/>
    </row>
    <row r="500">
      <c r="A500" s="27"/>
      <c r="B500" s="380" t="s">
        <v>295</v>
      </c>
      <c r="C500" s="382" t="s">
        <v>252</v>
      </c>
      <c r="D500" s="382" t="s">
        <v>252</v>
      </c>
      <c r="E500" s="382" t="s">
        <v>252</v>
      </c>
      <c r="F500" s="382">
        <v>101.0</v>
      </c>
      <c r="G500" s="382">
        <v>26.0</v>
      </c>
      <c r="H500" s="382">
        <v>47.0</v>
      </c>
      <c r="I500" s="382" t="s">
        <v>252</v>
      </c>
      <c r="J500" s="374">
        <f t="shared" si="55"/>
        <v>174</v>
      </c>
      <c r="K500" s="385"/>
      <c r="L500" s="234"/>
      <c r="M500" s="234"/>
      <c r="N500" s="234"/>
      <c r="O500" s="234"/>
      <c r="P500" s="234"/>
      <c r="Q500" s="234"/>
      <c r="R500" s="234"/>
      <c r="S500" s="234"/>
      <c r="T500" s="234"/>
      <c r="U500" s="234"/>
      <c r="V500" s="234"/>
      <c r="W500" s="234"/>
      <c r="X500" s="234"/>
      <c r="Y500" s="234"/>
      <c r="Z500" s="234"/>
      <c r="AA500" s="234"/>
    </row>
    <row r="501">
      <c r="A501" s="27"/>
      <c r="B501" s="380" t="s">
        <v>301</v>
      </c>
      <c r="C501" s="382" t="s">
        <v>252</v>
      </c>
      <c r="D501" s="382" t="s">
        <v>252</v>
      </c>
      <c r="E501" s="382" t="s">
        <v>252</v>
      </c>
      <c r="F501" s="382" t="s">
        <v>252</v>
      </c>
      <c r="G501" s="382" t="s">
        <v>252</v>
      </c>
      <c r="H501" s="382" t="s">
        <v>252</v>
      </c>
      <c r="I501" s="382">
        <v>146.0</v>
      </c>
      <c r="J501" s="374">
        <f t="shared" si="55"/>
        <v>146</v>
      </c>
      <c r="K501" s="385"/>
      <c r="L501" s="234"/>
      <c r="M501" s="234"/>
      <c r="N501" s="234"/>
      <c r="O501" s="234"/>
      <c r="P501" s="234"/>
      <c r="Q501" s="234"/>
      <c r="R501" s="234"/>
      <c r="S501" s="234"/>
      <c r="T501" s="234"/>
      <c r="U501" s="234"/>
      <c r="V501" s="234"/>
      <c r="W501" s="234"/>
      <c r="X501" s="234"/>
      <c r="Y501" s="234"/>
      <c r="Z501" s="234"/>
      <c r="AA501" s="234"/>
    </row>
    <row r="502">
      <c r="A502" s="27"/>
      <c r="B502" s="380" t="s">
        <v>214</v>
      </c>
      <c r="C502" s="382">
        <v>2.0</v>
      </c>
      <c r="D502" s="382">
        <v>18.0</v>
      </c>
      <c r="E502" s="382">
        <v>28.0</v>
      </c>
      <c r="F502" s="382" t="s">
        <v>252</v>
      </c>
      <c r="G502" s="382">
        <v>3.0</v>
      </c>
      <c r="H502" s="382">
        <v>11.0</v>
      </c>
      <c r="I502" s="382">
        <v>92.0</v>
      </c>
      <c r="J502" s="374">
        <f t="shared" si="55"/>
        <v>154</v>
      </c>
      <c r="K502" s="385"/>
      <c r="L502" s="234"/>
      <c r="M502" s="234"/>
      <c r="N502" s="234"/>
      <c r="O502" s="234"/>
      <c r="P502" s="234"/>
      <c r="Q502" s="234"/>
      <c r="R502" s="234"/>
      <c r="S502" s="234"/>
      <c r="T502" s="234"/>
      <c r="U502" s="234"/>
      <c r="V502" s="234"/>
      <c r="W502" s="234"/>
      <c r="X502" s="234"/>
      <c r="Y502" s="234"/>
      <c r="Z502" s="234"/>
      <c r="AA502" s="234"/>
    </row>
    <row r="503">
      <c r="A503" s="27"/>
      <c r="B503" s="380" t="s">
        <v>221</v>
      </c>
      <c r="C503" s="382">
        <v>1.0</v>
      </c>
      <c r="D503" s="382">
        <v>1.0</v>
      </c>
      <c r="E503" s="382">
        <v>2.0</v>
      </c>
      <c r="F503" s="382">
        <v>4.0</v>
      </c>
      <c r="G503" s="382" t="s">
        <v>252</v>
      </c>
      <c r="H503" s="382">
        <v>1.0</v>
      </c>
      <c r="I503" s="382">
        <v>1.0</v>
      </c>
      <c r="J503" s="374">
        <f t="shared" si="55"/>
        <v>10</v>
      </c>
      <c r="K503" s="385"/>
      <c r="L503" s="234"/>
      <c r="M503" s="234"/>
      <c r="N503" s="234"/>
      <c r="O503" s="234"/>
      <c r="P503" s="234"/>
      <c r="Q503" s="234"/>
      <c r="R503" s="234"/>
      <c r="S503" s="234"/>
      <c r="T503" s="234"/>
      <c r="U503" s="234"/>
      <c r="V503" s="234"/>
      <c r="W503" s="234"/>
      <c r="X503" s="234"/>
      <c r="Y503" s="234"/>
      <c r="Z503" s="234"/>
      <c r="AA503" s="234"/>
    </row>
    <row r="504">
      <c r="A504" s="27"/>
      <c r="B504" s="380" t="s">
        <v>233</v>
      </c>
      <c r="C504" s="382">
        <v>1.0</v>
      </c>
      <c r="D504" s="382">
        <v>1.0</v>
      </c>
      <c r="E504" s="382">
        <v>3.0</v>
      </c>
      <c r="F504" s="382" t="s">
        <v>252</v>
      </c>
      <c r="G504" s="382" t="s">
        <v>252</v>
      </c>
      <c r="H504" s="382" t="s">
        <v>252</v>
      </c>
      <c r="I504" s="382">
        <v>3.0</v>
      </c>
      <c r="J504" s="374">
        <f t="shared" si="55"/>
        <v>8</v>
      </c>
      <c r="K504" s="385"/>
      <c r="L504" s="234"/>
      <c r="M504" s="234"/>
      <c r="N504" s="234"/>
      <c r="O504" s="234"/>
      <c r="P504" s="234"/>
      <c r="Q504" s="234"/>
      <c r="R504" s="234"/>
      <c r="S504" s="234"/>
      <c r="T504" s="234"/>
      <c r="U504" s="234"/>
      <c r="V504" s="234"/>
      <c r="W504" s="234"/>
      <c r="X504" s="234"/>
      <c r="Y504" s="234"/>
      <c r="Z504" s="234"/>
      <c r="AA504" s="234"/>
    </row>
    <row r="505">
      <c r="A505" s="35"/>
      <c r="B505" s="380" t="s">
        <v>338</v>
      </c>
      <c r="C505" s="383">
        <f t="shared" ref="C505:J505" si="56">C498/C497</f>
        <v>0.9841269841</v>
      </c>
      <c r="D505" s="384">
        <f t="shared" si="56"/>
        <v>0.9903846154</v>
      </c>
      <c r="E505" s="384">
        <f t="shared" si="56"/>
        <v>0.9708737864</v>
      </c>
      <c r="F505" s="384">
        <f t="shared" si="56"/>
        <v>1</v>
      </c>
      <c r="G505" s="383">
        <f t="shared" si="56"/>
        <v>1</v>
      </c>
      <c r="H505" s="384">
        <f t="shared" si="56"/>
        <v>1</v>
      </c>
      <c r="I505" s="384">
        <f t="shared" si="56"/>
        <v>0.9876033058</v>
      </c>
      <c r="J505" s="384">
        <f t="shared" si="56"/>
        <v>0.9889807163</v>
      </c>
      <c r="K505" s="388"/>
      <c r="L505" s="234"/>
      <c r="M505" s="234"/>
      <c r="N505" s="234"/>
      <c r="O505" s="234"/>
      <c r="P505" s="234"/>
      <c r="Q505" s="234"/>
      <c r="R505" s="234"/>
      <c r="S505" s="234"/>
      <c r="T505" s="234"/>
      <c r="U505" s="234"/>
      <c r="V505" s="234"/>
      <c r="W505" s="234"/>
      <c r="X505" s="234"/>
      <c r="Y505" s="234"/>
      <c r="Z505" s="234"/>
      <c r="AA505" s="234"/>
    </row>
    <row r="506">
      <c r="A506" s="386">
        <v>43783.0</v>
      </c>
      <c r="B506" s="376" t="s">
        <v>134</v>
      </c>
      <c r="C506" s="378"/>
      <c r="D506" s="378"/>
      <c r="E506" s="379" t="s">
        <v>39</v>
      </c>
      <c r="F506" s="379" t="s">
        <v>59</v>
      </c>
      <c r="G506" s="379" t="s">
        <v>137</v>
      </c>
      <c r="H506" s="370" t="s">
        <v>1247</v>
      </c>
      <c r="I506" s="370" t="s">
        <v>524</v>
      </c>
      <c r="J506" s="370" t="s">
        <v>2666</v>
      </c>
      <c r="K506" s="387"/>
      <c r="L506" s="234"/>
      <c r="M506" s="234"/>
      <c r="N506" s="234"/>
      <c r="O506" s="234"/>
      <c r="P506" s="234"/>
      <c r="Q506" s="234"/>
      <c r="R506" s="234"/>
      <c r="S506" s="234"/>
      <c r="T506" s="234"/>
      <c r="U506" s="234"/>
      <c r="V506" s="234"/>
      <c r="W506" s="234"/>
      <c r="X506" s="234"/>
      <c r="Y506" s="234"/>
      <c r="Z506" s="234"/>
      <c r="AA506" s="234"/>
    </row>
    <row r="507">
      <c r="A507" s="27"/>
      <c r="B507" s="380" t="s">
        <v>159</v>
      </c>
      <c r="C507" s="382"/>
      <c r="D507" s="382"/>
      <c r="E507" s="374">
        <v>165.0</v>
      </c>
      <c r="F507" s="374">
        <v>126.0</v>
      </c>
      <c r="G507" s="374">
        <v>144.0</v>
      </c>
      <c r="H507" s="374">
        <v>48.0</v>
      </c>
      <c r="I507" s="374">
        <v>96.0</v>
      </c>
      <c r="J507" s="374">
        <v>128.0</v>
      </c>
      <c r="K507" s="385">
        <f t="shared" ref="K507:K514" si="57">sum(C507:J507)</f>
        <v>707</v>
      </c>
      <c r="L507" s="234"/>
      <c r="M507" s="234"/>
      <c r="N507" s="234"/>
      <c r="O507" s="234"/>
      <c r="P507" s="234"/>
      <c r="Q507" s="234"/>
      <c r="R507" s="234"/>
      <c r="S507" s="234"/>
      <c r="T507" s="234"/>
      <c r="U507" s="234"/>
      <c r="V507" s="234"/>
      <c r="W507" s="234"/>
      <c r="X507" s="234"/>
      <c r="Y507" s="234"/>
      <c r="Z507" s="234"/>
      <c r="AA507" s="234"/>
    </row>
    <row r="508">
      <c r="A508" s="27"/>
      <c r="B508" s="380" t="s">
        <v>178</v>
      </c>
      <c r="C508" s="382"/>
      <c r="D508" s="382"/>
      <c r="E508" s="374">
        <v>162.0</v>
      </c>
      <c r="F508" s="374">
        <v>126.0</v>
      </c>
      <c r="G508" s="374">
        <v>142.0</v>
      </c>
      <c r="H508" s="374">
        <v>48.0</v>
      </c>
      <c r="I508" s="374">
        <v>96.0</v>
      </c>
      <c r="J508" s="374">
        <v>126.0</v>
      </c>
      <c r="K508" s="385">
        <f t="shared" si="57"/>
        <v>700</v>
      </c>
      <c r="L508" s="234"/>
      <c r="M508" s="234"/>
      <c r="N508" s="234"/>
      <c r="O508" s="234"/>
      <c r="P508" s="234"/>
      <c r="Q508" s="234"/>
      <c r="R508" s="234"/>
      <c r="S508" s="234"/>
      <c r="T508" s="234"/>
      <c r="U508" s="234"/>
      <c r="V508" s="234"/>
      <c r="W508" s="234"/>
      <c r="X508" s="234"/>
      <c r="Y508" s="234"/>
      <c r="Z508" s="234"/>
      <c r="AA508" s="234"/>
    </row>
    <row r="509">
      <c r="A509" s="27"/>
      <c r="B509" s="380" t="s">
        <v>287</v>
      </c>
      <c r="C509" s="382"/>
      <c r="D509" s="382"/>
      <c r="E509" s="382">
        <v>139.0</v>
      </c>
      <c r="F509" s="382">
        <v>106.0</v>
      </c>
      <c r="G509" s="382"/>
      <c r="H509" s="382"/>
      <c r="I509" s="382"/>
      <c r="J509" s="374"/>
      <c r="K509" s="385">
        <f t="shared" si="57"/>
        <v>245</v>
      </c>
      <c r="L509" s="234"/>
      <c r="M509" s="234"/>
      <c r="N509" s="234"/>
      <c r="O509" s="234"/>
      <c r="P509" s="234"/>
      <c r="Q509" s="234"/>
      <c r="R509" s="234"/>
      <c r="S509" s="234"/>
      <c r="T509" s="234"/>
      <c r="U509" s="234"/>
      <c r="V509" s="234"/>
      <c r="W509" s="234"/>
      <c r="X509" s="234"/>
      <c r="Y509" s="234"/>
      <c r="Z509" s="234"/>
      <c r="AA509" s="234"/>
    </row>
    <row r="510">
      <c r="A510" s="27"/>
      <c r="B510" s="380" t="s">
        <v>295</v>
      </c>
      <c r="C510" s="382"/>
      <c r="D510" s="382"/>
      <c r="E510" s="382"/>
      <c r="F510" s="382"/>
      <c r="G510" s="382">
        <v>119.0</v>
      </c>
      <c r="H510" s="382">
        <v>37.0</v>
      </c>
      <c r="I510" s="382">
        <v>70.0</v>
      </c>
      <c r="J510" s="374"/>
      <c r="K510" s="385">
        <f t="shared" si="57"/>
        <v>226</v>
      </c>
      <c r="L510" s="234"/>
      <c r="M510" s="234"/>
      <c r="N510" s="234"/>
      <c r="O510" s="234"/>
      <c r="P510" s="234"/>
      <c r="Q510" s="234"/>
      <c r="R510" s="234"/>
      <c r="S510" s="234"/>
      <c r="T510" s="234"/>
      <c r="U510" s="234"/>
      <c r="V510" s="234"/>
      <c r="W510" s="234"/>
      <c r="X510" s="234"/>
      <c r="Y510" s="234"/>
      <c r="Z510" s="234"/>
      <c r="AA510" s="234"/>
    </row>
    <row r="511">
      <c r="A511" s="27"/>
      <c r="B511" s="380" t="s">
        <v>301</v>
      </c>
      <c r="C511" s="382"/>
      <c r="D511" s="382"/>
      <c r="E511" s="382"/>
      <c r="F511" s="382"/>
      <c r="G511" s="382"/>
      <c r="H511" s="382"/>
      <c r="I511" s="382"/>
      <c r="J511" s="374">
        <v>75.0</v>
      </c>
      <c r="K511" s="385">
        <f t="shared" si="57"/>
        <v>75</v>
      </c>
      <c r="L511" s="234"/>
      <c r="M511" s="234"/>
      <c r="N511" s="234"/>
      <c r="O511" s="234"/>
      <c r="P511" s="234"/>
      <c r="Q511" s="234"/>
      <c r="R511" s="234"/>
      <c r="S511" s="234"/>
      <c r="T511" s="234"/>
      <c r="U511" s="234"/>
      <c r="V511" s="234"/>
      <c r="W511" s="234"/>
      <c r="X511" s="234"/>
      <c r="Y511" s="234"/>
      <c r="Z511" s="234"/>
      <c r="AA511" s="234"/>
    </row>
    <row r="512">
      <c r="A512" s="27"/>
      <c r="B512" s="380" t="s">
        <v>214</v>
      </c>
      <c r="C512" s="382"/>
      <c r="D512" s="382"/>
      <c r="E512" s="382">
        <v>19.0</v>
      </c>
      <c r="F512" s="382">
        <v>17.0</v>
      </c>
      <c r="G512" s="382">
        <v>20.0</v>
      </c>
      <c r="H512" s="382">
        <v>11.0</v>
      </c>
      <c r="I512" s="382">
        <v>25.0</v>
      </c>
      <c r="J512" s="374">
        <v>51.0</v>
      </c>
      <c r="K512" s="385">
        <f t="shared" si="57"/>
        <v>143</v>
      </c>
      <c r="L512" s="234"/>
      <c r="M512" s="234"/>
      <c r="N512" s="234"/>
      <c r="O512" s="234"/>
      <c r="P512" s="234"/>
      <c r="Q512" s="234"/>
      <c r="R512" s="234"/>
      <c r="S512" s="234"/>
      <c r="T512" s="234"/>
      <c r="U512" s="234"/>
      <c r="V512" s="234"/>
      <c r="W512" s="234"/>
      <c r="X512" s="234"/>
      <c r="Y512" s="234"/>
      <c r="Z512" s="234"/>
      <c r="AA512" s="234"/>
    </row>
    <row r="513">
      <c r="A513" s="27"/>
      <c r="B513" s="380" t="s">
        <v>221</v>
      </c>
      <c r="C513" s="382"/>
      <c r="D513" s="382"/>
      <c r="E513" s="382">
        <v>4.0</v>
      </c>
      <c r="F513" s="382">
        <v>3.0</v>
      </c>
      <c r="G513" s="382">
        <v>3.0</v>
      </c>
      <c r="H513" s="382"/>
      <c r="I513" s="382">
        <v>1.0</v>
      </c>
      <c r="J513" s="374"/>
      <c r="K513" s="385">
        <f t="shared" si="57"/>
        <v>11</v>
      </c>
      <c r="L513" s="234"/>
      <c r="M513" s="234"/>
      <c r="N513" s="234"/>
      <c r="O513" s="234"/>
      <c r="P513" s="234"/>
      <c r="Q513" s="234"/>
      <c r="R513" s="234"/>
      <c r="S513" s="234"/>
      <c r="T513" s="234"/>
      <c r="U513" s="234"/>
      <c r="V513" s="234"/>
      <c r="W513" s="234"/>
      <c r="X513" s="234"/>
      <c r="Y513" s="234"/>
      <c r="Z513" s="234"/>
      <c r="AA513" s="234"/>
    </row>
    <row r="514">
      <c r="A514" s="27"/>
      <c r="B514" s="380" t="s">
        <v>233</v>
      </c>
      <c r="C514" s="382"/>
      <c r="D514" s="382"/>
      <c r="E514" s="382">
        <v>3.0</v>
      </c>
      <c r="F514" s="382"/>
      <c r="G514" s="382">
        <v>2.0</v>
      </c>
      <c r="H514" s="382"/>
      <c r="I514" s="382"/>
      <c r="J514" s="374">
        <v>2.0</v>
      </c>
      <c r="K514" s="385">
        <f t="shared" si="57"/>
        <v>7</v>
      </c>
      <c r="L514" s="234"/>
      <c r="M514" s="234"/>
      <c r="N514" s="234"/>
      <c r="O514" s="234"/>
      <c r="P514" s="234"/>
      <c r="Q514" s="234"/>
      <c r="R514" s="234"/>
      <c r="S514" s="234"/>
      <c r="T514" s="234"/>
      <c r="U514" s="234"/>
      <c r="V514" s="234"/>
      <c r="W514" s="234"/>
      <c r="X514" s="234"/>
      <c r="Y514" s="234"/>
      <c r="Z514" s="234"/>
      <c r="AA514" s="234"/>
    </row>
    <row r="515">
      <c r="A515" s="35"/>
      <c r="B515" s="380" t="s">
        <v>338</v>
      </c>
      <c r="C515" s="383" t="str">
        <f t="shared" ref="C515:J515" si="58">C508/C507</f>
        <v>#DIV/0!</v>
      </c>
      <c r="D515" s="384" t="str">
        <f t="shared" si="58"/>
        <v>#DIV/0!</v>
      </c>
      <c r="E515" s="384">
        <f t="shared" si="58"/>
        <v>0.9818181818</v>
      </c>
      <c r="F515" s="384">
        <f t="shared" si="58"/>
        <v>1</v>
      </c>
      <c r="G515" s="383">
        <f t="shared" si="58"/>
        <v>0.9861111111</v>
      </c>
      <c r="H515" s="384">
        <f t="shared" si="58"/>
        <v>1</v>
      </c>
      <c r="I515" s="384">
        <f t="shared" si="58"/>
        <v>1</v>
      </c>
      <c r="J515" s="384">
        <f t="shared" si="58"/>
        <v>0.984375</v>
      </c>
      <c r="K515" s="388"/>
      <c r="L515" s="234"/>
      <c r="M515" s="234"/>
      <c r="N515" s="234"/>
      <c r="O515" s="234"/>
      <c r="P515" s="234"/>
      <c r="Q515" s="234"/>
      <c r="R515" s="234"/>
      <c r="S515" s="234"/>
      <c r="T515" s="234"/>
      <c r="U515" s="234"/>
      <c r="V515" s="234"/>
      <c r="W515" s="234"/>
      <c r="X515" s="234"/>
      <c r="Y515" s="234"/>
      <c r="Z515" s="234"/>
      <c r="AA515" s="234"/>
    </row>
    <row r="516">
      <c r="A516" s="386">
        <v>43785.0</v>
      </c>
      <c r="B516" s="376" t="s">
        <v>134</v>
      </c>
      <c r="C516" s="378"/>
      <c r="D516" s="378"/>
      <c r="E516" s="379" t="s">
        <v>167</v>
      </c>
      <c r="F516" s="379" t="s">
        <v>42</v>
      </c>
      <c r="G516" s="379" t="s">
        <v>2020</v>
      </c>
      <c r="H516" s="370" t="s">
        <v>456</v>
      </c>
      <c r="I516" s="370" t="s">
        <v>2597</v>
      </c>
      <c r="J516" s="370" t="s">
        <v>2665</v>
      </c>
      <c r="K516" s="387"/>
      <c r="L516" s="234"/>
      <c r="M516" s="234"/>
      <c r="N516" s="234"/>
      <c r="O516" s="234"/>
      <c r="P516" s="234"/>
      <c r="Q516" s="234"/>
      <c r="R516" s="234"/>
      <c r="S516" s="234"/>
      <c r="T516" s="234"/>
      <c r="U516" s="234"/>
      <c r="V516" s="234"/>
      <c r="W516" s="234"/>
      <c r="X516" s="234"/>
      <c r="Y516" s="234"/>
      <c r="Z516" s="234"/>
      <c r="AA516" s="234"/>
    </row>
    <row r="517">
      <c r="A517" s="27"/>
      <c r="B517" s="380" t="s">
        <v>159</v>
      </c>
      <c r="C517" s="382"/>
      <c r="D517" s="382"/>
      <c r="E517" s="374">
        <v>124.0</v>
      </c>
      <c r="F517" s="374">
        <v>31.0</v>
      </c>
      <c r="G517" s="374">
        <v>154.0</v>
      </c>
      <c r="H517" s="374">
        <v>128.0</v>
      </c>
      <c r="I517" s="374">
        <v>64.0</v>
      </c>
      <c r="J517" s="374">
        <v>81.0</v>
      </c>
      <c r="K517" s="385">
        <f t="shared" ref="K517:K524" si="59">sum(E517:J517)</f>
        <v>582</v>
      </c>
      <c r="L517" s="234"/>
      <c r="M517" s="234"/>
      <c r="N517" s="234"/>
      <c r="O517" s="234"/>
      <c r="P517" s="234"/>
      <c r="Q517" s="234"/>
      <c r="R517" s="234"/>
      <c r="S517" s="234"/>
      <c r="T517" s="234"/>
      <c r="U517" s="234"/>
      <c r="V517" s="234"/>
      <c r="W517" s="234"/>
      <c r="X517" s="234"/>
      <c r="Y517" s="234"/>
      <c r="Z517" s="234"/>
      <c r="AA517" s="234"/>
    </row>
    <row r="518">
      <c r="A518" s="27"/>
      <c r="B518" s="380" t="s">
        <v>178</v>
      </c>
      <c r="C518" s="382"/>
      <c r="D518" s="382"/>
      <c r="E518" s="374"/>
      <c r="F518" s="374"/>
      <c r="G518" s="374"/>
      <c r="H518" s="374"/>
      <c r="I518" s="374"/>
      <c r="J518" s="374"/>
      <c r="K518" s="385">
        <f t="shared" si="59"/>
        <v>0</v>
      </c>
      <c r="L518" s="234"/>
      <c r="M518" s="234"/>
      <c r="N518" s="234"/>
      <c r="O518" s="234"/>
      <c r="P518" s="234"/>
      <c r="Q518" s="234"/>
      <c r="R518" s="234"/>
      <c r="S518" s="234"/>
      <c r="T518" s="234"/>
      <c r="U518" s="234"/>
      <c r="V518" s="234"/>
      <c r="W518" s="234"/>
      <c r="X518" s="234"/>
      <c r="Y518" s="234"/>
      <c r="Z518" s="234"/>
      <c r="AA518" s="234"/>
    </row>
    <row r="519">
      <c r="A519" s="27"/>
      <c r="B519" s="380" t="s">
        <v>287</v>
      </c>
      <c r="C519" s="382"/>
      <c r="D519" s="382"/>
      <c r="E519" s="382"/>
      <c r="F519" s="382">
        <v>27.0</v>
      </c>
      <c r="G519" s="382">
        <v>124.0</v>
      </c>
      <c r="H519" s="382"/>
      <c r="I519" s="382"/>
      <c r="J519" s="374"/>
      <c r="K519" s="385">
        <f t="shared" si="59"/>
        <v>151</v>
      </c>
      <c r="L519" s="234"/>
      <c r="M519" s="234"/>
      <c r="N519" s="234"/>
      <c r="O519" s="234"/>
      <c r="P519" s="234"/>
      <c r="Q519" s="234"/>
      <c r="R519" s="234"/>
      <c r="S519" s="234"/>
      <c r="T519" s="234"/>
      <c r="U519" s="234"/>
      <c r="V519" s="234"/>
      <c r="W519" s="234"/>
      <c r="X519" s="234"/>
      <c r="Y519" s="234"/>
      <c r="Z519" s="234"/>
      <c r="AA519" s="234"/>
    </row>
    <row r="520">
      <c r="A520" s="27"/>
      <c r="B520" s="380" t="s">
        <v>295</v>
      </c>
      <c r="C520" s="382"/>
      <c r="D520" s="382"/>
      <c r="E520" s="382">
        <v>97.0</v>
      </c>
      <c r="F520" s="382"/>
      <c r="G520" s="382"/>
      <c r="H520" s="382">
        <v>97.0</v>
      </c>
      <c r="I520" s="382"/>
      <c r="J520" s="374"/>
      <c r="K520" s="385">
        <f t="shared" si="59"/>
        <v>194</v>
      </c>
      <c r="L520" s="234"/>
      <c r="M520" s="234"/>
      <c r="N520" s="234"/>
      <c r="O520" s="234"/>
      <c r="P520" s="234"/>
      <c r="Q520" s="234"/>
      <c r="R520" s="234"/>
      <c r="S520" s="234"/>
      <c r="T520" s="234"/>
      <c r="U520" s="234"/>
      <c r="V520" s="234"/>
      <c r="W520" s="234"/>
      <c r="X520" s="234"/>
      <c r="Y520" s="234"/>
      <c r="Z520" s="234"/>
      <c r="AA520" s="234"/>
    </row>
    <row r="521">
      <c r="A521" s="27"/>
      <c r="B521" s="380" t="s">
        <v>301</v>
      </c>
      <c r="C521" s="382"/>
      <c r="D521" s="382"/>
      <c r="E521" s="382"/>
      <c r="F521" s="382"/>
      <c r="G521" s="382"/>
      <c r="H521" s="382"/>
      <c r="I521" s="382">
        <v>58.0</v>
      </c>
      <c r="J521" s="374">
        <v>54.0</v>
      </c>
      <c r="K521" s="385">
        <f t="shared" si="59"/>
        <v>112</v>
      </c>
      <c r="L521" s="234"/>
      <c r="M521" s="234"/>
      <c r="N521" s="234"/>
      <c r="O521" s="234"/>
      <c r="P521" s="234"/>
      <c r="Q521" s="234"/>
      <c r="R521" s="234"/>
      <c r="S521" s="234"/>
      <c r="T521" s="234"/>
      <c r="U521" s="234"/>
      <c r="V521" s="234"/>
      <c r="W521" s="234"/>
      <c r="X521" s="234"/>
      <c r="Y521" s="234"/>
      <c r="Z521" s="234"/>
      <c r="AA521" s="234"/>
    </row>
    <row r="522">
      <c r="A522" s="27"/>
      <c r="B522" s="380" t="s">
        <v>214</v>
      </c>
      <c r="C522" s="382"/>
      <c r="D522" s="382"/>
      <c r="E522" s="382"/>
      <c r="F522" s="382"/>
      <c r="G522" s="382"/>
      <c r="H522" s="382"/>
      <c r="I522" s="382"/>
      <c r="J522" s="374"/>
      <c r="K522" s="385">
        <f t="shared" si="59"/>
        <v>0</v>
      </c>
      <c r="L522" s="234"/>
      <c r="M522" s="234"/>
      <c r="N522" s="234"/>
      <c r="O522" s="234"/>
      <c r="P522" s="234"/>
      <c r="Q522" s="234"/>
      <c r="R522" s="234"/>
      <c r="S522" s="234"/>
      <c r="T522" s="234"/>
      <c r="U522" s="234"/>
      <c r="V522" s="234"/>
      <c r="W522" s="234"/>
      <c r="X522" s="234"/>
      <c r="Y522" s="234"/>
      <c r="Z522" s="234"/>
      <c r="AA522" s="234"/>
    </row>
    <row r="523">
      <c r="A523" s="27"/>
      <c r="B523" s="380" t="s">
        <v>221</v>
      </c>
      <c r="C523" s="382"/>
      <c r="D523" s="382"/>
      <c r="E523" s="382"/>
      <c r="F523" s="382"/>
      <c r="G523" s="382">
        <v>3.0</v>
      </c>
      <c r="H523" s="382">
        <v>4.0</v>
      </c>
      <c r="I523" s="382"/>
      <c r="J523" s="374">
        <v>3.0</v>
      </c>
      <c r="K523" s="385">
        <f t="shared" si="59"/>
        <v>10</v>
      </c>
      <c r="L523" s="234"/>
      <c r="M523" s="234"/>
      <c r="N523" s="234"/>
      <c r="O523" s="234"/>
      <c r="P523" s="234"/>
      <c r="Q523" s="234"/>
      <c r="R523" s="234"/>
      <c r="S523" s="234"/>
      <c r="T523" s="234"/>
      <c r="U523" s="234"/>
      <c r="V523" s="234"/>
      <c r="W523" s="234"/>
      <c r="X523" s="234"/>
      <c r="Y523" s="234"/>
      <c r="Z523" s="234"/>
      <c r="AA523" s="234"/>
    </row>
    <row r="524">
      <c r="A524" s="27"/>
      <c r="B524" s="380" t="s">
        <v>233</v>
      </c>
      <c r="C524" s="382"/>
      <c r="D524" s="382"/>
      <c r="E524" s="382"/>
      <c r="F524" s="382">
        <v>1.0</v>
      </c>
      <c r="G524" s="382">
        <v>1.0</v>
      </c>
      <c r="H524" s="382">
        <v>3.0</v>
      </c>
      <c r="I524" s="382">
        <v>1.0</v>
      </c>
      <c r="J524" s="374"/>
      <c r="K524" s="385">
        <f t="shared" si="59"/>
        <v>6</v>
      </c>
      <c r="L524" s="234"/>
      <c r="M524" s="234"/>
      <c r="N524" s="234"/>
      <c r="O524" s="234"/>
      <c r="P524" s="234"/>
      <c r="Q524" s="234"/>
      <c r="R524" s="234"/>
      <c r="S524" s="234"/>
      <c r="T524" s="234"/>
      <c r="U524" s="234"/>
      <c r="V524" s="234"/>
      <c r="W524" s="234"/>
      <c r="X524" s="234"/>
      <c r="Y524" s="234"/>
      <c r="Z524" s="234"/>
      <c r="AA524" s="234"/>
    </row>
    <row r="525">
      <c r="A525" s="35"/>
      <c r="B525" s="380" t="s">
        <v>338</v>
      </c>
      <c r="C525" s="383" t="str">
        <f t="shared" ref="C525:J525" si="60">C518/C517</f>
        <v>#DIV/0!</v>
      </c>
      <c r="D525" s="384" t="str">
        <f t="shared" si="60"/>
        <v>#DIV/0!</v>
      </c>
      <c r="E525" s="384">
        <f t="shared" si="60"/>
        <v>0</v>
      </c>
      <c r="F525" s="384">
        <f t="shared" si="60"/>
        <v>0</v>
      </c>
      <c r="G525" s="383">
        <f t="shared" si="60"/>
        <v>0</v>
      </c>
      <c r="H525" s="384">
        <f t="shared" si="60"/>
        <v>0</v>
      </c>
      <c r="I525" s="384">
        <f t="shared" si="60"/>
        <v>0</v>
      </c>
      <c r="J525" s="384">
        <f t="shared" si="60"/>
        <v>0</v>
      </c>
      <c r="K525" s="388"/>
      <c r="L525" s="234"/>
      <c r="M525" s="234"/>
      <c r="N525" s="234"/>
      <c r="O525" s="234"/>
      <c r="P525" s="234"/>
      <c r="Q525" s="234"/>
      <c r="R525" s="234"/>
      <c r="S525" s="234"/>
      <c r="T525" s="234"/>
      <c r="U525" s="234"/>
      <c r="V525" s="234"/>
      <c r="W525" s="234"/>
      <c r="X525" s="234"/>
      <c r="Y525" s="234"/>
      <c r="Z525" s="234"/>
      <c r="AA525" s="234"/>
    </row>
    <row r="526">
      <c r="A526" s="386">
        <v>43787.0</v>
      </c>
      <c r="B526" s="376" t="s">
        <v>134</v>
      </c>
      <c r="C526" s="378" t="s">
        <v>39</v>
      </c>
      <c r="D526" s="378" t="s">
        <v>189</v>
      </c>
      <c r="E526" s="379" t="s">
        <v>129</v>
      </c>
      <c r="F526" s="379" t="s">
        <v>1848</v>
      </c>
      <c r="G526" s="379" t="s">
        <v>599</v>
      </c>
      <c r="H526" s="370" t="s">
        <v>2597</v>
      </c>
      <c r="I526" s="370" t="s">
        <v>2680</v>
      </c>
      <c r="J526" s="370" t="s">
        <v>2683</v>
      </c>
      <c r="K526" s="387"/>
      <c r="L526" s="234"/>
      <c r="M526" s="234"/>
      <c r="N526" s="234"/>
      <c r="O526" s="234"/>
      <c r="P526" s="234"/>
      <c r="Q526" s="234"/>
      <c r="R526" s="234"/>
      <c r="S526" s="234"/>
      <c r="T526" s="234"/>
      <c r="U526" s="234"/>
      <c r="V526" s="234"/>
      <c r="W526" s="234"/>
      <c r="X526" s="234"/>
      <c r="Y526" s="234"/>
      <c r="Z526" s="234"/>
      <c r="AA526" s="234"/>
    </row>
    <row r="527">
      <c r="A527" s="27"/>
      <c r="B527" s="380" t="s">
        <v>159</v>
      </c>
      <c r="C527" s="382">
        <v>223.0</v>
      </c>
      <c r="D527" s="382">
        <v>35.0</v>
      </c>
      <c r="E527" s="374">
        <v>138.0</v>
      </c>
      <c r="F527" s="374">
        <v>39.0</v>
      </c>
      <c r="G527" s="374">
        <v>41.0</v>
      </c>
      <c r="H527" s="374">
        <v>63.0</v>
      </c>
      <c r="I527" s="374">
        <v>119.0</v>
      </c>
      <c r="J527" s="374">
        <v>112.0</v>
      </c>
      <c r="K527" s="385">
        <f t="shared" ref="K527:K575" si="61">sum(C527:J527)</f>
        <v>770</v>
      </c>
      <c r="L527" s="234"/>
      <c r="M527" s="234"/>
      <c r="N527" s="234"/>
      <c r="O527" s="234"/>
      <c r="P527" s="234"/>
      <c r="Q527" s="234"/>
      <c r="R527" s="234"/>
      <c r="S527" s="234"/>
      <c r="T527" s="234"/>
      <c r="U527" s="234"/>
      <c r="V527" s="234"/>
      <c r="W527" s="234"/>
      <c r="X527" s="234"/>
      <c r="Y527" s="234"/>
      <c r="Z527" s="234"/>
      <c r="AA527" s="234"/>
    </row>
    <row r="528">
      <c r="A528" s="27"/>
      <c r="B528" s="380" t="s">
        <v>178</v>
      </c>
      <c r="C528" s="382">
        <v>219.0</v>
      </c>
      <c r="D528" s="382"/>
      <c r="E528" s="374">
        <v>138.0</v>
      </c>
      <c r="F528" s="374"/>
      <c r="G528" s="374"/>
      <c r="H528" s="374"/>
      <c r="I528" s="374">
        <v>116.0</v>
      </c>
      <c r="J528" s="374">
        <v>111.0</v>
      </c>
      <c r="K528" s="385">
        <f t="shared" si="61"/>
        <v>584</v>
      </c>
      <c r="L528" s="234"/>
      <c r="M528" s="234"/>
      <c r="N528" s="234"/>
      <c r="O528" s="234"/>
      <c r="P528" s="234"/>
      <c r="Q528" s="234"/>
      <c r="R528" s="234"/>
      <c r="S528" s="234"/>
      <c r="T528" s="234"/>
      <c r="U528" s="234"/>
      <c r="V528" s="234"/>
      <c r="W528" s="234"/>
      <c r="X528" s="234"/>
      <c r="Y528" s="234"/>
      <c r="Z528" s="234"/>
      <c r="AA528" s="234"/>
    </row>
    <row r="529">
      <c r="A529" s="27"/>
      <c r="B529" s="380" t="s">
        <v>287</v>
      </c>
      <c r="C529" s="382">
        <v>185.0</v>
      </c>
      <c r="D529" s="382">
        <v>28.0</v>
      </c>
      <c r="E529" s="382"/>
      <c r="F529" s="382"/>
      <c r="G529" s="382"/>
      <c r="H529" s="382"/>
      <c r="I529" s="382"/>
      <c r="J529" s="374"/>
      <c r="K529" s="385">
        <f t="shared" si="61"/>
        <v>213</v>
      </c>
      <c r="L529" s="234"/>
      <c r="M529" s="234"/>
      <c r="N529" s="234"/>
      <c r="O529" s="234"/>
      <c r="P529" s="234"/>
      <c r="Q529" s="234"/>
      <c r="R529" s="234"/>
      <c r="S529" s="234"/>
      <c r="T529" s="234"/>
      <c r="U529" s="234"/>
      <c r="V529" s="234"/>
      <c r="W529" s="234"/>
      <c r="X529" s="234"/>
      <c r="Y529" s="234"/>
      <c r="Z529" s="234"/>
      <c r="AA529" s="234"/>
    </row>
    <row r="530">
      <c r="A530" s="27"/>
      <c r="B530" s="380" t="s">
        <v>295</v>
      </c>
      <c r="C530" s="382"/>
      <c r="D530" s="382"/>
      <c r="E530" s="382">
        <v>106.0</v>
      </c>
      <c r="F530" s="382">
        <v>35.0</v>
      </c>
      <c r="G530" s="382">
        <v>35.0</v>
      </c>
      <c r="H530" s="382">
        <v>43.0</v>
      </c>
      <c r="I530" s="382"/>
      <c r="J530" s="374"/>
      <c r="K530" s="385">
        <f t="shared" si="61"/>
        <v>219</v>
      </c>
      <c r="L530" s="234"/>
      <c r="M530" s="234"/>
      <c r="N530" s="234"/>
      <c r="O530" s="234"/>
      <c r="P530" s="234"/>
      <c r="Q530" s="234"/>
      <c r="R530" s="234"/>
      <c r="S530" s="234"/>
      <c r="T530" s="234"/>
      <c r="U530" s="234"/>
      <c r="V530" s="234"/>
      <c r="W530" s="234"/>
      <c r="X530" s="234"/>
      <c r="Y530" s="234"/>
      <c r="Z530" s="234"/>
      <c r="AA530" s="234"/>
    </row>
    <row r="531">
      <c r="A531" s="27"/>
      <c r="B531" s="380" t="s">
        <v>301</v>
      </c>
      <c r="C531" s="382"/>
      <c r="D531" s="382"/>
      <c r="E531" s="382"/>
      <c r="F531" s="382"/>
      <c r="G531" s="382"/>
      <c r="H531" s="382"/>
      <c r="I531" s="382">
        <v>80.0</v>
      </c>
      <c r="J531" s="374">
        <v>59.0</v>
      </c>
      <c r="K531" s="385">
        <f t="shared" si="61"/>
        <v>139</v>
      </c>
      <c r="L531" s="234"/>
      <c r="M531" s="234"/>
      <c r="N531" s="234"/>
      <c r="O531" s="234"/>
      <c r="P531" s="234"/>
      <c r="Q531" s="234"/>
      <c r="R531" s="234"/>
      <c r="S531" s="234"/>
      <c r="T531" s="234"/>
      <c r="U531" s="234"/>
      <c r="V531" s="234"/>
      <c r="W531" s="234"/>
      <c r="X531" s="234"/>
      <c r="Y531" s="234"/>
      <c r="Z531" s="234"/>
      <c r="AA531" s="234"/>
    </row>
    <row r="532">
      <c r="A532" s="27"/>
      <c r="B532" s="380" t="s">
        <v>214</v>
      </c>
      <c r="C532" s="382"/>
      <c r="D532" s="382"/>
      <c r="E532" s="382"/>
      <c r="F532" s="382"/>
      <c r="G532" s="382"/>
      <c r="H532" s="382"/>
      <c r="I532" s="382"/>
      <c r="J532" s="374"/>
      <c r="K532" s="385">
        <f t="shared" si="61"/>
        <v>0</v>
      </c>
      <c r="L532" s="234"/>
      <c r="M532" s="234"/>
      <c r="N532" s="234"/>
      <c r="O532" s="234"/>
      <c r="P532" s="234"/>
      <c r="Q532" s="234"/>
      <c r="R532" s="234"/>
      <c r="S532" s="234"/>
      <c r="T532" s="234"/>
      <c r="U532" s="234"/>
      <c r="V532" s="234"/>
      <c r="W532" s="234"/>
      <c r="X532" s="234"/>
      <c r="Y532" s="234"/>
      <c r="Z532" s="234"/>
      <c r="AA532" s="234"/>
    </row>
    <row r="533">
      <c r="A533" s="27"/>
      <c r="B533" s="380" t="s">
        <v>221</v>
      </c>
      <c r="C533" s="382">
        <v>6.0</v>
      </c>
      <c r="D533" s="382"/>
      <c r="E533" s="382">
        <v>4.0</v>
      </c>
      <c r="F533" s="382"/>
      <c r="G533" s="382"/>
      <c r="H533" s="382">
        <v>1.0</v>
      </c>
      <c r="I533" s="382"/>
      <c r="J533" s="374">
        <v>3.0</v>
      </c>
      <c r="K533" s="385">
        <f t="shared" si="61"/>
        <v>14</v>
      </c>
      <c r="L533" s="234"/>
      <c r="M533" s="234"/>
      <c r="N533" s="234"/>
      <c r="O533" s="234"/>
      <c r="P533" s="234"/>
      <c r="Q533" s="234"/>
      <c r="R533" s="234"/>
      <c r="S533" s="234"/>
      <c r="T533" s="234"/>
      <c r="U533" s="234"/>
      <c r="V533" s="234"/>
      <c r="W533" s="234"/>
      <c r="X533" s="234"/>
      <c r="Y533" s="234"/>
      <c r="Z533" s="234"/>
      <c r="AA533" s="234"/>
    </row>
    <row r="534">
      <c r="A534" s="27"/>
      <c r="B534" s="380" t="s">
        <v>233</v>
      </c>
      <c r="C534" s="382">
        <v>4.0</v>
      </c>
      <c r="D534" s="382"/>
      <c r="E534" s="382"/>
      <c r="F534" s="382"/>
      <c r="G534" s="382"/>
      <c r="H534" s="382"/>
      <c r="I534" s="382">
        <v>2.0</v>
      </c>
      <c r="J534" s="374">
        <v>1.0</v>
      </c>
      <c r="K534" s="385">
        <f t="shared" si="61"/>
        <v>7</v>
      </c>
      <c r="L534" s="234"/>
      <c r="M534" s="234"/>
      <c r="N534" s="234"/>
      <c r="O534" s="234"/>
      <c r="P534" s="234"/>
      <c r="Q534" s="234"/>
      <c r="R534" s="234"/>
      <c r="S534" s="234"/>
      <c r="T534" s="234"/>
      <c r="U534" s="234"/>
      <c r="V534" s="234"/>
      <c r="W534" s="234"/>
      <c r="X534" s="234"/>
      <c r="Y534" s="234"/>
      <c r="Z534" s="234"/>
      <c r="AA534" s="234"/>
    </row>
    <row r="535">
      <c r="A535" s="35"/>
      <c r="B535" s="380" t="s">
        <v>338</v>
      </c>
      <c r="C535" s="383">
        <f t="shared" ref="C535:J535" si="62">C528/C527</f>
        <v>0.9820627803</v>
      </c>
      <c r="D535" s="384">
        <f t="shared" si="62"/>
        <v>0</v>
      </c>
      <c r="E535" s="384">
        <f t="shared" si="62"/>
        <v>1</v>
      </c>
      <c r="F535" s="384">
        <f t="shared" si="62"/>
        <v>0</v>
      </c>
      <c r="G535" s="383">
        <f t="shared" si="62"/>
        <v>0</v>
      </c>
      <c r="H535" s="384">
        <f t="shared" si="62"/>
        <v>0</v>
      </c>
      <c r="I535" s="384">
        <f t="shared" si="62"/>
        <v>0.974789916</v>
      </c>
      <c r="J535" s="384">
        <f t="shared" si="62"/>
        <v>0.9910714286</v>
      </c>
      <c r="K535" s="389">
        <f t="shared" si="61"/>
        <v>3.947924125</v>
      </c>
      <c r="L535" s="234"/>
      <c r="M535" s="234"/>
      <c r="N535" s="234"/>
      <c r="O535" s="234"/>
      <c r="P535" s="234"/>
      <c r="Q535" s="234"/>
      <c r="R535" s="234"/>
      <c r="S535" s="234"/>
      <c r="T535" s="234"/>
      <c r="U535" s="234"/>
      <c r="V535" s="234"/>
      <c r="W535" s="234"/>
      <c r="X535" s="234"/>
      <c r="Y535" s="234"/>
      <c r="Z535" s="234"/>
      <c r="AA535" s="234"/>
    </row>
    <row r="536">
      <c r="A536" s="386">
        <v>43788.0</v>
      </c>
      <c r="B536" s="376" t="s">
        <v>134</v>
      </c>
      <c r="C536" s="378" t="s">
        <v>1260</v>
      </c>
      <c r="D536" s="378" t="s">
        <v>42</v>
      </c>
      <c r="E536" s="379" t="s">
        <v>60</v>
      </c>
      <c r="F536" s="379" t="s">
        <v>118</v>
      </c>
      <c r="G536" s="379" t="s">
        <v>111</v>
      </c>
      <c r="H536" s="370" t="s">
        <v>176</v>
      </c>
      <c r="I536" s="370" t="s">
        <v>2689</v>
      </c>
      <c r="J536" s="370" t="s">
        <v>2678</v>
      </c>
      <c r="K536" s="385">
        <f t="shared" si="61"/>
        <v>0</v>
      </c>
      <c r="L536" s="234"/>
      <c r="M536" s="234"/>
      <c r="N536" s="234"/>
      <c r="O536" s="234"/>
      <c r="P536" s="234"/>
      <c r="Q536" s="234"/>
      <c r="R536" s="234"/>
      <c r="S536" s="234"/>
      <c r="T536" s="234"/>
      <c r="U536" s="234"/>
      <c r="V536" s="234"/>
      <c r="W536" s="234"/>
      <c r="X536" s="234"/>
      <c r="Y536" s="234"/>
      <c r="Z536" s="234"/>
      <c r="AA536" s="234"/>
    </row>
    <row r="537">
      <c r="A537" s="27"/>
      <c r="B537" s="380" t="s">
        <v>159</v>
      </c>
      <c r="C537" s="382">
        <v>41.0</v>
      </c>
      <c r="D537" s="382">
        <v>234.0</v>
      </c>
      <c r="E537" s="374">
        <v>71.0</v>
      </c>
      <c r="F537" s="374">
        <v>39.0</v>
      </c>
      <c r="G537" s="374">
        <v>59.0</v>
      </c>
      <c r="H537" s="374">
        <v>40.0</v>
      </c>
      <c r="I537" s="374">
        <v>38.0</v>
      </c>
      <c r="J537" s="374">
        <v>170.0</v>
      </c>
      <c r="K537" s="385">
        <f t="shared" si="61"/>
        <v>692</v>
      </c>
      <c r="L537" s="234"/>
      <c r="M537" s="234"/>
      <c r="N537" s="234"/>
      <c r="O537" s="234"/>
      <c r="P537" s="234"/>
      <c r="Q537" s="234"/>
      <c r="R537" s="234"/>
      <c r="S537" s="234"/>
      <c r="T537" s="234"/>
      <c r="U537" s="234"/>
      <c r="V537" s="234"/>
      <c r="W537" s="234"/>
      <c r="X537" s="234"/>
      <c r="Y537" s="234"/>
      <c r="Z537" s="234"/>
      <c r="AA537" s="234"/>
    </row>
    <row r="538">
      <c r="A538" s="27"/>
      <c r="B538" s="380" t="s">
        <v>178</v>
      </c>
      <c r="C538" s="382"/>
      <c r="D538" s="382"/>
      <c r="E538" s="374"/>
      <c r="G538" s="374">
        <v>58.0</v>
      </c>
      <c r="H538" s="374"/>
      <c r="I538" s="374">
        <v>37.0</v>
      </c>
      <c r="J538" s="374">
        <v>167.0</v>
      </c>
      <c r="K538" s="385">
        <f t="shared" si="61"/>
        <v>262</v>
      </c>
      <c r="L538" s="234"/>
      <c r="M538" s="234"/>
      <c r="N538" s="234"/>
      <c r="O538" s="234"/>
      <c r="P538" s="234"/>
      <c r="Q538" s="234"/>
      <c r="R538" s="234"/>
      <c r="S538" s="234"/>
      <c r="T538" s="234"/>
      <c r="U538" s="234"/>
      <c r="V538" s="234"/>
      <c r="W538" s="234"/>
      <c r="X538" s="234"/>
      <c r="Y538" s="234"/>
      <c r="Z538" s="234"/>
      <c r="AA538" s="234"/>
    </row>
    <row r="539">
      <c r="A539" s="27"/>
      <c r="B539" s="380" t="s">
        <v>287</v>
      </c>
      <c r="C539" s="382"/>
      <c r="D539" s="382"/>
      <c r="E539" s="382"/>
      <c r="F539" s="382"/>
      <c r="G539" s="382"/>
      <c r="H539" s="382"/>
      <c r="I539" s="382"/>
      <c r="J539" s="374"/>
      <c r="K539" s="385">
        <f t="shared" si="61"/>
        <v>0</v>
      </c>
      <c r="L539" s="234"/>
      <c r="M539" s="234"/>
      <c r="N539" s="234"/>
      <c r="O539" s="234"/>
      <c r="P539" s="234"/>
      <c r="Q539" s="234"/>
      <c r="R539" s="234"/>
      <c r="S539" s="234"/>
      <c r="T539" s="234"/>
      <c r="U539" s="234"/>
      <c r="V539" s="234"/>
      <c r="W539" s="234"/>
      <c r="X539" s="234"/>
      <c r="Y539" s="234"/>
      <c r="Z539" s="234"/>
      <c r="AA539" s="234"/>
    </row>
    <row r="540">
      <c r="A540" s="27"/>
      <c r="B540" s="380" t="s">
        <v>295</v>
      </c>
      <c r="C540" s="382">
        <v>37.0</v>
      </c>
      <c r="D540" s="382">
        <v>182.0</v>
      </c>
      <c r="E540" s="382">
        <v>49.0</v>
      </c>
      <c r="F540" s="382">
        <v>31.0</v>
      </c>
      <c r="G540" s="382">
        <v>47.0</v>
      </c>
      <c r="H540" s="382">
        <v>32.0</v>
      </c>
      <c r="I540" s="382"/>
      <c r="J540" s="374"/>
      <c r="K540" s="385">
        <f t="shared" si="61"/>
        <v>378</v>
      </c>
      <c r="L540" s="234"/>
      <c r="M540" s="234"/>
      <c r="N540" s="234"/>
      <c r="O540" s="234"/>
      <c r="P540" s="234"/>
      <c r="Q540" s="234"/>
      <c r="R540" s="234"/>
      <c r="S540" s="234"/>
      <c r="T540" s="234"/>
      <c r="U540" s="234"/>
      <c r="V540" s="234"/>
      <c r="W540" s="234"/>
      <c r="X540" s="234"/>
      <c r="Y540" s="234"/>
      <c r="Z540" s="234"/>
      <c r="AA540" s="234"/>
    </row>
    <row r="541">
      <c r="A541" s="27"/>
      <c r="B541" s="380" t="s">
        <v>301</v>
      </c>
      <c r="C541" s="382"/>
      <c r="D541" s="382"/>
      <c r="E541" s="382"/>
      <c r="F541" s="382"/>
      <c r="G541" s="382"/>
      <c r="H541" s="382"/>
      <c r="I541" s="382">
        <v>28.0</v>
      </c>
      <c r="J541" s="374">
        <v>77.0</v>
      </c>
      <c r="K541" s="385">
        <f t="shared" si="61"/>
        <v>105</v>
      </c>
      <c r="L541" s="234"/>
      <c r="M541" s="234"/>
      <c r="N541" s="234"/>
      <c r="O541" s="234"/>
      <c r="P541" s="234"/>
      <c r="Q541" s="234"/>
      <c r="R541" s="234"/>
      <c r="S541" s="234"/>
      <c r="T541" s="234"/>
      <c r="U541" s="234"/>
      <c r="V541" s="234"/>
      <c r="W541" s="234"/>
      <c r="X541" s="234"/>
      <c r="Y541" s="234"/>
      <c r="Z541" s="234"/>
      <c r="AA541" s="234"/>
    </row>
    <row r="542">
      <c r="A542" s="27"/>
      <c r="B542" s="380" t="s">
        <v>214</v>
      </c>
      <c r="C542" s="382"/>
      <c r="D542" s="382"/>
      <c r="E542" s="382"/>
      <c r="F542" s="382"/>
      <c r="G542" s="382"/>
      <c r="H542" s="382"/>
      <c r="I542" s="382"/>
      <c r="J542" s="374"/>
      <c r="K542" s="385">
        <f t="shared" si="61"/>
        <v>0</v>
      </c>
      <c r="L542" s="234"/>
      <c r="M542" s="234"/>
      <c r="N542" s="234"/>
      <c r="O542" s="234"/>
      <c r="P542" s="234"/>
      <c r="Q542" s="234"/>
      <c r="R542" s="234"/>
      <c r="S542" s="234"/>
      <c r="T542" s="234"/>
      <c r="U542" s="234"/>
      <c r="V542" s="234"/>
      <c r="W542" s="234"/>
      <c r="X542" s="234"/>
      <c r="Y542" s="234"/>
      <c r="Z542" s="234"/>
      <c r="AA542" s="234"/>
    </row>
    <row r="543">
      <c r="A543" s="27"/>
      <c r="B543" s="380" t="s">
        <v>221</v>
      </c>
      <c r="C543" s="382"/>
      <c r="D543" s="382"/>
      <c r="E543" s="382"/>
      <c r="F543" s="382"/>
      <c r="G543" s="382"/>
      <c r="H543" s="382"/>
      <c r="I543" s="382"/>
      <c r="J543" s="374"/>
      <c r="K543" s="385">
        <f t="shared" si="61"/>
        <v>0</v>
      </c>
      <c r="L543" s="234"/>
      <c r="M543" s="234"/>
      <c r="N543" s="234"/>
      <c r="O543" s="234"/>
      <c r="P543" s="234"/>
      <c r="Q543" s="234"/>
      <c r="R543" s="234"/>
      <c r="S543" s="234"/>
      <c r="T543" s="234"/>
      <c r="U543" s="234"/>
      <c r="V543" s="234"/>
      <c r="W543" s="234"/>
      <c r="X543" s="234"/>
      <c r="Y543" s="234"/>
      <c r="Z543" s="234"/>
      <c r="AA543" s="234"/>
    </row>
    <row r="544">
      <c r="A544" s="27"/>
      <c r="B544" s="380" t="s">
        <v>233</v>
      </c>
      <c r="C544" s="382"/>
      <c r="D544" s="382">
        <v>4.0</v>
      </c>
      <c r="E544" s="382"/>
      <c r="F544" s="382">
        <v>1.0</v>
      </c>
      <c r="G544" s="382">
        <v>1.0</v>
      </c>
      <c r="H544" s="382"/>
      <c r="I544" s="382">
        <v>1.0</v>
      </c>
      <c r="J544" s="374">
        <v>3.0</v>
      </c>
      <c r="K544" s="385">
        <f t="shared" si="61"/>
        <v>10</v>
      </c>
      <c r="L544" s="234"/>
      <c r="M544" s="234"/>
      <c r="N544" s="234"/>
      <c r="O544" s="234"/>
      <c r="P544" s="234"/>
      <c r="Q544" s="234"/>
      <c r="R544" s="234"/>
      <c r="S544" s="234"/>
      <c r="T544" s="234"/>
      <c r="U544" s="234"/>
      <c r="V544" s="234"/>
      <c r="W544" s="234"/>
      <c r="X544" s="234"/>
      <c r="Y544" s="234"/>
      <c r="Z544" s="234"/>
      <c r="AA544" s="234"/>
    </row>
    <row r="545">
      <c r="A545" s="35"/>
      <c r="B545" s="380" t="s">
        <v>338</v>
      </c>
      <c r="C545" s="383">
        <f t="shared" ref="C545:E545" si="63">C538/C537</f>
        <v>0</v>
      </c>
      <c r="D545" s="384">
        <f t="shared" si="63"/>
        <v>0</v>
      </c>
      <c r="E545" s="384">
        <f t="shared" si="63"/>
        <v>0</v>
      </c>
      <c r="F545" s="384" t="str">
        <f>F537/#REF!</f>
        <v>#REF!</v>
      </c>
      <c r="G545" s="383">
        <f t="shared" ref="G545:J545" si="64">G538/G537</f>
        <v>0.9830508475</v>
      </c>
      <c r="H545" s="384">
        <f t="shared" si="64"/>
        <v>0</v>
      </c>
      <c r="I545" s="384">
        <f t="shared" si="64"/>
        <v>0.9736842105</v>
      </c>
      <c r="J545" s="384">
        <f t="shared" si="64"/>
        <v>0.9823529412</v>
      </c>
      <c r="K545" s="385" t="str">
        <f t="shared" si="61"/>
        <v>#REF!</v>
      </c>
      <c r="L545" s="234"/>
      <c r="M545" s="234"/>
      <c r="N545" s="234"/>
      <c r="O545" s="234"/>
      <c r="P545" s="234"/>
      <c r="Q545" s="234"/>
      <c r="R545" s="234"/>
      <c r="S545" s="234"/>
      <c r="T545" s="234"/>
      <c r="U545" s="234"/>
      <c r="V545" s="234"/>
      <c r="W545" s="234"/>
      <c r="X545" s="234"/>
      <c r="Y545" s="234"/>
      <c r="Z545" s="234"/>
      <c r="AA545" s="234"/>
    </row>
    <row r="546">
      <c r="A546" s="386">
        <v>43789.0</v>
      </c>
      <c r="B546" s="376" t="s">
        <v>134</v>
      </c>
      <c r="C546" s="378"/>
      <c r="D546" s="378" t="s">
        <v>100</v>
      </c>
      <c r="E546" s="379" t="s">
        <v>778</v>
      </c>
      <c r="F546" s="379" t="s">
        <v>60</v>
      </c>
      <c r="G546" s="379" t="s">
        <v>1944</v>
      </c>
      <c r="H546" s="370" t="s">
        <v>111</v>
      </c>
      <c r="I546" s="370" t="s">
        <v>2680</v>
      </c>
      <c r="J546" s="370" t="s">
        <v>2661</v>
      </c>
      <c r="K546" s="385">
        <f t="shared" si="61"/>
        <v>0</v>
      </c>
      <c r="L546" s="234"/>
      <c r="M546" s="234"/>
      <c r="N546" s="234"/>
      <c r="O546" s="234"/>
      <c r="P546" s="234"/>
      <c r="Q546" s="234"/>
      <c r="R546" s="234"/>
      <c r="S546" s="234"/>
      <c r="T546" s="234"/>
      <c r="U546" s="234"/>
      <c r="V546" s="234"/>
      <c r="W546" s="234"/>
      <c r="X546" s="234"/>
      <c r="Y546" s="234"/>
      <c r="Z546" s="234"/>
      <c r="AA546" s="234"/>
    </row>
    <row r="547">
      <c r="A547" s="27"/>
      <c r="B547" s="380" t="s">
        <v>159</v>
      </c>
      <c r="C547" s="382"/>
      <c r="D547" s="382">
        <v>60.0</v>
      </c>
      <c r="E547" s="374">
        <v>84.0</v>
      </c>
      <c r="F547" s="374">
        <v>30.0</v>
      </c>
      <c r="G547" s="374">
        <v>64.0</v>
      </c>
      <c r="H547" s="374">
        <v>73.0</v>
      </c>
      <c r="I547" s="374">
        <v>138.0</v>
      </c>
      <c r="J547" s="374">
        <v>157.0</v>
      </c>
      <c r="K547" s="385">
        <f t="shared" si="61"/>
        <v>606</v>
      </c>
      <c r="L547" s="234"/>
      <c r="M547" s="234"/>
      <c r="N547" s="234"/>
      <c r="O547" s="234"/>
      <c r="P547" s="234"/>
      <c r="Q547" s="234"/>
      <c r="R547" s="234"/>
      <c r="S547" s="234"/>
      <c r="T547" s="234"/>
      <c r="U547" s="234"/>
      <c r="V547" s="234"/>
      <c r="W547" s="234"/>
      <c r="X547" s="234"/>
      <c r="Y547" s="234"/>
      <c r="Z547" s="234"/>
      <c r="AA547" s="234"/>
    </row>
    <row r="548">
      <c r="A548" s="27"/>
      <c r="B548" s="380" t="s">
        <v>178</v>
      </c>
      <c r="C548" s="382"/>
      <c r="D548" s="382">
        <v>60.0</v>
      </c>
      <c r="E548" s="374">
        <v>84.0</v>
      </c>
      <c r="F548" s="349">
        <v>30.0</v>
      </c>
      <c r="G548" s="374">
        <v>63.0</v>
      </c>
      <c r="H548" s="374">
        <v>73.0</v>
      </c>
      <c r="I548" s="374">
        <v>134.0</v>
      </c>
      <c r="J548" s="374">
        <v>154.0</v>
      </c>
      <c r="K548" s="385">
        <f t="shared" si="61"/>
        <v>598</v>
      </c>
      <c r="L548" s="234"/>
      <c r="M548" s="234"/>
      <c r="N548" s="234"/>
      <c r="O548" s="234"/>
      <c r="P548" s="234"/>
      <c r="Q548" s="234"/>
      <c r="R548" s="234"/>
      <c r="S548" s="234"/>
      <c r="T548" s="234"/>
      <c r="U548" s="234"/>
      <c r="V548" s="234"/>
      <c r="W548" s="234"/>
      <c r="X548" s="234"/>
      <c r="Y548" s="234"/>
      <c r="Z548" s="234"/>
      <c r="AA548" s="234"/>
    </row>
    <row r="549">
      <c r="A549" s="27"/>
      <c r="B549" s="380" t="s">
        <v>287</v>
      </c>
      <c r="C549" s="382"/>
      <c r="D549" s="382"/>
      <c r="E549" s="382"/>
      <c r="F549" s="382"/>
      <c r="G549" s="382"/>
      <c r="H549" s="382"/>
      <c r="I549" s="382"/>
      <c r="J549" s="374"/>
      <c r="K549" s="385">
        <f t="shared" si="61"/>
        <v>0</v>
      </c>
      <c r="L549" s="234"/>
      <c r="M549" s="234"/>
      <c r="N549" s="234"/>
      <c r="O549" s="234"/>
      <c r="P549" s="234"/>
      <c r="Q549" s="234"/>
      <c r="R549" s="234"/>
      <c r="S549" s="234"/>
      <c r="T549" s="234"/>
      <c r="U549" s="234"/>
      <c r="V549" s="234"/>
      <c r="W549" s="234"/>
      <c r="X549" s="234"/>
      <c r="Y549" s="234"/>
      <c r="Z549" s="234"/>
      <c r="AA549" s="234"/>
    </row>
    <row r="550">
      <c r="A550" s="27"/>
      <c r="B550" s="380" t="s">
        <v>295</v>
      </c>
      <c r="C550" s="382"/>
      <c r="D550" s="382">
        <v>55.0</v>
      </c>
      <c r="E550" s="382">
        <v>69.0</v>
      </c>
      <c r="F550" s="382">
        <v>24.0</v>
      </c>
      <c r="G550" s="382"/>
      <c r="H550" s="382"/>
      <c r="I550" s="382"/>
      <c r="J550" s="374"/>
      <c r="K550" s="385">
        <f t="shared" si="61"/>
        <v>148</v>
      </c>
      <c r="L550" s="234"/>
      <c r="M550" s="234"/>
      <c r="N550" s="234"/>
      <c r="O550" s="234"/>
      <c r="P550" s="234"/>
      <c r="Q550" s="234"/>
      <c r="R550" s="234"/>
      <c r="S550" s="234"/>
      <c r="T550" s="234"/>
      <c r="U550" s="234"/>
      <c r="V550" s="234"/>
      <c r="W550" s="234"/>
      <c r="X550" s="234"/>
      <c r="Y550" s="234"/>
      <c r="Z550" s="234"/>
      <c r="AA550" s="234"/>
    </row>
    <row r="551">
      <c r="A551" s="27"/>
      <c r="B551" s="380" t="s">
        <v>301</v>
      </c>
      <c r="C551" s="382"/>
      <c r="D551" s="382"/>
      <c r="E551" s="382"/>
      <c r="F551" s="382"/>
      <c r="G551" s="382">
        <v>54.0</v>
      </c>
      <c r="H551" s="382">
        <v>53.0</v>
      </c>
      <c r="I551" s="382">
        <v>90.0</v>
      </c>
      <c r="J551" s="374">
        <v>78.0</v>
      </c>
      <c r="K551" s="385">
        <f t="shared" si="61"/>
        <v>275</v>
      </c>
      <c r="L551" s="234"/>
      <c r="M551" s="234"/>
      <c r="N551" s="234"/>
      <c r="O551" s="234"/>
      <c r="P551" s="234"/>
      <c r="Q551" s="234"/>
      <c r="R551" s="234"/>
      <c r="S551" s="234"/>
      <c r="T551" s="234"/>
      <c r="U551" s="234"/>
      <c r="V551" s="234"/>
      <c r="W551" s="234"/>
      <c r="X551" s="234"/>
      <c r="Y551" s="234"/>
      <c r="Z551" s="234"/>
      <c r="AA551" s="234"/>
    </row>
    <row r="552">
      <c r="A552" s="27"/>
      <c r="B552" s="380" t="s">
        <v>214</v>
      </c>
      <c r="C552" s="382"/>
      <c r="D552" s="382"/>
      <c r="E552" s="382"/>
      <c r="F552" s="382"/>
      <c r="G552" s="382"/>
      <c r="H552" s="382"/>
      <c r="I552" s="382"/>
      <c r="J552" s="374"/>
      <c r="K552" s="385">
        <f t="shared" si="61"/>
        <v>0</v>
      </c>
      <c r="L552" s="234"/>
      <c r="M552" s="234"/>
      <c r="N552" s="234"/>
      <c r="O552" s="234"/>
      <c r="P552" s="234"/>
      <c r="Q552" s="234"/>
      <c r="R552" s="234"/>
      <c r="S552" s="234"/>
      <c r="T552" s="234"/>
      <c r="U552" s="234"/>
      <c r="V552" s="234"/>
      <c r="W552" s="234"/>
      <c r="X552" s="234"/>
      <c r="Y552" s="234"/>
      <c r="Z552" s="234"/>
      <c r="AA552" s="234"/>
    </row>
    <row r="553">
      <c r="A553" s="27"/>
      <c r="B553" s="380" t="s">
        <v>221</v>
      </c>
      <c r="C553" s="382"/>
      <c r="D553" s="382"/>
      <c r="E553" s="382">
        <v>5.0</v>
      </c>
      <c r="F553" s="382"/>
      <c r="G553" s="382"/>
      <c r="H553" s="382"/>
      <c r="I553" s="382">
        <v>1.0</v>
      </c>
      <c r="J553" s="374">
        <v>5.0</v>
      </c>
      <c r="K553" s="385">
        <f t="shared" si="61"/>
        <v>11</v>
      </c>
      <c r="L553" s="234"/>
      <c r="M553" s="234"/>
      <c r="N553" s="234"/>
      <c r="O553" s="234"/>
      <c r="P553" s="234"/>
      <c r="Q553" s="234"/>
      <c r="R553" s="234"/>
      <c r="S553" s="234"/>
      <c r="T553" s="234"/>
      <c r="U553" s="234"/>
      <c r="V553" s="234"/>
      <c r="W553" s="234"/>
      <c r="X553" s="234"/>
      <c r="Y553" s="234"/>
      <c r="Z553" s="234"/>
      <c r="AA553" s="234"/>
    </row>
    <row r="554">
      <c r="A554" s="27"/>
      <c r="B554" s="380" t="s">
        <v>233</v>
      </c>
      <c r="C554" s="382"/>
      <c r="D554" s="382"/>
      <c r="E554" s="382"/>
      <c r="F554" s="382"/>
      <c r="G554" s="382">
        <v>1.0</v>
      </c>
      <c r="H554" s="382"/>
      <c r="I554" s="382">
        <v>4.0</v>
      </c>
      <c r="J554" s="374">
        <v>3.0</v>
      </c>
      <c r="K554" s="385">
        <f t="shared" si="61"/>
        <v>8</v>
      </c>
      <c r="L554" s="234"/>
      <c r="M554" s="234"/>
      <c r="N554" s="234"/>
      <c r="O554" s="234"/>
      <c r="P554" s="234"/>
      <c r="Q554" s="234"/>
      <c r="R554" s="234"/>
      <c r="S554" s="234"/>
      <c r="T554" s="234"/>
      <c r="U554" s="234"/>
      <c r="V554" s="234"/>
      <c r="W554" s="234"/>
      <c r="X554" s="234"/>
      <c r="Y554" s="234"/>
      <c r="Z554" s="234"/>
      <c r="AA554" s="234"/>
    </row>
    <row r="555">
      <c r="A555" s="35"/>
      <c r="B555" s="380" t="s">
        <v>338</v>
      </c>
      <c r="C555" s="383" t="str">
        <f t="shared" ref="C555:E555" si="65">C548/C547</f>
        <v>#DIV/0!</v>
      </c>
      <c r="D555" s="384">
        <f t="shared" si="65"/>
        <v>1</v>
      </c>
      <c r="E555" s="384">
        <f t="shared" si="65"/>
        <v>1</v>
      </c>
      <c r="F555" s="384" t="str">
        <f>F547/#REF!</f>
        <v>#REF!</v>
      </c>
      <c r="G555" s="383">
        <f t="shared" ref="G555:J555" si="66">G548/G547</f>
        <v>0.984375</v>
      </c>
      <c r="H555" s="384">
        <f t="shared" si="66"/>
        <v>1</v>
      </c>
      <c r="I555" s="384">
        <f t="shared" si="66"/>
        <v>0.9710144928</v>
      </c>
      <c r="J555" s="384">
        <f t="shared" si="66"/>
        <v>0.9808917197</v>
      </c>
      <c r="K555" s="385" t="str">
        <f t="shared" si="61"/>
        <v>#DIV/0!</v>
      </c>
      <c r="L555" s="234"/>
      <c r="M555" s="234"/>
      <c r="N555" s="234"/>
      <c r="O555" s="234"/>
      <c r="P555" s="234"/>
      <c r="Q555" s="234"/>
      <c r="R555" s="234"/>
      <c r="S555" s="234"/>
      <c r="T555" s="234"/>
      <c r="U555" s="234"/>
      <c r="V555" s="234"/>
      <c r="W555" s="234"/>
      <c r="X555" s="234"/>
      <c r="Y555" s="234"/>
      <c r="Z555" s="234"/>
      <c r="AA555" s="234"/>
    </row>
    <row r="556">
      <c r="A556" s="386">
        <v>43790.0</v>
      </c>
      <c r="B556" s="376" t="s">
        <v>134</v>
      </c>
      <c r="C556" s="378"/>
      <c r="D556" s="378"/>
      <c r="E556" s="379"/>
      <c r="F556" s="379" t="s">
        <v>100</v>
      </c>
      <c r="G556" s="379" t="s">
        <v>778</v>
      </c>
      <c r="H556" s="370" t="s">
        <v>118</v>
      </c>
      <c r="I556" s="370" t="s">
        <v>111</v>
      </c>
      <c r="J556" s="370" t="s">
        <v>2678</v>
      </c>
      <c r="K556" s="385">
        <f t="shared" si="61"/>
        <v>0</v>
      </c>
      <c r="L556" s="234"/>
      <c r="M556" s="234"/>
      <c r="N556" s="234"/>
      <c r="O556" s="234"/>
      <c r="P556" s="234"/>
      <c r="Q556" s="234"/>
      <c r="R556" s="234"/>
      <c r="S556" s="234"/>
      <c r="T556" s="234"/>
      <c r="U556" s="234"/>
      <c r="V556" s="234"/>
      <c r="W556" s="234"/>
      <c r="X556" s="234"/>
      <c r="Y556" s="234"/>
      <c r="Z556" s="234"/>
      <c r="AA556" s="234"/>
    </row>
    <row r="557">
      <c r="A557" s="27"/>
      <c r="B557" s="380" t="s">
        <v>159</v>
      </c>
      <c r="C557" s="382"/>
      <c r="D557" s="382"/>
      <c r="E557" s="374"/>
      <c r="F557" s="374">
        <v>80.0</v>
      </c>
      <c r="G557" s="374">
        <v>118.0</v>
      </c>
      <c r="H557" s="374">
        <v>109.0</v>
      </c>
      <c r="I557" s="374">
        <v>44.0</v>
      </c>
      <c r="J557" s="374">
        <v>155.0</v>
      </c>
      <c r="K557" s="385">
        <f t="shared" si="61"/>
        <v>506</v>
      </c>
      <c r="L557" s="234"/>
      <c r="M557" s="234"/>
      <c r="N557" s="234"/>
      <c r="O557" s="234"/>
      <c r="P557" s="234"/>
      <c r="Q557" s="234"/>
      <c r="R557" s="234"/>
      <c r="S557" s="234"/>
      <c r="T557" s="234"/>
      <c r="U557" s="234"/>
      <c r="V557" s="234"/>
      <c r="W557" s="234"/>
      <c r="X557" s="234"/>
      <c r="Y557" s="234"/>
      <c r="Z557" s="234"/>
      <c r="AA557" s="234"/>
    </row>
    <row r="558">
      <c r="A558" s="27"/>
      <c r="B558" s="380" t="s">
        <v>178</v>
      </c>
      <c r="C558" s="382"/>
      <c r="D558" s="382"/>
      <c r="E558" s="374"/>
      <c r="F558" s="349">
        <v>79.0</v>
      </c>
      <c r="G558" s="374">
        <v>117.0</v>
      </c>
      <c r="H558" s="374">
        <v>109.0</v>
      </c>
      <c r="I558" s="374">
        <v>43.0</v>
      </c>
      <c r="J558" s="374">
        <v>154.0</v>
      </c>
      <c r="K558" s="385">
        <f t="shared" si="61"/>
        <v>502</v>
      </c>
      <c r="L558" s="234"/>
      <c r="M558" s="234"/>
      <c r="N558" s="234"/>
      <c r="O558" s="234"/>
      <c r="P558" s="234"/>
      <c r="Q558" s="234"/>
      <c r="R558" s="234"/>
      <c r="S558" s="234"/>
      <c r="T558" s="234"/>
      <c r="U558" s="234"/>
      <c r="V558" s="234"/>
      <c r="W558" s="234"/>
      <c r="X558" s="234"/>
      <c r="Y558" s="234"/>
      <c r="Z558" s="234"/>
      <c r="AA558" s="234"/>
    </row>
    <row r="559">
      <c r="A559" s="27"/>
      <c r="B559" s="380" t="s">
        <v>287</v>
      </c>
      <c r="C559" s="382"/>
      <c r="D559" s="382"/>
      <c r="E559" s="382"/>
      <c r="F559" s="382"/>
      <c r="G559" s="382"/>
      <c r="H559" s="382"/>
      <c r="I559" s="382"/>
      <c r="J559" s="374"/>
      <c r="K559" s="385">
        <f t="shared" si="61"/>
        <v>0</v>
      </c>
      <c r="L559" s="234"/>
      <c r="M559" s="234"/>
      <c r="N559" s="234"/>
      <c r="O559" s="234"/>
      <c r="P559" s="234"/>
      <c r="Q559" s="234"/>
      <c r="R559" s="234"/>
      <c r="S559" s="234"/>
      <c r="T559" s="234"/>
      <c r="U559" s="234"/>
      <c r="V559" s="234"/>
      <c r="W559" s="234"/>
      <c r="X559" s="234"/>
      <c r="Y559" s="234"/>
      <c r="Z559" s="234"/>
      <c r="AA559" s="234"/>
    </row>
    <row r="560">
      <c r="A560" s="27"/>
      <c r="B560" s="380" t="s">
        <v>295</v>
      </c>
      <c r="C560" s="382"/>
      <c r="D560" s="382"/>
      <c r="E560" s="382"/>
      <c r="F560" s="382">
        <v>72.0</v>
      </c>
      <c r="G560" s="382">
        <v>93.0</v>
      </c>
      <c r="H560" s="382">
        <v>90.0</v>
      </c>
      <c r="I560" s="382">
        <v>35.0</v>
      </c>
      <c r="J560" s="374"/>
      <c r="K560" s="385">
        <f t="shared" si="61"/>
        <v>290</v>
      </c>
      <c r="L560" s="234"/>
      <c r="M560" s="234"/>
      <c r="N560" s="234"/>
      <c r="O560" s="234"/>
      <c r="P560" s="234"/>
      <c r="Q560" s="234"/>
      <c r="R560" s="234"/>
      <c r="S560" s="234"/>
      <c r="T560" s="234"/>
      <c r="U560" s="234"/>
      <c r="V560" s="234"/>
      <c r="W560" s="234"/>
      <c r="X560" s="234"/>
      <c r="Y560" s="234"/>
      <c r="Z560" s="234"/>
      <c r="AA560" s="234"/>
    </row>
    <row r="561">
      <c r="A561" s="27"/>
      <c r="B561" s="380" t="s">
        <v>301</v>
      </c>
      <c r="C561" s="382"/>
      <c r="D561" s="382"/>
      <c r="E561" s="382"/>
      <c r="F561" s="382"/>
      <c r="G561" s="382"/>
      <c r="H561" s="382"/>
      <c r="I561" s="382"/>
      <c r="J561" s="374">
        <v>81.0</v>
      </c>
      <c r="K561" s="385">
        <f t="shared" si="61"/>
        <v>81</v>
      </c>
      <c r="L561" s="234"/>
      <c r="M561" s="234"/>
      <c r="N561" s="234"/>
      <c r="O561" s="234"/>
      <c r="P561" s="234"/>
      <c r="Q561" s="234"/>
      <c r="R561" s="234"/>
      <c r="S561" s="234"/>
      <c r="T561" s="234"/>
      <c r="U561" s="234"/>
      <c r="V561" s="234"/>
      <c r="W561" s="234"/>
      <c r="X561" s="234"/>
      <c r="Y561" s="234"/>
      <c r="Z561" s="234"/>
      <c r="AA561" s="234"/>
    </row>
    <row r="562">
      <c r="A562" s="27"/>
      <c r="B562" s="380" t="s">
        <v>214</v>
      </c>
      <c r="C562" s="382"/>
      <c r="D562" s="382"/>
      <c r="E562" s="382"/>
      <c r="F562" s="382"/>
      <c r="G562" s="382"/>
      <c r="H562" s="382"/>
      <c r="I562" s="382"/>
      <c r="J562" s="374"/>
      <c r="K562" s="385">
        <f t="shared" si="61"/>
        <v>0</v>
      </c>
      <c r="L562" s="234"/>
      <c r="M562" s="234"/>
      <c r="N562" s="234"/>
      <c r="O562" s="234"/>
      <c r="P562" s="234"/>
      <c r="Q562" s="234"/>
      <c r="R562" s="234"/>
      <c r="S562" s="234"/>
      <c r="T562" s="234"/>
      <c r="U562" s="234"/>
      <c r="V562" s="234"/>
      <c r="W562" s="234"/>
      <c r="X562" s="234"/>
      <c r="Y562" s="234"/>
      <c r="Z562" s="234"/>
      <c r="AA562" s="234"/>
    </row>
    <row r="563">
      <c r="A563" s="27"/>
      <c r="B563" s="380" t="s">
        <v>221</v>
      </c>
      <c r="C563" s="382"/>
      <c r="D563" s="382"/>
      <c r="E563" s="382"/>
      <c r="F563" s="382">
        <v>3.0</v>
      </c>
      <c r="G563" s="382">
        <v>4.0</v>
      </c>
      <c r="H563" s="382"/>
      <c r="I563" s="382"/>
      <c r="J563" s="374">
        <v>3.0</v>
      </c>
      <c r="K563" s="385">
        <f t="shared" si="61"/>
        <v>10</v>
      </c>
      <c r="L563" s="234"/>
      <c r="M563" s="234"/>
      <c r="N563" s="234"/>
      <c r="O563" s="234"/>
      <c r="P563" s="234"/>
      <c r="Q563" s="234"/>
      <c r="R563" s="234"/>
      <c r="S563" s="234"/>
      <c r="T563" s="234"/>
      <c r="U563" s="234"/>
      <c r="V563" s="234"/>
      <c r="W563" s="234"/>
      <c r="X563" s="234"/>
      <c r="Y563" s="234"/>
      <c r="Z563" s="234"/>
      <c r="AA563" s="234"/>
    </row>
    <row r="564">
      <c r="A564" s="27"/>
      <c r="B564" s="380" t="s">
        <v>233</v>
      </c>
      <c r="C564" s="382"/>
      <c r="D564" s="382"/>
      <c r="E564" s="382"/>
      <c r="F564" s="382">
        <v>1.0</v>
      </c>
      <c r="G564" s="382">
        <v>1.0</v>
      </c>
      <c r="H564" s="382">
        <v>2.0</v>
      </c>
      <c r="I564" s="382">
        <v>1.0</v>
      </c>
      <c r="J564" s="374">
        <v>1.0</v>
      </c>
      <c r="K564" s="385">
        <f t="shared" si="61"/>
        <v>6</v>
      </c>
      <c r="L564" s="234"/>
      <c r="M564" s="234"/>
      <c r="N564" s="234"/>
      <c r="O564" s="234"/>
      <c r="P564" s="234"/>
      <c r="Q564" s="234"/>
      <c r="R564" s="234"/>
      <c r="S564" s="234"/>
      <c r="T564" s="234"/>
      <c r="U564" s="234"/>
      <c r="V564" s="234"/>
      <c r="W564" s="234"/>
      <c r="X564" s="234"/>
      <c r="Y564" s="234"/>
      <c r="Z564" s="234"/>
      <c r="AA564" s="234"/>
    </row>
    <row r="565">
      <c r="A565" s="35"/>
      <c r="B565" s="380" t="s">
        <v>338</v>
      </c>
      <c r="C565" s="383" t="str">
        <f t="shared" ref="C565:E565" si="67">C558/C557</f>
        <v>#DIV/0!</v>
      </c>
      <c r="D565" s="384" t="str">
        <f t="shared" si="67"/>
        <v>#DIV/0!</v>
      </c>
      <c r="E565" s="384" t="str">
        <f t="shared" si="67"/>
        <v>#DIV/0!</v>
      </c>
      <c r="F565" s="384" t="str">
        <f>F557/#REF!</f>
        <v>#REF!</v>
      </c>
      <c r="G565" s="383">
        <f t="shared" ref="G565:J565" si="68">G558/G557</f>
        <v>0.9915254237</v>
      </c>
      <c r="H565" s="384">
        <f t="shared" si="68"/>
        <v>1</v>
      </c>
      <c r="I565" s="384">
        <f t="shared" si="68"/>
        <v>0.9772727273</v>
      </c>
      <c r="J565" s="384">
        <f t="shared" si="68"/>
        <v>0.9935483871</v>
      </c>
      <c r="K565" s="385" t="str">
        <f t="shared" si="61"/>
        <v>#DIV/0!</v>
      </c>
      <c r="L565" s="234"/>
      <c r="M565" s="234"/>
      <c r="N565" s="234"/>
      <c r="O565" s="234"/>
      <c r="P565" s="234"/>
      <c r="Q565" s="234"/>
      <c r="R565" s="234"/>
      <c r="S565" s="234"/>
      <c r="T565" s="234"/>
      <c r="U565" s="234"/>
      <c r="V565" s="234"/>
      <c r="W565" s="234"/>
      <c r="X565" s="234"/>
      <c r="Y565" s="234"/>
      <c r="Z565" s="234"/>
      <c r="AA565" s="234"/>
    </row>
    <row r="566">
      <c r="A566" s="386">
        <v>43791.0</v>
      </c>
      <c r="B566" s="376" t="s">
        <v>134</v>
      </c>
      <c r="C566" s="378"/>
      <c r="D566" s="378"/>
      <c r="E566" s="379"/>
      <c r="F566" s="379" t="s">
        <v>100</v>
      </c>
      <c r="G566" s="379" t="s">
        <v>60</v>
      </c>
      <c r="H566" s="370" t="s">
        <v>1944</v>
      </c>
      <c r="I566" s="370" t="s">
        <v>2690</v>
      </c>
      <c r="J566" s="370" t="s">
        <v>2666</v>
      </c>
      <c r="K566" s="385">
        <f t="shared" si="61"/>
        <v>0</v>
      </c>
      <c r="L566" s="234"/>
      <c r="M566" s="234"/>
      <c r="N566" s="234"/>
      <c r="O566" s="234"/>
      <c r="P566" s="234"/>
      <c r="Q566" s="234"/>
      <c r="R566" s="234"/>
      <c r="S566" s="234"/>
      <c r="T566" s="234"/>
      <c r="U566" s="234"/>
      <c r="V566" s="234"/>
      <c r="W566" s="234"/>
      <c r="X566" s="234"/>
      <c r="Y566" s="234"/>
      <c r="Z566" s="234"/>
      <c r="AA566" s="234"/>
    </row>
    <row r="567">
      <c r="A567" s="27"/>
      <c r="B567" s="380" t="s">
        <v>159</v>
      </c>
      <c r="C567" s="382"/>
      <c r="D567" s="382"/>
      <c r="E567" s="374"/>
      <c r="F567" s="374">
        <v>139.0</v>
      </c>
      <c r="G567" s="374">
        <v>47.0</v>
      </c>
      <c r="H567" s="374">
        <v>108.0</v>
      </c>
      <c r="I567" s="374">
        <v>118.0</v>
      </c>
      <c r="J567" s="374">
        <v>122.0</v>
      </c>
      <c r="K567" s="385">
        <f t="shared" si="61"/>
        <v>534</v>
      </c>
      <c r="L567" s="234"/>
      <c r="M567" s="234"/>
      <c r="N567" s="234"/>
      <c r="O567" s="234"/>
      <c r="P567" s="234"/>
      <c r="Q567" s="234"/>
      <c r="R567" s="234"/>
      <c r="S567" s="234"/>
      <c r="T567" s="234"/>
      <c r="U567" s="234"/>
      <c r="V567" s="234"/>
      <c r="W567" s="234"/>
      <c r="X567" s="234"/>
      <c r="Y567" s="234"/>
      <c r="Z567" s="234"/>
      <c r="AA567" s="234"/>
    </row>
    <row r="568">
      <c r="A568" s="27"/>
      <c r="B568" s="380" t="s">
        <v>178</v>
      </c>
      <c r="C568" s="382"/>
      <c r="D568" s="382"/>
      <c r="E568" s="374"/>
      <c r="F568" s="349">
        <v>138.0</v>
      </c>
      <c r="G568" s="374">
        <v>47.0</v>
      </c>
      <c r="H568" s="374">
        <v>108.0</v>
      </c>
      <c r="I568" s="374">
        <v>118.0</v>
      </c>
      <c r="J568" s="374">
        <v>121.0</v>
      </c>
      <c r="K568" s="385">
        <f t="shared" si="61"/>
        <v>532</v>
      </c>
      <c r="L568" s="234"/>
      <c r="M568" s="234"/>
      <c r="N568" s="234"/>
      <c r="O568" s="234"/>
      <c r="P568" s="234"/>
      <c r="Q568" s="234"/>
      <c r="R568" s="234"/>
      <c r="S568" s="234"/>
      <c r="T568" s="234"/>
      <c r="U568" s="234"/>
      <c r="V568" s="234"/>
      <c r="W568" s="234"/>
      <c r="X568" s="234"/>
      <c r="Y568" s="234"/>
      <c r="Z568" s="234"/>
      <c r="AA568" s="234"/>
    </row>
    <row r="569">
      <c r="A569" s="27"/>
      <c r="B569" s="380" t="s">
        <v>287</v>
      </c>
      <c r="C569" s="382"/>
      <c r="D569" s="382"/>
      <c r="E569" s="382"/>
      <c r="F569" s="382"/>
      <c r="G569" s="382"/>
      <c r="H569" s="382"/>
      <c r="I569" s="382"/>
      <c r="J569" s="374"/>
      <c r="K569" s="385">
        <f t="shared" si="61"/>
        <v>0</v>
      </c>
      <c r="L569" s="234"/>
      <c r="M569" s="234"/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  <c r="AA569" s="234"/>
    </row>
    <row r="570">
      <c r="A570" s="27"/>
      <c r="B570" s="380" t="s">
        <v>295</v>
      </c>
      <c r="C570" s="382"/>
      <c r="D570" s="382"/>
      <c r="E570" s="382"/>
      <c r="F570" s="382">
        <v>115.0</v>
      </c>
      <c r="G570" s="382">
        <v>41.0</v>
      </c>
      <c r="H570" s="382">
        <v>92.0</v>
      </c>
      <c r="I570" s="382"/>
      <c r="J570" s="374"/>
      <c r="K570" s="385">
        <f t="shared" si="61"/>
        <v>248</v>
      </c>
      <c r="L570" s="234"/>
      <c r="M570" s="234"/>
      <c r="N570" s="234"/>
      <c r="O570" s="234"/>
      <c r="P570" s="234"/>
      <c r="Q570" s="234"/>
      <c r="R570" s="234"/>
      <c r="S570" s="234"/>
      <c r="T570" s="234"/>
      <c r="U570" s="234"/>
      <c r="V570" s="234"/>
      <c r="W570" s="234"/>
      <c r="X570" s="234"/>
      <c r="Y570" s="234"/>
      <c r="Z570" s="234"/>
      <c r="AA570" s="234"/>
    </row>
    <row r="571">
      <c r="A571" s="27"/>
      <c r="B571" s="380" t="s">
        <v>301</v>
      </c>
      <c r="C571" s="382"/>
      <c r="D571" s="382"/>
      <c r="E571" s="382"/>
      <c r="F571" s="382"/>
      <c r="G571" s="382"/>
      <c r="H571" s="382"/>
      <c r="I571" s="382">
        <v>80.0</v>
      </c>
      <c r="J571" s="374">
        <v>53.0</v>
      </c>
      <c r="K571" s="385">
        <f t="shared" si="61"/>
        <v>133</v>
      </c>
      <c r="L571" s="234"/>
      <c r="M571" s="234"/>
      <c r="N571" s="234"/>
      <c r="O571" s="234"/>
      <c r="P571" s="234"/>
      <c r="Q571" s="234"/>
      <c r="R571" s="234"/>
      <c r="S571" s="234"/>
      <c r="T571" s="234"/>
      <c r="U571" s="234"/>
      <c r="V571" s="234"/>
      <c r="W571" s="234"/>
      <c r="X571" s="234"/>
      <c r="Y571" s="234"/>
      <c r="Z571" s="234"/>
      <c r="AA571" s="234"/>
    </row>
    <row r="572">
      <c r="A572" s="27"/>
      <c r="B572" s="380" t="s">
        <v>214</v>
      </c>
      <c r="C572" s="382"/>
      <c r="D572" s="382"/>
      <c r="E572" s="382"/>
      <c r="F572" s="382"/>
      <c r="G572" s="382"/>
      <c r="H572" s="382"/>
      <c r="I572" s="382"/>
      <c r="J572" s="374"/>
      <c r="K572" s="385">
        <f t="shared" si="61"/>
        <v>0</v>
      </c>
      <c r="L572" s="234"/>
      <c r="M572" s="234"/>
      <c r="N572" s="234"/>
      <c r="O572" s="234"/>
      <c r="P572" s="234"/>
      <c r="Q572" s="234"/>
      <c r="R572" s="234"/>
      <c r="S572" s="234"/>
      <c r="T572" s="234"/>
      <c r="U572" s="234"/>
      <c r="V572" s="234"/>
      <c r="W572" s="234"/>
      <c r="X572" s="234"/>
      <c r="Y572" s="234"/>
      <c r="Z572" s="234"/>
      <c r="AA572" s="234"/>
    </row>
    <row r="573">
      <c r="A573" s="27"/>
      <c r="B573" s="380" t="s">
        <v>221</v>
      </c>
      <c r="C573" s="382"/>
      <c r="D573" s="382"/>
      <c r="E573" s="382"/>
      <c r="F573" s="382">
        <v>8.0</v>
      </c>
      <c r="G573" s="382"/>
      <c r="H573" s="382">
        <v>2.0</v>
      </c>
      <c r="I573" s="382"/>
      <c r="J573" s="374"/>
      <c r="K573" s="385">
        <f t="shared" si="61"/>
        <v>10</v>
      </c>
      <c r="L573" s="234"/>
      <c r="M573" s="234"/>
      <c r="N573" s="234"/>
      <c r="O573" s="234"/>
      <c r="P573" s="234"/>
      <c r="Q573" s="234"/>
      <c r="R573" s="234"/>
      <c r="S573" s="234"/>
      <c r="T573" s="234"/>
      <c r="U573" s="234"/>
      <c r="V573" s="234"/>
      <c r="W573" s="234"/>
      <c r="X573" s="234"/>
      <c r="Y573" s="234"/>
      <c r="Z573" s="234"/>
      <c r="AA573" s="234"/>
    </row>
    <row r="574">
      <c r="A574" s="27"/>
      <c r="B574" s="380" t="s">
        <v>233</v>
      </c>
      <c r="C574" s="382"/>
      <c r="D574" s="382"/>
      <c r="E574" s="382"/>
      <c r="F574" s="382">
        <v>1.0</v>
      </c>
      <c r="G574" s="382"/>
      <c r="H574" s="382"/>
      <c r="I574" s="382"/>
      <c r="J574" s="374">
        <v>1.0</v>
      </c>
      <c r="K574" s="385">
        <f t="shared" si="61"/>
        <v>2</v>
      </c>
      <c r="L574" s="234"/>
      <c r="M574" s="234"/>
      <c r="N574" s="234"/>
      <c r="O574" s="234"/>
      <c r="P574" s="234"/>
      <c r="Q574" s="234"/>
      <c r="R574" s="234"/>
      <c r="S574" s="234"/>
      <c r="T574" s="234"/>
      <c r="U574" s="234"/>
      <c r="V574" s="234"/>
      <c r="W574" s="234"/>
      <c r="X574" s="234"/>
      <c r="Y574" s="234"/>
      <c r="Z574" s="234"/>
      <c r="AA574" s="234"/>
    </row>
    <row r="575">
      <c r="A575" s="35"/>
      <c r="B575" s="380" t="s">
        <v>338</v>
      </c>
      <c r="C575" s="383" t="str">
        <f t="shared" ref="C575:E575" si="69">C568/C567</f>
        <v>#DIV/0!</v>
      </c>
      <c r="D575" s="384" t="str">
        <f t="shared" si="69"/>
        <v>#DIV/0!</v>
      </c>
      <c r="E575" s="384" t="str">
        <f t="shared" si="69"/>
        <v>#DIV/0!</v>
      </c>
      <c r="F575" s="384" t="str">
        <f>F567/#REF!</f>
        <v>#REF!</v>
      </c>
      <c r="G575" s="383">
        <f t="shared" ref="G575:J575" si="70">G568/G567</f>
        <v>1</v>
      </c>
      <c r="H575" s="384">
        <f t="shared" si="70"/>
        <v>1</v>
      </c>
      <c r="I575" s="384">
        <f t="shared" si="70"/>
        <v>1</v>
      </c>
      <c r="J575" s="384">
        <f t="shared" si="70"/>
        <v>0.9918032787</v>
      </c>
      <c r="K575" s="385" t="str">
        <f t="shared" si="61"/>
        <v>#DIV/0!</v>
      </c>
      <c r="L575" s="234"/>
      <c r="M575" s="234"/>
      <c r="N575" s="234"/>
      <c r="O575" s="234"/>
      <c r="P575" s="234"/>
      <c r="Q575" s="234"/>
      <c r="R575" s="234"/>
      <c r="S575" s="234"/>
      <c r="T575" s="234"/>
      <c r="U575" s="234"/>
      <c r="V575" s="234"/>
      <c r="W575" s="234"/>
      <c r="X575" s="234"/>
      <c r="Y575" s="234"/>
      <c r="Z575" s="234"/>
      <c r="AA575" s="234"/>
    </row>
    <row r="576">
      <c r="F576" s="390"/>
    </row>
    <row r="577">
      <c r="F577" s="390"/>
    </row>
    <row r="578">
      <c r="F578" s="390"/>
    </row>
    <row r="579">
      <c r="F579" s="390"/>
    </row>
    <row r="580">
      <c r="F580" s="390"/>
    </row>
    <row r="581">
      <c r="F581" s="390"/>
    </row>
    <row r="582">
      <c r="F582" s="390"/>
    </row>
    <row r="583">
      <c r="F583" s="390"/>
    </row>
    <row r="584">
      <c r="F584" s="390"/>
    </row>
    <row r="585">
      <c r="F585" s="390"/>
    </row>
    <row r="586">
      <c r="F586" s="390"/>
    </row>
    <row r="587">
      <c r="F587" s="390"/>
    </row>
    <row r="588">
      <c r="F588" s="390"/>
    </row>
    <row r="589">
      <c r="F589" s="390"/>
    </row>
    <row r="590">
      <c r="F590" s="390"/>
    </row>
    <row r="591">
      <c r="F591" s="390"/>
    </row>
    <row r="592">
      <c r="F592" s="390"/>
    </row>
    <row r="593">
      <c r="F593" s="390"/>
    </row>
    <row r="594">
      <c r="F594" s="390"/>
    </row>
    <row r="595">
      <c r="F595" s="390"/>
    </row>
    <row r="596">
      <c r="F596" s="390"/>
    </row>
    <row r="597">
      <c r="F597" s="390"/>
    </row>
    <row r="598">
      <c r="F598" s="390"/>
    </row>
    <row r="599">
      <c r="F599" s="390"/>
    </row>
    <row r="600">
      <c r="F600" s="390"/>
    </row>
    <row r="601">
      <c r="F601" s="390"/>
    </row>
    <row r="602">
      <c r="F602" s="390"/>
    </row>
    <row r="603">
      <c r="F603" s="390"/>
    </row>
    <row r="604">
      <c r="F604" s="390"/>
    </row>
    <row r="605">
      <c r="F605" s="390"/>
    </row>
    <row r="606">
      <c r="F606" s="390"/>
    </row>
    <row r="607">
      <c r="F607" s="390"/>
    </row>
    <row r="608">
      <c r="F608" s="390"/>
    </row>
    <row r="609">
      <c r="F609" s="390"/>
    </row>
    <row r="610">
      <c r="F610" s="390"/>
    </row>
    <row r="611">
      <c r="F611" s="390"/>
    </row>
    <row r="612">
      <c r="F612" s="390"/>
    </row>
    <row r="613">
      <c r="F613" s="390"/>
    </row>
    <row r="614">
      <c r="F614" s="390"/>
    </row>
    <row r="615">
      <c r="F615" s="390"/>
    </row>
    <row r="616">
      <c r="F616" s="390"/>
    </row>
    <row r="617">
      <c r="F617" s="390"/>
    </row>
    <row r="618">
      <c r="F618" s="390"/>
    </row>
    <row r="619">
      <c r="F619" s="390"/>
    </row>
    <row r="620">
      <c r="F620" s="390"/>
    </row>
    <row r="621">
      <c r="F621" s="390"/>
    </row>
    <row r="622">
      <c r="F622" s="390"/>
    </row>
    <row r="623">
      <c r="F623" s="390"/>
    </row>
    <row r="624">
      <c r="F624" s="390"/>
    </row>
    <row r="625">
      <c r="F625" s="390"/>
    </row>
    <row r="626">
      <c r="F626" s="390"/>
    </row>
    <row r="627">
      <c r="F627" s="390"/>
    </row>
    <row r="628">
      <c r="F628" s="390"/>
    </row>
    <row r="629">
      <c r="F629" s="390"/>
    </row>
    <row r="630">
      <c r="F630" s="390"/>
    </row>
    <row r="631">
      <c r="F631" s="390"/>
    </row>
    <row r="632">
      <c r="F632" s="390"/>
    </row>
    <row r="633">
      <c r="F633" s="390"/>
    </row>
    <row r="634">
      <c r="F634" s="390"/>
    </row>
    <row r="635">
      <c r="F635" s="390"/>
    </row>
    <row r="636">
      <c r="F636" s="390"/>
    </row>
    <row r="637">
      <c r="F637" s="390"/>
    </row>
    <row r="638">
      <c r="F638" s="390"/>
    </row>
    <row r="639">
      <c r="F639" s="390"/>
    </row>
    <row r="640">
      <c r="F640" s="390"/>
    </row>
    <row r="641">
      <c r="F641" s="390"/>
    </row>
    <row r="642">
      <c r="F642" s="390"/>
    </row>
    <row r="643">
      <c r="F643" s="390"/>
    </row>
    <row r="644">
      <c r="F644" s="390"/>
    </row>
    <row r="645">
      <c r="F645" s="390"/>
    </row>
    <row r="646">
      <c r="F646" s="390"/>
    </row>
    <row r="647">
      <c r="F647" s="390"/>
    </row>
    <row r="648">
      <c r="F648" s="390"/>
    </row>
    <row r="649">
      <c r="F649" s="390"/>
    </row>
    <row r="650">
      <c r="F650" s="390"/>
    </row>
    <row r="651">
      <c r="F651" s="390"/>
    </row>
    <row r="652">
      <c r="F652" s="390"/>
    </row>
    <row r="653">
      <c r="F653" s="390"/>
    </row>
    <row r="654">
      <c r="F654" s="390"/>
    </row>
    <row r="655">
      <c r="F655" s="390"/>
    </row>
    <row r="656">
      <c r="F656" s="390"/>
    </row>
    <row r="657">
      <c r="F657" s="390"/>
    </row>
    <row r="658">
      <c r="F658" s="390"/>
    </row>
    <row r="659">
      <c r="F659" s="390"/>
    </row>
    <row r="660">
      <c r="F660" s="390"/>
    </row>
    <row r="661">
      <c r="F661" s="390"/>
    </row>
    <row r="662">
      <c r="F662" s="390"/>
    </row>
    <row r="663">
      <c r="F663" s="390"/>
    </row>
    <row r="664">
      <c r="F664" s="390"/>
    </row>
    <row r="665">
      <c r="F665" s="390"/>
    </row>
    <row r="666">
      <c r="F666" s="390"/>
    </row>
    <row r="667">
      <c r="F667" s="390"/>
    </row>
    <row r="668">
      <c r="F668" s="390"/>
    </row>
    <row r="669">
      <c r="F669" s="390"/>
    </row>
    <row r="670">
      <c r="F670" s="390"/>
    </row>
    <row r="671">
      <c r="F671" s="390"/>
    </row>
    <row r="672">
      <c r="F672" s="390"/>
    </row>
    <row r="673">
      <c r="F673" s="390"/>
    </row>
    <row r="674">
      <c r="F674" s="390"/>
    </row>
    <row r="675">
      <c r="F675" s="390"/>
    </row>
    <row r="676">
      <c r="F676" s="390"/>
    </row>
    <row r="677">
      <c r="F677" s="390"/>
    </row>
    <row r="678">
      <c r="F678" s="390"/>
    </row>
    <row r="679">
      <c r="F679" s="390"/>
    </row>
    <row r="680">
      <c r="F680" s="390"/>
    </row>
    <row r="681">
      <c r="F681" s="390"/>
    </row>
    <row r="682">
      <c r="F682" s="390"/>
    </row>
    <row r="683">
      <c r="F683" s="390"/>
    </row>
    <row r="684">
      <c r="F684" s="390"/>
    </row>
    <row r="685">
      <c r="F685" s="390"/>
    </row>
    <row r="686">
      <c r="F686" s="390"/>
    </row>
    <row r="687">
      <c r="F687" s="390"/>
    </row>
    <row r="688">
      <c r="F688" s="390"/>
    </row>
    <row r="689">
      <c r="F689" s="390"/>
    </row>
    <row r="690">
      <c r="F690" s="390"/>
    </row>
    <row r="691">
      <c r="F691" s="390"/>
    </row>
    <row r="692">
      <c r="F692" s="390"/>
    </row>
    <row r="693">
      <c r="F693" s="390"/>
    </row>
    <row r="694">
      <c r="F694" s="390"/>
    </row>
    <row r="695">
      <c r="F695" s="390"/>
    </row>
    <row r="696">
      <c r="F696" s="390"/>
    </row>
    <row r="697">
      <c r="F697" s="390"/>
    </row>
    <row r="698">
      <c r="F698" s="390"/>
    </row>
    <row r="699">
      <c r="F699" s="390"/>
    </row>
    <row r="700">
      <c r="F700" s="390"/>
    </row>
    <row r="701">
      <c r="F701" s="390"/>
    </row>
    <row r="702">
      <c r="F702" s="390"/>
    </row>
    <row r="703">
      <c r="F703" s="390"/>
    </row>
    <row r="704">
      <c r="F704" s="390"/>
    </row>
    <row r="705">
      <c r="F705" s="390"/>
    </row>
    <row r="706">
      <c r="F706" s="390"/>
    </row>
    <row r="707">
      <c r="F707" s="390"/>
    </row>
    <row r="708">
      <c r="F708" s="390"/>
    </row>
    <row r="709">
      <c r="F709" s="390"/>
    </row>
    <row r="710">
      <c r="F710" s="390"/>
    </row>
    <row r="711">
      <c r="F711" s="390"/>
    </row>
    <row r="712">
      <c r="F712" s="390"/>
    </row>
    <row r="713">
      <c r="F713" s="390"/>
    </row>
    <row r="714">
      <c r="F714" s="390"/>
    </row>
    <row r="715">
      <c r="F715" s="390"/>
    </row>
    <row r="716">
      <c r="F716" s="390"/>
    </row>
    <row r="717">
      <c r="F717" s="390"/>
    </row>
    <row r="718">
      <c r="F718" s="390"/>
    </row>
    <row r="719">
      <c r="F719" s="390"/>
    </row>
    <row r="720">
      <c r="F720" s="390"/>
    </row>
    <row r="721">
      <c r="F721" s="390"/>
    </row>
    <row r="722">
      <c r="F722" s="390"/>
    </row>
    <row r="723">
      <c r="F723" s="390"/>
    </row>
    <row r="724">
      <c r="F724" s="390"/>
    </row>
    <row r="725">
      <c r="F725" s="390"/>
    </row>
    <row r="726">
      <c r="F726" s="390"/>
    </row>
    <row r="727">
      <c r="F727" s="390"/>
    </row>
    <row r="728">
      <c r="F728" s="390"/>
    </row>
    <row r="729">
      <c r="F729" s="390"/>
    </row>
    <row r="730">
      <c r="F730" s="390"/>
    </row>
    <row r="731">
      <c r="F731" s="390"/>
    </row>
    <row r="732">
      <c r="F732" s="390"/>
    </row>
    <row r="733">
      <c r="F733" s="390"/>
    </row>
    <row r="734">
      <c r="F734" s="390"/>
    </row>
    <row r="735">
      <c r="F735" s="390"/>
    </row>
    <row r="736">
      <c r="F736" s="390"/>
    </row>
    <row r="737">
      <c r="F737" s="390"/>
    </row>
    <row r="738">
      <c r="F738" s="390"/>
    </row>
    <row r="739">
      <c r="F739" s="390"/>
    </row>
    <row r="740">
      <c r="F740" s="390"/>
    </row>
    <row r="741">
      <c r="F741" s="390"/>
    </row>
    <row r="742">
      <c r="F742" s="390"/>
    </row>
    <row r="743">
      <c r="F743" s="390"/>
    </row>
    <row r="744">
      <c r="F744" s="390"/>
    </row>
    <row r="745">
      <c r="F745" s="390"/>
    </row>
    <row r="746">
      <c r="F746" s="390"/>
    </row>
    <row r="747">
      <c r="F747" s="390"/>
    </row>
    <row r="748">
      <c r="F748" s="390"/>
    </row>
    <row r="749">
      <c r="F749" s="390"/>
    </row>
    <row r="750">
      <c r="F750" s="390"/>
    </row>
    <row r="751">
      <c r="F751" s="390"/>
    </row>
    <row r="752">
      <c r="F752" s="390"/>
    </row>
    <row r="753">
      <c r="F753" s="390"/>
    </row>
    <row r="754">
      <c r="F754" s="390"/>
    </row>
    <row r="755">
      <c r="F755" s="390"/>
    </row>
    <row r="756">
      <c r="F756" s="390"/>
    </row>
    <row r="757">
      <c r="F757" s="390"/>
    </row>
    <row r="758">
      <c r="F758" s="390"/>
    </row>
    <row r="759">
      <c r="F759" s="390"/>
    </row>
    <row r="760">
      <c r="F760" s="390"/>
    </row>
    <row r="761">
      <c r="F761" s="390"/>
    </row>
    <row r="762">
      <c r="F762" s="390"/>
    </row>
    <row r="763">
      <c r="F763" s="390"/>
    </row>
    <row r="764">
      <c r="F764" s="390"/>
    </row>
    <row r="765">
      <c r="F765" s="390"/>
    </row>
    <row r="766">
      <c r="F766" s="390"/>
    </row>
    <row r="767">
      <c r="F767" s="390"/>
    </row>
    <row r="768">
      <c r="F768" s="390"/>
    </row>
    <row r="769">
      <c r="F769" s="390"/>
    </row>
    <row r="770">
      <c r="F770" s="390"/>
    </row>
    <row r="771">
      <c r="F771" s="390"/>
    </row>
    <row r="772">
      <c r="F772" s="390"/>
    </row>
    <row r="773">
      <c r="F773" s="390"/>
    </row>
    <row r="774">
      <c r="F774" s="390"/>
    </row>
    <row r="775">
      <c r="F775" s="390"/>
    </row>
    <row r="776">
      <c r="F776" s="390"/>
    </row>
    <row r="777">
      <c r="F777" s="390"/>
    </row>
    <row r="778">
      <c r="F778" s="390"/>
    </row>
    <row r="779">
      <c r="F779" s="390"/>
    </row>
    <row r="780">
      <c r="F780" s="390"/>
    </row>
    <row r="781">
      <c r="F781" s="390"/>
    </row>
    <row r="782">
      <c r="F782" s="390"/>
    </row>
    <row r="783">
      <c r="F783" s="390"/>
    </row>
    <row r="784">
      <c r="F784" s="390"/>
    </row>
    <row r="785">
      <c r="F785" s="390"/>
    </row>
    <row r="786">
      <c r="F786" s="390"/>
    </row>
    <row r="787">
      <c r="F787" s="390"/>
    </row>
    <row r="788">
      <c r="F788" s="390"/>
    </row>
    <row r="789">
      <c r="F789" s="390"/>
    </row>
    <row r="790">
      <c r="F790" s="390"/>
    </row>
    <row r="791">
      <c r="F791" s="390"/>
    </row>
    <row r="792">
      <c r="F792" s="390"/>
    </row>
    <row r="793">
      <c r="F793" s="390"/>
    </row>
    <row r="794">
      <c r="F794" s="390"/>
    </row>
    <row r="795">
      <c r="F795" s="390"/>
    </row>
    <row r="796">
      <c r="F796" s="390"/>
    </row>
    <row r="797">
      <c r="F797" s="390"/>
    </row>
    <row r="798">
      <c r="F798" s="390"/>
    </row>
    <row r="799">
      <c r="F799" s="390"/>
    </row>
    <row r="800">
      <c r="F800" s="390"/>
    </row>
    <row r="801">
      <c r="F801" s="390"/>
    </row>
    <row r="802">
      <c r="F802" s="390"/>
    </row>
    <row r="803">
      <c r="F803" s="390"/>
    </row>
    <row r="804">
      <c r="F804" s="390"/>
    </row>
    <row r="805">
      <c r="F805" s="390"/>
    </row>
    <row r="806">
      <c r="F806" s="390"/>
    </row>
    <row r="807">
      <c r="F807" s="390"/>
    </row>
    <row r="808">
      <c r="F808" s="390"/>
    </row>
    <row r="809">
      <c r="F809" s="390"/>
    </row>
    <row r="810">
      <c r="F810" s="390"/>
    </row>
    <row r="811">
      <c r="F811" s="390"/>
    </row>
    <row r="812">
      <c r="F812" s="390"/>
    </row>
    <row r="813">
      <c r="F813" s="390"/>
    </row>
    <row r="814">
      <c r="F814" s="390"/>
    </row>
    <row r="815">
      <c r="F815" s="390"/>
    </row>
    <row r="816">
      <c r="F816" s="390"/>
    </row>
    <row r="817">
      <c r="F817" s="390"/>
    </row>
    <row r="818">
      <c r="F818" s="390"/>
    </row>
    <row r="819">
      <c r="F819" s="390"/>
    </row>
    <row r="820">
      <c r="F820" s="390"/>
    </row>
    <row r="821">
      <c r="F821" s="390"/>
    </row>
    <row r="822">
      <c r="F822" s="390"/>
    </row>
    <row r="823">
      <c r="F823" s="390"/>
    </row>
    <row r="824">
      <c r="F824" s="390"/>
    </row>
    <row r="825">
      <c r="F825" s="390"/>
    </row>
    <row r="826">
      <c r="F826" s="390"/>
    </row>
    <row r="827">
      <c r="F827" s="390"/>
    </row>
    <row r="828">
      <c r="F828" s="390"/>
    </row>
    <row r="829">
      <c r="F829" s="390"/>
    </row>
    <row r="830">
      <c r="F830" s="390"/>
    </row>
    <row r="831">
      <c r="F831" s="390"/>
    </row>
    <row r="832">
      <c r="F832" s="390"/>
    </row>
    <row r="833">
      <c r="F833" s="390"/>
    </row>
    <row r="834">
      <c r="F834" s="390"/>
    </row>
    <row r="835">
      <c r="F835" s="390"/>
    </row>
    <row r="836">
      <c r="F836" s="390"/>
    </row>
    <row r="837">
      <c r="F837" s="390"/>
    </row>
    <row r="838">
      <c r="F838" s="390"/>
    </row>
    <row r="839">
      <c r="F839" s="390"/>
    </row>
    <row r="840">
      <c r="F840" s="390"/>
    </row>
    <row r="841">
      <c r="F841" s="390"/>
    </row>
    <row r="842">
      <c r="F842" s="390"/>
    </row>
    <row r="843">
      <c r="F843" s="390"/>
    </row>
    <row r="844">
      <c r="F844" s="390"/>
    </row>
    <row r="845">
      <c r="F845" s="390"/>
    </row>
    <row r="846">
      <c r="F846" s="390"/>
    </row>
    <row r="847">
      <c r="F847" s="390"/>
    </row>
    <row r="848">
      <c r="F848" s="390"/>
    </row>
    <row r="849">
      <c r="F849" s="390"/>
    </row>
    <row r="850">
      <c r="F850" s="390"/>
    </row>
    <row r="851">
      <c r="F851" s="390"/>
    </row>
    <row r="852">
      <c r="F852" s="390"/>
    </row>
    <row r="853">
      <c r="F853" s="390"/>
    </row>
    <row r="854">
      <c r="F854" s="390"/>
    </row>
    <row r="855">
      <c r="F855" s="390"/>
    </row>
    <row r="856">
      <c r="F856" s="390"/>
    </row>
    <row r="857">
      <c r="F857" s="390"/>
    </row>
    <row r="858">
      <c r="F858" s="390"/>
    </row>
    <row r="859">
      <c r="F859" s="390"/>
    </row>
    <row r="860">
      <c r="F860" s="390"/>
    </row>
    <row r="861">
      <c r="F861" s="390"/>
    </row>
    <row r="862">
      <c r="F862" s="390"/>
    </row>
    <row r="863">
      <c r="F863" s="390"/>
    </row>
    <row r="864">
      <c r="F864" s="390"/>
    </row>
    <row r="865">
      <c r="F865" s="390"/>
    </row>
    <row r="866">
      <c r="F866" s="390"/>
    </row>
    <row r="867">
      <c r="F867" s="390"/>
    </row>
    <row r="868">
      <c r="F868" s="390"/>
    </row>
    <row r="869">
      <c r="F869" s="390"/>
    </row>
    <row r="870">
      <c r="F870" s="390"/>
    </row>
    <row r="871">
      <c r="F871" s="390"/>
    </row>
    <row r="872">
      <c r="F872" s="390"/>
    </row>
    <row r="873">
      <c r="F873" s="390"/>
    </row>
    <row r="874">
      <c r="F874" s="390"/>
    </row>
    <row r="875">
      <c r="F875" s="390"/>
    </row>
    <row r="876">
      <c r="F876" s="390"/>
    </row>
    <row r="877">
      <c r="F877" s="390"/>
    </row>
    <row r="878">
      <c r="F878" s="390"/>
    </row>
    <row r="879">
      <c r="F879" s="390"/>
    </row>
    <row r="880">
      <c r="F880" s="390"/>
    </row>
    <row r="881">
      <c r="F881" s="390"/>
    </row>
    <row r="882">
      <c r="F882" s="390"/>
    </row>
    <row r="883">
      <c r="F883" s="390"/>
    </row>
    <row r="884">
      <c r="F884" s="390"/>
    </row>
    <row r="885">
      <c r="F885" s="390"/>
    </row>
    <row r="886">
      <c r="F886" s="390"/>
    </row>
    <row r="887">
      <c r="F887" s="390"/>
    </row>
    <row r="888">
      <c r="F888" s="390"/>
    </row>
    <row r="889">
      <c r="F889" s="390"/>
    </row>
    <row r="890">
      <c r="F890" s="390"/>
    </row>
    <row r="891">
      <c r="F891" s="390"/>
    </row>
    <row r="892">
      <c r="F892" s="390"/>
    </row>
    <row r="893">
      <c r="F893" s="390"/>
    </row>
    <row r="894">
      <c r="F894" s="390"/>
    </row>
    <row r="895">
      <c r="F895" s="390"/>
    </row>
    <row r="896">
      <c r="F896" s="390"/>
    </row>
    <row r="897">
      <c r="F897" s="390"/>
    </row>
    <row r="898">
      <c r="F898" s="390"/>
    </row>
    <row r="899">
      <c r="F899" s="390"/>
    </row>
    <row r="900">
      <c r="F900" s="390"/>
    </row>
    <row r="901">
      <c r="F901" s="390"/>
    </row>
    <row r="902">
      <c r="F902" s="390"/>
    </row>
    <row r="903">
      <c r="F903" s="390"/>
    </row>
    <row r="904">
      <c r="F904" s="390"/>
    </row>
    <row r="905">
      <c r="F905" s="390"/>
    </row>
    <row r="906">
      <c r="F906" s="390"/>
    </row>
    <row r="907">
      <c r="F907" s="390"/>
    </row>
    <row r="908">
      <c r="F908" s="390"/>
    </row>
    <row r="909">
      <c r="F909" s="390"/>
    </row>
    <row r="910">
      <c r="F910" s="390"/>
    </row>
    <row r="911">
      <c r="F911" s="390"/>
    </row>
    <row r="912">
      <c r="F912" s="390"/>
    </row>
    <row r="913">
      <c r="F913" s="390"/>
    </row>
    <row r="914">
      <c r="F914" s="390"/>
    </row>
    <row r="915">
      <c r="F915" s="390"/>
    </row>
    <row r="916">
      <c r="F916" s="390"/>
    </row>
    <row r="917">
      <c r="F917" s="390"/>
    </row>
    <row r="918">
      <c r="F918" s="390"/>
    </row>
    <row r="919">
      <c r="F919" s="390"/>
    </row>
    <row r="920">
      <c r="F920" s="390"/>
    </row>
    <row r="921">
      <c r="F921" s="390"/>
    </row>
    <row r="922">
      <c r="F922" s="390"/>
    </row>
    <row r="923">
      <c r="F923" s="390"/>
    </row>
    <row r="924">
      <c r="F924" s="390"/>
    </row>
    <row r="925">
      <c r="F925" s="390"/>
    </row>
    <row r="926">
      <c r="F926" s="390"/>
    </row>
    <row r="927">
      <c r="F927" s="390"/>
    </row>
    <row r="928">
      <c r="F928" s="390"/>
    </row>
    <row r="929">
      <c r="F929" s="390"/>
    </row>
    <row r="930">
      <c r="F930" s="390"/>
    </row>
    <row r="931">
      <c r="F931" s="390"/>
    </row>
    <row r="932">
      <c r="F932" s="390"/>
    </row>
    <row r="933">
      <c r="F933" s="390"/>
    </row>
    <row r="934">
      <c r="F934" s="390"/>
    </row>
    <row r="935">
      <c r="F935" s="390"/>
    </row>
    <row r="936">
      <c r="F936" s="390"/>
    </row>
    <row r="937">
      <c r="F937" s="390"/>
    </row>
    <row r="938">
      <c r="F938" s="390"/>
    </row>
    <row r="939">
      <c r="F939" s="390"/>
    </row>
    <row r="940">
      <c r="F940" s="390"/>
    </row>
    <row r="941">
      <c r="F941" s="390"/>
    </row>
    <row r="942">
      <c r="F942" s="390"/>
    </row>
    <row r="943">
      <c r="F943" s="390"/>
    </row>
    <row r="944">
      <c r="F944" s="390"/>
    </row>
    <row r="945">
      <c r="F945" s="390"/>
    </row>
    <row r="946">
      <c r="F946" s="390"/>
    </row>
    <row r="947">
      <c r="F947" s="390"/>
    </row>
    <row r="948">
      <c r="F948" s="390"/>
    </row>
    <row r="949">
      <c r="F949" s="390"/>
    </row>
    <row r="950">
      <c r="F950" s="390"/>
    </row>
    <row r="951">
      <c r="F951" s="390"/>
    </row>
    <row r="952">
      <c r="F952" s="390"/>
    </row>
    <row r="953">
      <c r="F953" s="390"/>
    </row>
    <row r="954">
      <c r="F954" s="390"/>
    </row>
    <row r="955">
      <c r="F955" s="390"/>
    </row>
    <row r="956">
      <c r="F956" s="390"/>
    </row>
    <row r="957">
      <c r="F957" s="390"/>
    </row>
    <row r="958">
      <c r="F958" s="390"/>
    </row>
    <row r="959">
      <c r="F959" s="390"/>
    </row>
    <row r="960">
      <c r="F960" s="390"/>
    </row>
    <row r="961">
      <c r="F961" s="390"/>
    </row>
    <row r="962">
      <c r="F962" s="390"/>
    </row>
    <row r="963">
      <c r="F963" s="390"/>
    </row>
    <row r="964">
      <c r="F964" s="390"/>
    </row>
    <row r="965">
      <c r="F965" s="390"/>
    </row>
    <row r="966">
      <c r="F966" s="390"/>
    </row>
    <row r="967">
      <c r="F967" s="390"/>
    </row>
    <row r="968">
      <c r="F968" s="390"/>
    </row>
    <row r="969">
      <c r="F969" s="390"/>
    </row>
    <row r="970">
      <c r="F970" s="390"/>
    </row>
    <row r="971">
      <c r="F971" s="390"/>
    </row>
    <row r="972">
      <c r="F972" s="390"/>
    </row>
    <row r="973">
      <c r="F973" s="390"/>
    </row>
    <row r="974">
      <c r="F974" s="390"/>
    </row>
    <row r="975">
      <c r="F975" s="390"/>
    </row>
    <row r="976">
      <c r="F976" s="390"/>
    </row>
    <row r="977">
      <c r="F977" s="390"/>
    </row>
    <row r="978">
      <c r="F978" s="390"/>
    </row>
    <row r="979">
      <c r="F979" s="390"/>
    </row>
    <row r="980">
      <c r="F980" s="390"/>
    </row>
    <row r="981">
      <c r="F981" s="390"/>
    </row>
    <row r="982">
      <c r="F982" s="390"/>
    </row>
    <row r="983">
      <c r="F983" s="390"/>
    </row>
    <row r="984">
      <c r="F984" s="390"/>
    </row>
    <row r="985">
      <c r="F985" s="390"/>
    </row>
    <row r="986">
      <c r="F986" s="390"/>
    </row>
    <row r="987">
      <c r="F987" s="390"/>
    </row>
    <row r="988">
      <c r="F988" s="390"/>
    </row>
    <row r="989">
      <c r="F989" s="390"/>
    </row>
    <row r="990">
      <c r="F990" s="390"/>
    </row>
    <row r="991">
      <c r="F991" s="390"/>
    </row>
    <row r="992">
      <c r="F992" s="390"/>
    </row>
    <row r="993">
      <c r="F993" s="390"/>
    </row>
    <row r="994">
      <c r="F994" s="390"/>
    </row>
    <row r="995">
      <c r="F995" s="390"/>
    </row>
    <row r="996">
      <c r="F996" s="390"/>
    </row>
    <row r="997">
      <c r="F997" s="390"/>
    </row>
    <row r="998">
      <c r="F998" s="390"/>
    </row>
    <row r="999">
      <c r="F999" s="390"/>
    </row>
    <row r="1000">
      <c r="F1000" s="390"/>
    </row>
    <row r="1001">
      <c r="F1001" s="390"/>
    </row>
    <row r="1002">
      <c r="F1002" s="390"/>
    </row>
    <row r="1003">
      <c r="F1003" s="390"/>
    </row>
    <row r="1004">
      <c r="F1004" s="390"/>
    </row>
  </sheetData>
  <mergeCells count="58">
    <mergeCell ref="A556:A565"/>
    <mergeCell ref="A566:A575"/>
    <mergeCell ref="A486:A495"/>
    <mergeCell ref="A496:A505"/>
    <mergeCell ref="A506:A515"/>
    <mergeCell ref="A516:A525"/>
    <mergeCell ref="A526:A535"/>
    <mergeCell ref="A536:A545"/>
    <mergeCell ref="A546:A555"/>
    <mergeCell ref="A1:A2"/>
    <mergeCell ref="B1:B2"/>
    <mergeCell ref="A4:A13"/>
    <mergeCell ref="A15:A24"/>
    <mergeCell ref="A25:A34"/>
    <mergeCell ref="A35:A45"/>
    <mergeCell ref="A46:A56"/>
    <mergeCell ref="A57:A67"/>
    <mergeCell ref="A68:A78"/>
    <mergeCell ref="A79:A89"/>
    <mergeCell ref="A90:A100"/>
    <mergeCell ref="A101:A111"/>
    <mergeCell ref="A112:A122"/>
    <mergeCell ref="A123:A133"/>
    <mergeCell ref="A134:A144"/>
    <mergeCell ref="A145:A155"/>
    <mergeCell ref="A156:A165"/>
    <mergeCell ref="A166:A175"/>
    <mergeCell ref="A176:A185"/>
    <mergeCell ref="A186:A195"/>
    <mergeCell ref="A196:A205"/>
    <mergeCell ref="A206:A215"/>
    <mergeCell ref="A216:A225"/>
    <mergeCell ref="A226:A235"/>
    <mergeCell ref="A236:A245"/>
    <mergeCell ref="A246:A255"/>
    <mergeCell ref="A256:A265"/>
    <mergeCell ref="A266:A275"/>
    <mergeCell ref="A276:A285"/>
    <mergeCell ref="A286:A295"/>
    <mergeCell ref="A296:A305"/>
    <mergeCell ref="A306:A315"/>
    <mergeCell ref="A316:A325"/>
    <mergeCell ref="A326:A335"/>
    <mergeCell ref="A336:A345"/>
    <mergeCell ref="A346:A355"/>
    <mergeCell ref="A356:A365"/>
    <mergeCell ref="A366:A375"/>
    <mergeCell ref="A376:A385"/>
    <mergeCell ref="A386:A395"/>
    <mergeCell ref="A396:A405"/>
    <mergeCell ref="A406:A415"/>
    <mergeCell ref="A416:A425"/>
    <mergeCell ref="A426:A435"/>
    <mergeCell ref="A436:A445"/>
    <mergeCell ref="A446:A455"/>
    <mergeCell ref="A456:A465"/>
    <mergeCell ref="A466:A475"/>
    <mergeCell ref="A476:A485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24.43"/>
  </cols>
  <sheetData>
    <row r="1" ht="27.0" customHeight="1">
      <c r="A1" s="337" t="s">
        <v>2662</v>
      </c>
      <c r="B1" s="338" t="s">
        <v>2663</v>
      </c>
      <c r="C1" s="331" t="s">
        <v>2664</v>
      </c>
      <c r="D1" s="331" t="s">
        <v>2664</v>
      </c>
      <c r="E1" s="331" t="s">
        <v>2664</v>
      </c>
      <c r="F1" s="331" t="s">
        <v>2664</v>
      </c>
      <c r="G1" s="331" t="s">
        <v>2664</v>
      </c>
    </row>
    <row r="2">
      <c r="A2" s="35"/>
      <c r="B2" s="77"/>
      <c r="C2" s="353" t="s">
        <v>167</v>
      </c>
      <c r="D2" s="353" t="s">
        <v>2020</v>
      </c>
      <c r="E2" s="353" t="s">
        <v>456</v>
      </c>
      <c r="F2" s="353" t="s">
        <v>2597</v>
      </c>
      <c r="G2" s="353" t="s">
        <v>2665</v>
      </c>
    </row>
    <row r="3">
      <c r="A3" s="298"/>
      <c r="B3" s="75" t="s">
        <v>134</v>
      </c>
      <c r="C3" s="104" t="s">
        <v>167</v>
      </c>
      <c r="D3" s="92" t="s">
        <v>2020</v>
      </c>
      <c r="E3" s="15" t="s">
        <v>456</v>
      </c>
      <c r="F3" s="15" t="s">
        <v>2597</v>
      </c>
      <c r="G3" s="350"/>
      <c r="H3" s="354"/>
    </row>
    <row r="4">
      <c r="A4" s="85">
        <v>43741.0</v>
      </c>
      <c r="B4" s="88" t="s">
        <v>159</v>
      </c>
      <c r="C4" s="92">
        <v>8.0</v>
      </c>
      <c r="D4" s="92"/>
      <c r="E4" s="15"/>
      <c r="F4" s="15"/>
      <c r="G4" s="350"/>
      <c r="H4" s="224">
        <f>SUM(C4:G4)</f>
        <v>8</v>
      </c>
    </row>
    <row r="5">
      <c r="A5" s="27"/>
      <c r="B5" s="88" t="s">
        <v>178</v>
      </c>
      <c r="C5" s="92">
        <v>8.0</v>
      </c>
      <c r="D5" s="92"/>
      <c r="E5" s="15"/>
      <c r="F5" s="15"/>
      <c r="G5" s="350"/>
      <c r="H5" s="354"/>
    </row>
    <row r="6">
      <c r="A6" s="27"/>
      <c r="B6" s="88" t="s">
        <v>287</v>
      </c>
      <c r="C6" s="92"/>
      <c r="D6" s="92"/>
      <c r="E6" s="15"/>
      <c r="F6" s="15"/>
      <c r="G6" s="350"/>
      <c r="H6" s="354"/>
    </row>
    <row r="7">
      <c r="A7" s="27"/>
      <c r="B7" s="88" t="s">
        <v>295</v>
      </c>
      <c r="C7" s="92"/>
      <c r="D7" s="92"/>
      <c r="E7" s="15"/>
      <c r="F7" s="15"/>
      <c r="G7" s="350"/>
      <c r="H7" s="354"/>
    </row>
    <row r="8">
      <c r="A8" s="27"/>
      <c r="B8" s="88" t="s">
        <v>301</v>
      </c>
      <c r="C8" s="92"/>
      <c r="D8" s="92"/>
      <c r="E8" s="15"/>
      <c r="F8" s="15"/>
      <c r="G8" s="350"/>
      <c r="H8" s="354"/>
    </row>
    <row r="9">
      <c r="A9" s="27"/>
      <c r="B9" s="88" t="s">
        <v>207</v>
      </c>
      <c r="C9" s="92">
        <v>8.0</v>
      </c>
      <c r="D9" s="92"/>
      <c r="E9" s="15"/>
      <c r="F9" s="15"/>
      <c r="G9" s="350"/>
      <c r="H9" s="354"/>
    </row>
    <row r="10">
      <c r="A10" s="27"/>
      <c r="B10" s="88" t="s">
        <v>214</v>
      </c>
      <c r="C10" s="92">
        <v>0.0</v>
      </c>
      <c r="D10" s="92"/>
      <c r="E10" s="15"/>
      <c r="F10" s="15"/>
      <c r="G10" s="350"/>
      <c r="H10" s="354"/>
    </row>
    <row r="11">
      <c r="A11" s="27"/>
      <c r="B11" s="88" t="s">
        <v>221</v>
      </c>
      <c r="C11" s="92">
        <v>0.0</v>
      </c>
      <c r="D11" s="92"/>
      <c r="E11" s="15"/>
      <c r="F11" s="15"/>
      <c r="G11" s="350"/>
      <c r="H11" s="354"/>
    </row>
    <row r="12">
      <c r="A12" s="27"/>
      <c r="B12" s="88" t="s">
        <v>233</v>
      </c>
      <c r="C12" s="92">
        <v>0.0</v>
      </c>
      <c r="D12" s="92"/>
      <c r="E12" s="15"/>
      <c r="F12" s="15"/>
      <c r="G12" s="350"/>
      <c r="H12" s="354"/>
    </row>
    <row r="13">
      <c r="A13" s="35"/>
      <c r="B13" s="109" t="s">
        <v>239</v>
      </c>
      <c r="C13" s="110">
        <f t="shared" ref="C13:G13" si="1">C5/C4</f>
        <v>1</v>
      </c>
      <c r="D13" s="110" t="str">
        <f t="shared" si="1"/>
        <v>#DIV/0!</v>
      </c>
      <c r="E13" s="110" t="str">
        <f t="shared" si="1"/>
        <v>#DIV/0!</v>
      </c>
      <c r="F13" s="110" t="str">
        <f t="shared" si="1"/>
        <v>#DIV/0!</v>
      </c>
      <c r="G13" s="117" t="str">
        <f t="shared" si="1"/>
        <v>#DIV/0!</v>
      </c>
      <c r="H13" s="355"/>
      <c r="I13" s="118"/>
    </row>
    <row r="14">
      <c r="A14" s="85">
        <v>43742.0</v>
      </c>
      <c r="B14" s="112" t="s">
        <v>134</v>
      </c>
      <c r="C14" s="115"/>
      <c r="D14" s="115"/>
      <c r="E14" s="113"/>
      <c r="F14" s="113"/>
      <c r="G14" s="356"/>
      <c r="H14" s="23"/>
      <c r="I14" s="23"/>
      <c r="J14" s="82"/>
      <c r="K14" s="23"/>
      <c r="L14" s="82"/>
      <c r="M14" s="82"/>
      <c r="N14" s="82"/>
      <c r="O14" s="23"/>
      <c r="P14" s="82"/>
      <c r="Q14" s="23"/>
      <c r="R14" s="23"/>
      <c r="S14" s="82"/>
    </row>
    <row r="15">
      <c r="A15" s="27"/>
      <c r="B15" s="88" t="s">
        <v>159</v>
      </c>
      <c r="C15" s="92"/>
      <c r="D15" s="92"/>
      <c r="E15" s="92"/>
      <c r="F15" s="92"/>
      <c r="G15" s="325"/>
      <c r="H15" s="23"/>
      <c r="I15" s="23"/>
      <c r="J15" s="82"/>
      <c r="K15" s="23"/>
      <c r="L15" s="82"/>
      <c r="M15" s="82"/>
      <c r="N15" s="82"/>
      <c r="O15" s="23"/>
      <c r="P15" s="82"/>
      <c r="Q15" s="23"/>
      <c r="R15" s="23"/>
      <c r="S15" s="82"/>
    </row>
    <row r="16">
      <c r="A16" s="27"/>
      <c r="B16" s="88" t="s">
        <v>178</v>
      </c>
      <c r="C16" s="90"/>
      <c r="D16" s="92"/>
      <c r="E16" s="92"/>
      <c r="F16" s="92"/>
      <c r="G16" s="325"/>
      <c r="H16" s="23"/>
      <c r="I16" s="23"/>
      <c r="J16" s="82"/>
      <c r="K16" s="23"/>
      <c r="L16" s="82"/>
      <c r="M16" s="82"/>
      <c r="N16" s="82"/>
      <c r="O16" s="23"/>
      <c r="P16" s="82"/>
      <c r="Q16" s="23"/>
      <c r="R16" s="23"/>
      <c r="S16" s="82"/>
    </row>
    <row r="17">
      <c r="A17" s="27"/>
      <c r="B17" s="88" t="s">
        <v>287</v>
      </c>
      <c r="C17" s="90"/>
      <c r="D17" s="92"/>
      <c r="E17" s="90"/>
      <c r="F17" s="90"/>
      <c r="G17" s="325"/>
      <c r="H17" s="23"/>
      <c r="I17" s="23"/>
      <c r="J17" s="82"/>
      <c r="K17" s="23"/>
      <c r="L17" s="82"/>
      <c r="M17" s="23"/>
      <c r="N17" s="82"/>
      <c r="O17" s="23"/>
      <c r="P17" s="82"/>
      <c r="Q17" s="23"/>
      <c r="R17" s="23"/>
      <c r="S17" s="82"/>
    </row>
    <row r="18">
      <c r="A18" s="27"/>
      <c r="B18" s="88" t="s">
        <v>301</v>
      </c>
      <c r="C18" s="90"/>
      <c r="D18" s="92"/>
      <c r="E18" s="90"/>
      <c r="F18" s="90"/>
      <c r="G18" s="327"/>
      <c r="H18" s="23"/>
      <c r="I18" s="23"/>
      <c r="J18" s="23"/>
      <c r="K18" s="23"/>
      <c r="L18" s="23"/>
      <c r="M18" s="23"/>
      <c r="N18" s="23"/>
      <c r="O18" s="23"/>
      <c r="P18" s="82"/>
      <c r="Q18" s="23"/>
      <c r="R18" s="23"/>
      <c r="S18" s="82"/>
    </row>
    <row r="19">
      <c r="A19" s="27"/>
      <c r="B19" s="88" t="s">
        <v>214</v>
      </c>
      <c r="C19" s="90"/>
      <c r="D19" s="92"/>
      <c r="E19" s="90"/>
      <c r="F19" s="90"/>
      <c r="G19" s="325"/>
      <c r="H19" s="23"/>
      <c r="I19" s="23"/>
      <c r="J19" s="82"/>
      <c r="K19" s="23"/>
      <c r="L19" s="82"/>
      <c r="M19" s="23"/>
      <c r="N19" s="82"/>
      <c r="O19" s="23"/>
      <c r="P19" s="82"/>
      <c r="Q19" s="23"/>
      <c r="R19" s="23"/>
      <c r="S19" s="82"/>
    </row>
    <row r="20">
      <c r="A20" s="27"/>
      <c r="B20" s="88" t="s">
        <v>221</v>
      </c>
      <c r="C20" s="90"/>
      <c r="D20" s="92"/>
      <c r="E20" s="90"/>
      <c r="F20" s="90"/>
      <c r="G20" s="325"/>
      <c r="H20" s="23"/>
      <c r="I20" s="23"/>
      <c r="J20" s="23"/>
      <c r="K20" s="23"/>
      <c r="L20" s="82"/>
      <c r="M20" s="23"/>
      <c r="N20" s="82"/>
      <c r="O20" s="23"/>
      <c r="P20" s="23"/>
      <c r="Q20" s="23"/>
      <c r="R20" s="23"/>
      <c r="S20" s="82"/>
    </row>
    <row r="21">
      <c r="A21" s="27"/>
      <c r="B21" s="88" t="s">
        <v>233</v>
      </c>
      <c r="C21" s="90"/>
      <c r="D21" s="92"/>
      <c r="E21" s="92"/>
      <c r="F21" s="90"/>
      <c r="G21" s="325"/>
      <c r="H21" s="23"/>
      <c r="I21" s="23"/>
      <c r="J21" s="23"/>
      <c r="K21" s="23"/>
      <c r="L21" s="82"/>
      <c r="M21" s="23"/>
      <c r="N21" s="23"/>
      <c r="O21" s="23"/>
      <c r="P21" s="82"/>
      <c r="Q21" s="23"/>
      <c r="R21" s="23"/>
      <c r="S21" s="23"/>
    </row>
    <row r="22">
      <c r="A22" s="35"/>
      <c r="B22" s="88" t="s">
        <v>338</v>
      </c>
      <c r="C22" s="110" t="str">
        <f t="shared" ref="C22:G22" si="2">C16/C15</f>
        <v>#DIV/0!</v>
      </c>
      <c r="D22" s="110" t="str">
        <f t="shared" si="2"/>
        <v>#DIV/0!</v>
      </c>
      <c r="E22" s="110" t="str">
        <f t="shared" si="2"/>
        <v>#DIV/0!</v>
      </c>
      <c r="F22" s="110" t="str">
        <f t="shared" si="2"/>
        <v>#DIV/0!</v>
      </c>
      <c r="G22" s="117" t="str">
        <f t="shared" si="2"/>
        <v>#DIV/0!</v>
      </c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</row>
  </sheetData>
  <mergeCells count="4">
    <mergeCell ref="A1:A2"/>
    <mergeCell ref="B1:B2"/>
    <mergeCell ref="A4:A13"/>
    <mergeCell ref="A14:A22"/>
  </mergeCells>
  <drawing r:id="rId1"/>
</worksheet>
</file>