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D:\Hoc_Ky_1_Nam_học_2025_2026\"/>
    </mc:Choice>
  </mc:AlternateContent>
  <xr:revisionPtr revIDLastSave="0" documentId="13_ncr:1_{613EC131-27BA-4D4B-BEDA-9CFF733EB2BA}" xr6:coauthVersionLast="47" xr6:coauthVersionMax="47" xr10:uidLastSave="{00000000-0000-0000-0000-000000000000}"/>
  <bookViews>
    <workbookView xWindow="-120" yWindow="-120" windowWidth="29040" windowHeight="15720" firstSheet="3" activeTab="4" xr2:uid="{0652399C-DD18-4052-BA42-841BD4BD7BD3}"/>
  </bookViews>
  <sheets>
    <sheet name="Điểm học kì 1 Năm 1- HUS " sheetId="1" r:id="rId1"/>
    <sheet name="Điểm học kì 2 Năm 1 -HUS " sheetId="5" r:id="rId2"/>
    <sheet name="Điểm học kì 1 Năm 2 -HUS" sheetId="2" r:id="rId3"/>
    <sheet name="Điểm học kì 2 Năm 2 -HUS" sheetId="7" r:id="rId4"/>
    <sheet name="Điểm học kì 1 Năm 3 -HUS (2)" sheetId="11" r:id="rId5"/>
    <sheet name="Bằng Xuất Sắc" sheetId="9" r:id="rId6"/>
    <sheet name="Sheet2" sheetId="10"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4" i="11" l="1"/>
  <c r="G11" i="11"/>
  <c r="B10" i="11"/>
  <c r="C10" i="11"/>
  <c r="D10" i="11"/>
  <c r="E10" i="11"/>
  <c r="F10" i="11"/>
  <c r="G10" i="11"/>
  <c r="B15" i="11"/>
  <c r="E9" i="7"/>
  <c r="E11" i="7" s="1"/>
  <c r="B9" i="7"/>
  <c r="B11" i="7" s="1"/>
  <c r="K6" i="9"/>
  <c r="E14" i="9"/>
  <c r="F2" i="9"/>
  <c r="F3" i="9"/>
  <c r="F4" i="9"/>
  <c r="F5" i="9"/>
  <c r="F6" i="9"/>
  <c r="F7" i="9"/>
  <c r="F8" i="9"/>
  <c r="F9" i="9"/>
  <c r="F10" i="9"/>
  <c r="F11" i="9"/>
  <c r="F12" i="9"/>
  <c r="F13" i="9"/>
  <c r="B19" i="2"/>
  <c r="B17" i="5"/>
  <c r="B15" i="1"/>
  <c r="C9" i="7"/>
  <c r="C10" i="7" s="1"/>
  <c r="B15" i="7"/>
  <c r="G9" i="7"/>
  <c r="G10" i="7" s="1"/>
  <c r="F9" i="7"/>
  <c r="F10" i="7" s="1"/>
  <c r="H9" i="7"/>
  <c r="H10" i="7" s="1"/>
  <c r="D9" i="7"/>
  <c r="D11" i="7" s="1"/>
  <c r="H9" i="2"/>
  <c r="H10" i="2" s="1"/>
  <c r="G9" i="2"/>
  <c r="G11" i="2" s="1"/>
  <c r="D11" i="2"/>
  <c r="D10" i="2"/>
  <c r="F9" i="2"/>
  <c r="F11" i="2" s="1"/>
  <c r="E9" i="2"/>
  <c r="E11" i="2" s="1"/>
  <c r="C9" i="2"/>
  <c r="C11" i="2" s="1"/>
  <c r="D9" i="2"/>
  <c r="B9" i="2"/>
  <c r="B11" i="2" s="1"/>
  <c r="D9" i="1"/>
  <c r="B12" i="1" s="1"/>
  <c r="B14" i="1" s="1"/>
  <c r="B13" i="5"/>
  <c r="E8" i="5"/>
  <c r="F8" i="5"/>
  <c r="G8" i="5"/>
  <c r="C8" i="5"/>
  <c r="D8" i="5"/>
  <c r="B8" i="5"/>
  <c r="B11" i="1"/>
  <c r="B9" i="1"/>
  <c r="B15" i="2"/>
  <c r="B14" i="5"/>
  <c r="B16" i="5"/>
  <c r="E9" i="1"/>
  <c r="C8" i="1"/>
  <c r="C9" i="1"/>
  <c r="D8" i="1"/>
  <c r="E8" i="1"/>
  <c r="B8" i="1"/>
  <c r="B11" i="11" l="1"/>
  <c r="C11" i="11"/>
  <c r="D11" i="11"/>
  <c r="E11" i="11"/>
  <c r="F11" i="11"/>
  <c r="F14" i="9"/>
  <c r="C11" i="7"/>
  <c r="B14" i="7"/>
  <c r="G11" i="7"/>
  <c r="B14" i="2"/>
  <c r="D10" i="7"/>
  <c r="E10" i="7"/>
  <c r="B10" i="7"/>
  <c r="F11" i="7"/>
  <c r="B16" i="7" s="1"/>
  <c r="G10" i="2"/>
  <c r="C10" i="2"/>
  <c r="F10" i="2"/>
  <c r="B10" i="2"/>
  <c r="H11" i="2"/>
  <c r="B16" i="2" s="1"/>
  <c r="B18" i="2" s="1"/>
  <c r="E10" i="2"/>
  <c r="B19" i="11" l="1"/>
  <c r="B16" i="11"/>
  <c r="B18" i="11" s="1"/>
  <c r="B19" i="7"/>
  <c r="L6" i="9" s="1"/>
  <c r="B18" i="7"/>
  <c r="M6" i="9" l="1"/>
  <c r="L8" i="9" s="1"/>
  <c r="M8" i="9" s="1"/>
</calcChain>
</file>

<file path=xl/sharedStrings.xml><?xml version="1.0" encoding="utf-8"?>
<sst xmlns="http://schemas.openxmlformats.org/spreadsheetml/2006/main" count="366" uniqueCount="144">
  <si>
    <t>Học Kì 1: Vũ Tiến Đạt</t>
  </si>
  <si>
    <t>Điểm học phần</t>
  </si>
  <si>
    <t>Điểm trung bình tích lũy</t>
  </si>
  <si>
    <t>Xếp loại học lực</t>
  </si>
  <si>
    <t>GPA</t>
  </si>
  <si>
    <t>Điểm rèn luyện</t>
  </si>
  <si>
    <t>Điểm</t>
  </si>
  <si>
    <t>9,0 - 10</t>
  </si>
  <si>
    <r>
      <t>A</t>
    </r>
    <r>
      <rPr>
        <vertAlign val="superscript"/>
        <sz val="13"/>
        <color theme="1"/>
        <rFont val="Times New Roman"/>
        <family val="1"/>
      </rPr>
      <t>+</t>
    </r>
  </si>
  <si>
    <t>Xuất Xắc</t>
  </si>
  <si>
    <t>3.6 - 4.0</t>
  </si>
  <si>
    <t>Từ 90-100</t>
  </si>
  <si>
    <t>Học Phần</t>
  </si>
  <si>
    <t>Đại số tuyến tính</t>
  </si>
  <si>
    <t>Giải tích</t>
  </si>
  <si>
    <t>Tin học cơ sở</t>
  </si>
  <si>
    <t xml:space="preserve">Triết </t>
  </si>
  <si>
    <t>8,5 - 8,9</t>
  </si>
  <si>
    <t>A</t>
  </si>
  <si>
    <t>Giỏi</t>
  </si>
  <si>
    <t>3.2 - 3.59</t>
  </si>
  <si>
    <t>Từ 80-90</t>
  </si>
  <si>
    <t>Số tín chỉ</t>
  </si>
  <si>
    <t>8,0 - 8,4</t>
  </si>
  <si>
    <r>
      <t>B</t>
    </r>
    <r>
      <rPr>
        <vertAlign val="superscript"/>
        <sz val="13"/>
        <color theme="1"/>
        <rFont val="Times New Roman"/>
        <family val="1"/>
      </rPr>
      <t>+</t>
    </r>
  </si>
  <si>
    <t xml:space="preserve">Khá </t>
  </si>
  <si>
    <t>2.5 - 3.19</t>
  </si>
  <si>
    <t>Từ 65-80</t>
  </si>
  <si>
    <t>Điểm thường xuyên</t>
  </si>
  <si>
    <t xml:space="preserve">7,0 - 7,9 </t>
  </si>
  <si>
    <t>B</t>
  </si>
  <si>
    <t>Trung Bình</t>
  </si>
  <si>
    <t>2.0 - 2.49</t>
  </si>
  <si>
    <t>Từ 50-65</t>
  </si>
  <si>
    <t>Điểm giữa kì</t>
  </si>
  <si>
    <t>6,5 - 6,9</t>
  </si>
  <si>
    <r>
      <t>C</t>
    </r>
    <r>
      <rPr>
        <vertAlign val="superscript"/>
        <sz val="13"/>
        <color theme="1"/>
        <rFont val="Times New Roman"/>
        <family val="1"/>
      </rPr>
      <t>+</t>
    </r>
  </si>
  <si>
    <t xml:space="preserve">Điểm cuối kì </t>
  </si>
  <si>
    <t xml:space="preserve">5,5 - 6,4 </t>
  </si>
  <si>
    <t>C</t>
  </si>
  <si>
    <t>Tổng kết</t>
  </si>
  <si>
    <t>Điểm GPA</t>
  </si>
  <si>
    <t>Điểm TB Học Kì 1</t>
  </si>
  <si>
    <t>GPA Học Kì 1</t>
  </si>
  <si>
    <t xml:space="preserve">Điểm rèn luyện </t>
  </si>
  <si>
    <t xml:space="preserve">Sinh viên giỏi </t>
  </si>
  <si>
    <t>3.2 GPA</t>
  </si>
  <si>
    <t>Học bổng</t>
  </si>
  <si>
    <t>( SV Giỏi )</t>
  </si>
  <si>
    <t>Học Kì 2: Vũ Tiến Đạt</t>
  </si>
  <si>
    <t>KTTT - GK 0.3%</t>
  </si>
  <si>
    <t>Giải tích 2</t>
  </si>
  <si>
    <t xml:space="preserve">Lập trình cơ bản </t>
  </si>
  <si>
    <t>Kinh tế chính trị - Mac Lê-nin</t>
  </si>
  <si>
    <t xml:space="preserve">Khoa học Trái đất và Sự sống </t>
  </si>
  <si>
    <t xml:space="preserve">Nhập môn phân tích dữ liệu </t>
  </si>
  <si>
    <t>A+</t>
  </si>
  <si>
    <t>GPA Học Kì 2</t>
  </si>
  <si>
    <t>Nhận xét</t>
  </si>
  <si>
    <t>Điểm thường xuyên chám bằng độ tích , cực
Cuối kì thi vấn đáp</t>
  </si>
  <si>
    <t>Giữa kì mới có lý thuyết, cuối kì không có lý thuyết</t>
  </si>
  <si>
    <t>Thi giữa kì trên lớp ( được dùng tài liệu), nhóm nào làm tốt thì được cộng điểm thi giữa kì.
Thường xuyên: điểmm danh, phát biểu, chất lượng làm bài tập nhóm 
Làm sơ đồ hóa, để cuối kì kiểm tra, lấy điểm thường xuyên.sơ đồ hóa viết tay</t>
  </si>
  <si>
    <t xml:space="preserve">Làm việc nhóm tốt sẽ không cần thi giữa kì 
Cuối kì thi được dùng tài liệu </t>
  </si>
  <si>
    <t>Thành phần điểm</t>
  </si>
  <si>
    <t>2.2.6</t>
  </si>
  <si>
    <t>1.3.6</t>
  </si>
  <si>
    <t xml:space="preserve">Toán rời rạc </t>
  </si>
  <si>
    <t>Xác suất</t>
  </si>
  <si>
    <t>Giải tích 3</t>
  </si>
  <si>
    <t>Tư tưởng Hồ Chí Minh</t>
  </si>
  <si>
    <t>Lịch sử Đảng cộng sản Việt Nam</t>
  </si>
  <si>
    <t>Nhá nước pháp luật và đại cương</t>
  </si>
  <si>
    <t>Tiếng Anh B1</t>
  </si>
  <si>
    <t>Tổng số tín chỉ</t>
  </si>
  <si>
    <t>Tổng điểm hệ 10</t>
  </si>
  <si>
    <t>Tổng kết điểm hệ chữ</t>
  </si>
  <si>
    <t>Điểm GPA hệ 4</t>
  </si>
  <si>
    <t xml:space="preserve">Thi giữa kì và thi chuyên cần (Làm bài thi)
Cuối kì thi tự luận hoặc vấn đáp, chưa rõ nữa, nhưng khả năng là vấn đáp, khó vcl anh em ơi, khóc mất thôi, vừa học xong thì thi rồi nhé, không như mình nghĩ mấy </t>
  </si>
  <si>
    <t>( SV Xuất Sắc )</t>
  </si>
  <si>
    <t>Tổng kết điểm chữ</t>
  </si>
  <si>
    <t xml:space="preserve">Tổng kết điểm số </t>
  </si>
  <si>
    <t>ID: 996 6043 4093 Pass: dhnn241
Điểm chỉ tính bởi 3 bài: 
Bài kiểm tra tiến bộ 1: 10 (7.5)
Bài kiểm tra cá nhân: 10 (9)
Bài kiểm tra làm việc nhóm: 20 (9.5))
Bài kiểm tra kết thúc học phần: 60</t>
  </si>
  <si>
    <t>Học đến ngày 30/12
CC: 10
Thi GK:9.33
Làm nhóm bai tập 6:  9
ID: 688 799 6666
Mk: 119241</t>
  </si>
  <si>
    <t>Lập trình hướng đối tượng</t>
  </si>
  <si>
    <t>Cơ sở dữ liệu</t>
  </si>
  <si>
    <t>Thống kê ứng dụng</t>
  </si>
  <si>
    <t>Phương trình vi phân</t>
  </si>
  <si>
    <t>Chủ nghĩa xã hội khoa học</t>
  </si>
  <si>
    <t>Kỹ năng bổ trợ - Thường</t>
  </si>
  <si>
    <t>Tối ưu hóa</t>
  </si>
  <si>
    <t xml:space="preserve">Điểm thường xuyên = min(10, 0.9*điểm bài tập + 0.3*điểm thuyết trình).
- Điểm giữa kì = min(10, 0.9*điểm thi giữa kì + 0.3*điểm thuyết trình).
Mỗi lần lên bảng +0.5 vào điểm giữa kì, bài kiểm tra giữa kỳ max 9 điểm </t>
  </si>
  <si>
    <t>CC: Làm bài kiểm tra 
GK: Thuyết trình</t>
  </si>
  <si>
    <t>CC: Nộp bài tập
GK: Làm bài kiểm tra</t>
  </si>
  <si>
    <t>Điểm cộng xung phong lên bảng</t>
  </si>
  <si>
    <t xml:space="preserve">Sinh viên xuất sắc </t>
  </si>
  <si>
    <t>3.6 GPA</t>
  </si>
  <si>
    <t>( SV xuất sắc )</t>
  </si>
  <si>
    <t>Sinh viên xuất sắc</t>
  </si>
  <si>
    <t>Không tính GPA</t>
  </si>
  <si>
    <t>Hệ thống máy tính</t>
  </si>
  <si>
    <t>Giải tích hàm ứng dụng</t>
  </si>
  <si>
    <t>Phương pháp nghiên cứu khoa học</t>
  </si>
  <si>
    <t xml:space="preserve">Học máy </t>
  </si>
  <si>
    <t>Giải tích số</t>
  </si>
  <si>
    <t>Phân tích thống kê nhiều chiều</t>
  </si>
  <si>
    <t>MAT2404</t>
  </si>
  <si>
    <t>Phương trình đạo hàm riêng</t>
  </si>
  <si>
    <t xml:space="preserve">Thiết kế và đánh giá thuật toán </t>
  </si>
  <si>
    <t xml:space="preserve">Thực hành tính toán </t>
  </si>
  <si>
    <t xml:space="preserve">Thực tập chuyên ngành </t>
  </si>
  <si>
    <t>MAT3504</t>
  </si>
  <si>
    <t>MAT3452</t>
  </si>
  <si>
    <t>MAT3525</t>
  </si>
  <si>
    <t>MAT3359</t>
  </si>
  <si>
    <t>MAT3533</t>
  </si>
  <si>
    <t xml:space="preserve">Nhập môn khai phá các tập dữ liệu lớn </t>
  </si>
  <si>
    <t>MAT3565</t>
  </si>
  <si>
    <t>MAT3561</t>
  </si>
  <si>
    <t>Xử lý ngôn ngữ tự nhiên và ứng dụng</t>
  </si>
  <si>
    <t>MAT3562</t>
  </si>
  <si>
    <t>Thị giác máy tính</t>
  </si>
  <si>
    <t>MAT3333</t>
  </si>
  <si>
    <t>Các mô hình tính toán ứng dụng 1</t>
  </si>
  <si>
    <t>Tối ưu rời rạc</t>
  </si>
  <si>
    <t>MAT3323</t>
  </si>
  <si>
    <t>MAT4082</t>
  </si>
  <si>
    <t>Khóa luận tốt nghiệp</t>
  </si>
  <si>
    <t>STT</t>
  </si>
  <si>
    <t xml:space="preserve">Mã học phần </t>
  </si>
  <si>
    <t xml:space="preserve">Tên học phần </t>
  </si>
  <si>
    <t xml:space="preserve">Số tín chỉ </t>
  </si>
  <si>
    <t xml:space="preserve">Điểm dự kiến </t>
  </si>
  <si>
    <t xml:space="preserve">Điểm GPA Hiện tại </t>
  </si>
  <si>
    <t>Tính GPA xuất sắc</t>
  </si>
  <si>
    <t xml:space="preserve">Tính GPA xuất sắc </t>
  </si>
  <si>
    <t xml:space="preserve">Tổng số tín </t>
  </si>
  <si>
    <t xml:space="preserve">Số tín còn lại </t>
  </si>
  <si>
    <t>Điểm GPA bằng xuất sắc</t>
  </si>
  <si>
    <t>Điểm GPA cần đề kéo lên</t>
  </si>
  <si>
    <t xml:space="preserve">Điểm TB </t>
  </si>
  <si>
    <t>Tổng điểm GPA bằng xuất sắc</t>
  </si>
  <si>
    <t xml:space="preserve">Tổng điểm GPA hiện tại </t>
  </si>
  <si>
    <t xml:space="preserve">Tổng số điểm GPA cần </t>
  </si>
  <si>
    <t>Cấu trúc dữ liệu và giải thuật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</si>
</sst>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3"/>
      <color theme="1"/>
      <name val="Times New Roman"/>
      <family val="2"/>
    </font>
    <font>
      <sz val="13"/>
      <color rgb="FFFF0000"/>
      <name val="Times New Roman"/>
      <family val="2"/>
    </font>
    <font>
      <vertAlign val="superscript"/>
      <sz val="13"/>
      <color theme="1"/>
      <name val="Times New Roman"/>
      <family val="1"/>
    </font>
    <font>
      <b/>
      <sz val="16"/>
      <color theme="1"/>
      <name val="Times New Roman"/>
      <family val="1"/>
    </font>
    <font>
      <b/>
      <sz val="13"/>
      <color theme="0"/>
      <name val="Times New Roman"/>
      <family val="1"/>
    </font>
    <font>
      <b/>
      <sz val="16"/>
      <color theme="0"/>
      <name val="Times New Roman"/>
      <family val="1"/>
    </font>
    <font>
      <b/>
      <sz val="13"/>
      <color theme="1"/>
      <name val="Times New Roman"/>
      <family val="1"/>
    </font>
    <font>
      <b/>
      <i/>
      <sz val="14"/>
      <color theme="1"/>
      <name val="Times New Roman"/>
      <family val="1"/>
    </font>
    <font>
      <sz val="13"/>
      <name val="Times New Roman"/>
      <family val="2"/>
    </font>
  </fonts>
  <fills count="8">
    <fill>
      <patternFill patternType="none"/>
    </fill>
    <fill>
      <patternFill patternType="gray125"/>
    </fill>
    <fill>
      <patternFill patternType="solid">
        <fgColor theme="7" tint="0.59999389629810485"/>
        <bgColor indexed="64"/>
      </patternFill>
    </fill>
    <fill>
      <patternFill patternType="solid">
        <fgColor rgb="FFFF0000"/>
        <bgColor indexed="64"/>
      </patternFill>
    </fill>
    <fill>
      <patternFill patternType="solid">
        <fgColor theme="0"/>
        <bgColor indexed="64"/>
      </patternFill>
    </fill>
    <fill>
      <patternFill patternType="solid">
        <fgColor rgb="FFFFFF00"/>
        <bgColor indexed="64"/>
      </patternFill>
    </fill>
    <fill>
      <patternFill patternType="solid">
        <fgColor rgb="FF92D050"/>
        <bgColor indexed="64"/>
      </patternFill>
    </fill>
    <fill>
      <patternFill patternType="solid">
        <fgColor theme="4" tint="-0.249977111117893"/>
        <bgColor indexed="64"/>
      </patternFill>
    </fill>
  </fills>
  <borders count="49">
    <border>
      <left/>
      <right/>
      <top/>
      <bottom/>
      <diagonal/>
    </border>
    <border>
      <left style="thick">
        <color theme="1"/>
      </left>
      <right style="thick">
        <color theme="1"/>
      </right>
      <top style="thick">
        <color theme="1"/>
      </top>
      <bottom style="thick">
        <color theme="1"/>
      </bottom>
      <diagonal/>
    </border>
    <border>
      <left/>
      <right style="thick">
        <color theme="1"/>
      </right>
      <top style="thick">
        <color theme="1"/>
      </top>
      <bottom/>
      <diagonal/>
    </border>
    <border>
      <left/>
      <right style="thick">
        <color theme="1"/>
      </right>
      <top style="thin">
        <color theme="1"/>
      </top>
      <bottom style="thin">
        <color theme="1"/>
      </bottom>
      <diagonal/>
    </border>
    <border>
      <left/>
      <right style="thick">
        <color theme="1"/>
      </right>
      <top style="thin">
        <color theme="1"/>
      </top>
      <bottom style="thick">
        <color theme="1"/>
      </bottom>
      <diagonal/>
    </border>
    <border>
      <left style="thick">
        <color theme="1"/>
      </left>
      <right style="thick">
        <color theme="1"/>
      </right>
      <top style="thick">
        <color theme="1"/>
      </top>
      <bottom style="thin">
        <color theme="1"/>
      </bottom>
      <diagonal/>
    </border>
    <border>
      <left/>
      <right style="thick">
        <color theme="1"/>
      </right>
      <top/>
      <bottom style="thin">
        <color theme="1"/>
      </bottom>
      <diagonal/>
    </border>
    <border>
      <left style="thick">
        <color theme="1"/>
      </left>
      <right style="thick">
        <color theme="1"/>
      </right>
      <top style="thin">
        <color theme="1"/>
      </top>
      <bottom style="thin">
        <color theme="1"/>
      </bottom>
      <diagonal/>
    </border>
    <border>
      <left style="thick">
        <color theme="1"/>
      </left>
      <right style="thick">
        <color theme="1"/>
      </right>
      <top style="thin">
        <color theme="1"/>
      </top>
      <bottom style="thick">
        <color theme="1"/>
      </bottom>
      <diagonal/>
    </border>
    <border>
      <left style="thick">
        <color theme="1"/>
      </left>
      <right style="thick">
        <color theme="1"/>
      </right>
      <top style="thick">
        <color theme="1"/>
      </top>
      <bottom/>
      <diagonal/>
    </border>
    <border>
      <left style="thick">
        <color theme="1"/>
      </left>
      <right style="thick">
        <color theme="1"/>
      </right>
      <top/>
      <bottom style="thick">
        <color theme="1"/>
      </bottom>
      <diagonal/>
    </border>
    <border>
      <left style="thick">
        <color theme="1"/>
      </left>
      <right/>
      <top style="thick">
        <color theme="1"/>
      </top>
      <bottom style="thick">
        <color theme="1"/>
      </bottom>
      <diagonal/>
    </border>
    <border>
      <left/>
      <right style="thick">
        <color theme="1"/>
      </right>
      <top style="thick">
        <color theme="1"/>
      </top>
      <bottom style="thick">
        <color theme="1"/>
      </bottom>
      <diagonal/>
    </border>
    <border>
      <left style="thick">
        <color theme="1"/>
      </left>
      <right/>
      <top/>
      <bottom/>
      <diagonal/>
    </border>
    <border>
      <left/>
      <right style="thick">
        <color theme="1"/>
      </right>
      <top/>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
      <left/>
      <right/>
      <top style="thick">
        <color indexed="64"/>
      </top>
      <bottom/>
      <diagonal/>
    </border>
    <border>
      <left/>
      <right/>
      <top style="thick">
        <color theme="1"/>
      </top>
      <bottom/>
      <diagonal/>
    </border>
    <border>
      <left style="thick">
        <color theme="1"/>
      </left>
      <right style="thick">
        <color indexed="64"/>
      </right>
      <top style="thin">
        <color theme="1"/>
      </top>
      <bottom style="thin">
        <color theme="1"/>
      </bottom>
      <diagonal/>
    </border>
    <border>
      <left/>
      <right style="thick">
        <color indexed="64"/>
      </right>
      <top style="thin">
        <color indexed="64"/>
      </top>
      <bottom style="thin">
        <color indexed="64"/>
      </bottom>
      <diagonal/>
    </border>
    <border>
      <left style="thick">
        <color theme="1"/>
      </left>
      <right style="thick">
        <color indexed="64"/>
      </right>
      <top/>
      <bottom style="thin">
        <color theme="1"/>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bottom style="thin">
        <color theme="1"/>
      </bottom>
      <diagonal/>
    </border>
    <border>
      <left style="thick">
        <color indexed="64"/>
      </left>
      <right style="thick">
        <color indexed="64"/>
      </right>
      <top style="thick">
        <color indexed="64"/>
      </top>
      <bottom style="thick">
        <color indexed="64"/>
      </bottom>
      <diagonal/>
    </border>
    <border>
      <left/>
      <right style="thick">
        <color indexed="64"/>
      </right>
      <top/>
      <bottom style="thin">
        <color indexed="64"/>
      </bottom>
      <diagonal/>
    </border>
    <border>
      <left style="thick">
        <color indexed="64"/>
      </left>
      <right style="thick">
        <color indexed="64"/>
      </right>
      <top/>
      <bottom style="thin">
        <color indexed="64"/>
      </bottom>
      <diagonal/>
    </border>
    <border>
      <left style="thick">
        <color indexed="64"/>
      </left>
      <right style="thick">
        <color theme="1"/>
      </right>
      <top style="thick">
        <color indexed="64"/>
      </top>
      <bottom style="thick">
        <color indexed="64"/>
      </bottom>
      <diagonal/>
    </border>
    <border>
      <left style="thick">
        <color theme="1"/>
      </left>
      <right style="thick">
        <color indexed="64"/>
      </right>
      <top style="thick">
        <color indexed="64"/>
      </top>
      <bottom style="thick">
        <color indexed="64"/>
      </bottom>
      <diagonal/>
    </border>
    <border>
      <left/>
      <right style="thick">
        <color theme="1"/>
      </right>
      <top style="thick">
        <color indexed="64"/>
      </top>
      <bottom style="thick">
        <color indexed="64"/>
      </bottom>
      <diagonal/>
    </border>
    <border>
      <left style="thick">
        <color theme="1"/>
      </left>
      <right style="thick">
        <color theme="1"/>
      </right>
      <top style="thick">
        <color indexed="64"/>
      </top>
      <bottom style="thick">
        <color indexed="64"/>
      </bottom>
      <diagonal/>
    </border>
    <border>
      <left style="thick">
        <color theme="1"/>
      </left>
      <right style="thick">
        <color indexed="64"/>
      </right>
      <top style="thick">
        <color theme="1"/>
      </top>
      <bottom style="thick">
        <color indexed="64"/>
      </bottom>
      <diagonal/>
    </border>
    <border>
      <left style="thick">
        <color indexed="64"/>
      </left>
      <right/>
      <top/>
      <bottom/>
      <diagonal/>
    </border>
    <border>
      <left/>
      <right style="thick">
        <color indexed="64"/>
      </right>
      <top/>
      <bottom/>
      <diagonal/>
    </border>
    <border>
      <left style="thick">
        <color theme="1"/>
      </left>
      <right style="thick">
        <color indexed="64"/>
      </right>
      <top/>
      <bottom style="thick">
        <color indexed="64"/>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style="thick">
        <color theme="1"/>
      </left>
      <right style="thick">
        <color indexed="64"/>
      </right>
      <top style="thick">
        <color theme="1"/>
      </top>
      <bottom style="thick">
        <color theme="1"/>
      </bottom>
      <diagonal/>
    </border>
    <border>
      <left style="thick">
        <color theme="1"/>
      </left>
      <right/>
      <top style="thick">
        <color indexed="64"/>
      </top>
      <bottom style="thick">
        <color indexed="64"/>
      </bottom>
      <diagonal/>
    </border>
    <border>
      <left style="thick">
        <color indexed="64"/>
      </left>
      <right style="thick">
        <color indexed="64"/>
      </right>
      <top style="thin">
        <color indexed="64"/>
      </top>
      <bottom/>
      <diagonal/>
    </border>
    <border>
      <left style="thick">
        <color indexed="64"/>
      </left>
      <right style="thick">
        <color indexed="64"/>
      </right>
      <top style="thick">
        <color indexed="64"/>
      </top>
      <bottom/>
      <diagonal/>
    </border>
    <border>
      <left style="thick">
        <color theme="1"/>
      </left>
      <right style="thick">
        <color theme="1"/>
      </right>
      <top/>
      <bottom/>
      <diagonal/>
    </border>
    <border>
      <left/>
      <right style="thick">
        <color indexed="64"/>
      </right>
      <top/>
      <bottom style="thick">
        <color indexed="64"/>
      </bottom>
      <diagonal/>
    </border>
    <border>
      <left/>
      <right/>
      <top style="thick">
        <color indexed="64"/>
      </top>
      <bottom style="thick">
        <color indexed="64"/>
      </bottom>
      <diagonal/>
    </border>
    <border>
      <left style="thick">
        <color theme="1"/>
      </left>
      <right style="thick">
        <color indexed="64"/>
      </right>
      <top style="thin">
        <color indexed="64"/>
      </top>
      <bottom style="thin">
        <color indexed="64"/>
      </bottom>
      <diagonal/>
    </border>
    <border>
      <left style="thick">
        <color theme="1"/>
      </left>
      <right style="thick">
        <color indexed="64"/>
      </right>
      <top/>
      <bottom/>
      <diagonal/>
    </border>
    <border>
      <left style="thick">
        <color theme="1"/>
      </left>
      <right style="thick">
        <color indexed="64"/>
      </right>
      <top/>
      <bottom style="thin">
        <color indexed="64"/>
      </bottom>
      <diagonal/>
    </border>
    <border>
      <left style="thick">
        <color indexed="64"/>
      </left>
      <right style="thick">
        <color indexed="64"/>
      </right>
      <top style="thin">
        <color indexed="64"/>
      </top>
      <bottom style="thick">
        <color indexed="64"/>
      </bottom>
      <diagonal/>
    </border>
    <border>
      <left/>
      <right style="thick">
        <color indexed="64"/>
      </right>
      <top style="thin">
        <color indexed="64"/>
      </top>
      <bottom style="thick">
        <color indexed="64"/>
      </bottom>
      <diagonal/>
    </border>
  </borders>
  <cellStyleXfs count="1">
    <xf numFmtId="0" fontId="0" fillId="0" borderId="0"/>
  </cellStyleXfs>
  <cellXfs count="124">
    <xf numFmtId="0" fontId="0" fillId="0" borderId="0" xfId="0"/>
    <xf numFmtId="0" fontId="1" fillId="0" borderId="3" xfId="0" applyFont="1" applyBorder="1" applyAlignment="1">
      <alignment horizontal="center" vertical="center"/>
    </xf>
    <xf numFmtId="0" fontId="0" fillId="0" borderId="6"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16" fontId="0" fillId="0" borderId="5" xfId="0" applyNumberFormat="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horizontal="center" vertical="center"/>
    </xf>
    <xf numFmtId="0" fontId="0" fillId="0" borderId="10" xfId="0" applyBorder="1" applyAlignment="1">
      <alignment horizontal="center" vertical="center"/>
    </xf>
    <xf numFmtId="0" fontId="0" fillId="0" borderId="12" xfId="0" applyBorder="1" applyAlignment="1">
      <alignment horizontal="center" vertical="center"/>
    </xf>
    <xf numFmtId="0" fontId="4" fillId="3" borderId="1" xfId="0" applyFont="1" applyFill="1" applyBorder="1" applyAlignment="1">
      <alignment horizontal="center" vertical="center"/>
    </xf>
    <xf numFmtId="0" fontId="0" fillId="0" borderId="1" xfId="0" applyBorder="1" applyAlignment="1">
      <alignment vertical="center"/>
    </xf>
    <xf numFmtId="0" fontId="6" fillId="2" borderId="1" xfId="0" applyFont="1" applyFill="1" applyBorder="1" applyAlignment="1">
      <alignment horizontal="center" vertical="center"/>
    </xf>
    <xf numFmtId="0" fontId="0" fillId="0" borderId="17" xfId="0" applyBorder="1"/>
    <xf numFmtId="0" fontId="0" fillId="0" borderId="14" xfId="0" applyBorder="1" applyAlignment="1">
      <alignment vertical="center"/>
    </xf>
    <xf numFmtId="0" fontId="0" fillId="0" borderId="18" xfId="0" applyBorder="1"/>
    <xf numFmtId="0" fontId="0" fillId="2" borderId="9" xfId="0" applyFill="1" applyBorder="1" applyAlignment="1">
      <alignment horizontal="center" vertical="center"/>
    </xf>
    <xf numFmtId="0" fontId="0" fillId="2" borderId="2" xfId="0" applyFill="1" applyBorder="1" applyAlignment="1">
      <alignment horizontal="center" vertical="center"/>
    </xf>
    <xf numFmtId="0" fontId="0" fillId="4" borderId="7" xfId="0" applyFill="1" applyBorder="1" applyAlignment="1">
      <alignment vertical="center"/>
    </xf>
    <xf numFmtId="0" fontId="0" fillId="4" borderId="8" xfId="0" applyFill="1" applyBorder="1" applyAlignment="1">
      <alignment vertical="center"/>
    </xf>
    <xf numFmtId="0" fontId="0" fillId="4" borderId="19" xfId="0" applyFill="1" applyBorder="1" applyAlignment="1">
      <alignment vertical="center"/>
    </xf>
    <xf numFmtId="0" fontId="0" fillId="4" borderId="21" xfId="0" applyFill="1" applyBorder="1" applyAlignment="1">
      <alignment vertical="center"/>
    </xf>
    <xf numFmtId="0" fontId="0" fillId="4" borderId="27" xfId="0" applyFill="1" applyBorder="1" applyAlignment="1">
      <alignment horizontal="center" vertical="center"/>
    </xf>
    <xf numFmtId="0" fontId="0" fillId="4" borderId="0" xfId="0" applyFill="1" applyAlignment="1">
      <alignment horizontal="center" vertical="center"/>
    </xf>
    <xf numFmtId="0" fontId="0" fillId="2" borderId="31" xfId="0" applyFill="1" applyBorder="1" applyAlignment="1">
      <alignment horizontal="center" vertical="center"/>
    </xf>
    <xf numFmtId="0" fontId="4" fillId="3" borderId="24" xfId="0" applyFont="1" applyFill="1" applyBorder="1" applyAlignment="1">
      <alignment horizontal="center" vertical="center"/>
    </xf>
    <xf numFmtId="0" fontId="1" fillId="4" borderId="32" xfId="0" applyFont="1" applyFill="1" applyBorder="1" applyAlignment="1">
      <alignment vertical="center" wrapText="1"/>
    </xf>
    <xf numFmtId="164" fontId="1" fillId="0" borderId="6" xfId="0" applyNumberFormat="1" applyFont="1" applyBorder="1" applyAlignment="1">
      <alignment horizontal="center" vertical="center"/>
    </xf>
    <xf numFmtId="164" fontId="1" fillId="0" borderId="4" xfId="0" applyNumberFormat="1" applyFont="1" applyBorder="1" applyAlignment="1">
      <alignment horizontal="center" vertical="center"/>
    </xf>
    <xf numFmtId="164" fontId="1" fillId="0" borderId="3" xfId="0" applyNumberFormat="1" applyFont="1" applyBorder="1" applyAlignment="1">
      <alignment horizontal="center" vertical="center"/>
    </xf>
    <xf numFmtId="0" fontId="4" fillId="3" borderId="9" xfId="0" applyFont="1" applyFill="1" applyBorder="1" applyAlignment="1">
      <alignment horizontal="center" vertical="center"/>
    </xf>
    <xf numFmtId="0" fontId="6" fillId="2" borderId="9" xfId="0" applyFont="1" applyFill="1" applyBorder="1" applyAlignment="1">
      <alignment horizontal="center" vertical="center"/>
    </xf>
    <xf numFmtId="0" fontId="0" fillId="0" borderId="11" xfId="0" applyBorder="1" applyAlignment="1">
      <alignment horizontal="center" vertical="center"/>
    </xf>
    <xf numFmtId="0" fontId="0" fillId="4" borderId="28" xfId="0" applyFill="1" applyBorder="1" applyAlignment="1">
      <alignment horizontal="center" vertical="center"/>
    </xf>
    <xf numFmtId="0" fontId="0" fillId="4" borderId="29" xfId="0" applyFill="1" applyBorder="1" applyAlignment="1">
      <alignment horizontal="center" vertical="center"/>
    </xf>
    <xf numFmtId="0" fontId="0" fillId="4" borderId="30" xfId="0" applyFill="1" applyBorder="1" applyAlignment="1">
      <alignment horizontal="center" vertical="center"/>
    </xf>
    <xf numFmtId="0" fontId="0" fillId="4" borderId="16" xfId="0" applyFill="1" applyBorder="1" applyAlignment="1">
      <alignment horizontal="center" vertical="center"/>
    </xf>
    <xf numFmtId="0" fontId="0" fillId="4" borderId="25" xfId="0" applyFill="1" applyBorder="1" applyAlignment="1">
      <alignment horizontal="center" vertical="center"/>
    </xf>
    <xf numFmtId="0" fontId="0" fillId="4" borderId="26" xfId="0" applyFill="1" applyBorder="1" applyAlignment="1">
      <alignment horizontal="center" vertical="center"/>
    </xf>
    <xf numFmtId="0" fontId="0" fillId="4" borderId="20" xfId="0" applyFill="1" applyBorder="1" applyAlignment="1">
      <alignment horizontal="center" vertical="center"/>
    </xf>
    <xf numFmtId="0" fontId="0" fillId="4" borderId="22" xfId="0" applyFill="1" applyBorder="1" applyAlignment="1">
      <alignment horizontal="center" vertical="center"/>
    </xf>
    <xf numFmtId="0" fontId="0" fillId="0" borderId="24" xfId="0" applyBorder="1" applyAlignment="1">
      <alignment horizontal="center" vertical="center"/>
    </xf>
    <xf numFmtId="0" fontId="0" fillId="4" borderId="0" xfId="0" applyFill="1"/>
    <xf numFmtId="0" fontId="0" fillId="2" borderId="2" xfId="0" applyFill="1" applyBorder="1" applyAlignment="1">
      <alignment horizontal="center" vertical="center" wrapText="1"/>
    </xf>
    <xf numFmtId="0" fontId="0" fillId="2" borderId="31" xfId="0" applyFill="1" applyBorder="1" applyAlignment="1">
      <alignment horizontal="center" vertical="center" wrapText="1"/>
    </xf>
    <xf numFmtId="0" fontId="0" fillId="2" borderId="9" xfId="0" applyFill="1" applyBorder="1" applyAlignment="1">
      <alignment horizontal="center" vertical="center" wrapText="1"/>
    </xf>
    <xf numFmtId="0" fontId="0" fillId="2" borderId="18" xfId="0" applyFill="1" applyBorder="1" applyAlignment="1">
      <alignment horizontal="center" vertical="center" wrapText="1"/>
    </xf>
    <xf numFmtId="0" fontId="0" fillId="2" borderId="16" xfId="0" applyFill="1" applyBorder="1" applyAlignment="1">
      <alignment horizontal="center" vertical="center" wrapText="1"/>
    </xf>
    <xf numFmtId="0" fontId="0" fillId="2" borderId="24" xfId="0" applyFill="1" applyBorder="1" applyAlignment="1">
      <alignment horizontal="center" vertical="center" wrapText="1"/>
    </xf>
    <xf numFmtId="0" fontId="0" fillId="4" borderId="33" xfId="0" applyFill="1" applyBorder="1" applyAlignment="1">
      <alignment horizontal="center" vertical="center"/>
    </xf>
    <xf numFmtId="0" fontId="0" fillId="4" borderId="35" xfId="0" applyFill="1" applyBorder="1" applyAlignment="1">
      <alignment horizontal="center" vertical="center"/>
    </xf>
    <xf numFmtId="0" fontId="0" fillId="4" borderId="24" xfId="0" applyFill="1" applyBorder="1" applyAlignment="1">
      <alignment horizontal="center" vertical="center"/>
    </xf>
    <xf numFmtId="0" fontId="0" fillId="0" borderId="37" xfId="0" applyBorder="1" applyAlignment="1">
      <alignment horizontal="center" vertical="center"/>
    </xf>
    <xf numFmtId="0" fontId="3" fillId="2" borderId="1" xfId="0" applyFont="1" applyFill="1" applyBorder="1" applyAlignment="1">
      <alignment horizontal="center" vertical="center" wrapText="1"/>
    </xf>
    <xf numFmtId="0" fontId="1" fillId="4" borderId="8" xfId="0" applyFont="1" applyFill="1" applyBorder="1" applyAlignment="1">
      <alignment horizontal="center" vertical="center"/>
    </xf>
    <xf numFmtId="2" fontId="1" fillId="4" borderId="8" xfId="0" applyNumberFormat="1" applyFont="1" applyFill="1" applyBorder="1" applyAlignment="1">
      <alignment horizontal="center" vertical="center"/>
    </xf>
    <xf numFmtId="2" fontId="1" fillId="4" borderId="34" xfId="0" applyNumberFormat="1" applyFont="1" applyFill="1" applyBorder="1" applyAlignment="1">
      <alignment horizontal="center" vertical="center"/>
    </xf>
    <xf numFmtId="2" fontId="1" fillId="4" borderId="36" xfId="0" applyNumberFormat="1" applyFont="1" applyFill="1" applyBorder="1" applyAlignment="1">
      <alignment horizontal="center" vertical="center"/>
    </xf>
    <xf numFmtId="0" fontId="4" fillId="3" borderId="40" xfId="0" applyFont="1" applyFill="1" applyBorder="1" applyAlignment="1">
      <alignment horizontal="center" vertical="center"/>
    </xf>
    <xf numFmtId="0" fontId="0" fillId="2" borderId="41" xfId="0" applyFill="1" applyBorder="1" applyAlignment="1">
      <alignment horizontal="center" vertical="center"/>
    </xf>
    <xf numFmtId="0" fontId="0" fillId="2" borderId="34" xfId="0" applyFill="1" applyBorder="1" applyAlignment="1">
      <alignment horizontal="center" vertical="center" wrapText="1"/>
    </xf>
    <xf numFmtId="0" fontId="0" fillId="2" borderId="14" xfId="0" applyFill="1" applyBorder="1" applyAlignment="1">
      <alignment horizontal="center" vertical="center" wrapText="1"/>
    </xf>
    <xf numFmtId="0" fontId="0" fillId="2" borderId="41" xfId="0" applyFill="1" applyBorder="1" applyAlignment="1">
      <alignment horizontal="center" vertical="center" wrapText="1"/>
    </xf>
    <xf numFmtId="0" fontId="0" fillId="2" borderId="0" xfId="0" applyFill="1" applyAlignment="1">
      <alignment horizontal="center" vertical="center" wrapText="1"/>
    </xf>
    <xf numFmtId="0" fontId="0" fillId="2" borderId="36" xfId="0" applyFill="1" applyBorder="1" applyAlignment="1">
      <alignment horizontal="center" vertical="center" wrapText="1"/>
    </xf>
    <xf numFmtId="0" fontId="0" fillId="2" borderId="42" xfId="0" applyFill="1" applyBorder="1" applyAlignment="1">
      <alignment horizontal="center" vertical="center" wrapText="1"/>
    </xf>
    <xf numFmtId="0" fontId="0" fillId="0" borderId="15" xfId="0" applyBorder="1" applyAlignment="1">
      <alignment horizontal="center" vertical="center" wrapText="1"/>
    </xf>
    <xf numFmtId="0" fontId="0" fillId="0" borderId="0" xfId="0" applyAlignment="1">
      <alignment vertical="center"/>
    </xf>
    <xf numFmtId="0" fontId="0" fillId="0" borderId="15" xfId="0" applyBorder="1" applyAlignment="1">
      <alignment horizontal="center" vertical="center"/>
    </xf>
    <xf numFmtId="0" fontId="0" fillId="0" borderId="43" xfId="0" applyBorder="1" applyAlignment="1">
      <alignment horizontal="center" vertical="center"/>
    </xf>
    <xf numFmtId="0" fontId="0" fillId="4" borderId="39" xfId="0" applyFill="1" applyBorder="1" applyAlignment="1">
      <alignment horizontal="center" vertical="center"/>
    </xf>
    <xf numFmtId="0" fontId="0" fillId="5" borderId="24" xfId="0" applyFill="1" applyBorder="1" applyAlignment="1">
      <alignment horizontal="center" vertical="center" wrapText="1"/>
    </xf>
    <xf numFmtId="0" fontId="0" fillId="5" borderId="17" xfId="0" applyFill="1" applyBorder="1" applyAlignment="1">
      <alignment horizontal="center" vertical="center" wrapText="1"/>
    </xf>
    <xf numFmtId="0" fontId="0" fillId="5" borderId="40" xfId="0" applyFill="1" applyBorder="1" applyAlignment="1">
      <alignment horizontal="center" vertical="center" wrapText="1"/>
    </xf>
    <xf numFmtId="164" fontId="8" fillId="4" borderId="39" xfId="0" applyNumberFormat="1" applyFont="1" applyFill="1" applyBorder="1" applyAlignment="1">
      <alignment horizontal="center" vertical="center" wrapText="1"/>
    </xf>
    <xf numFmtId="164" fontId="8" fillId="4" borderId="22" xfId="0" applyNumberFormat="1" applyFont="1" applyFill="1" applyBorder="1" applyAlignment="1">
      <alignment horizontal="center" vertical="center"/>
    </xf>
    <xf numFmtId="2" fontId="8" fillId="4" borderId="36" xfId="0" applyNumberFormat="1" applyFont="1" applyFill="1" applyBorder="1" applyAlignment="1">
      <alignment horizontal="center" vertical="center"/>
    </xf>
    <xf numFmtId="164" fontId="0" fillId="4" borderId="35" xfId="0" applyNumberFormat="1" applyFill="1" applyBorder="1" applyAlignment="1">
      <alignment horizontal="center" vertical="center" wrapText="1"/>
    </xf>
    <xf numFmtId="164" fontId="0" fillId="4" borderId="45" xfId="0" applyNumberFormat="1" applyFill="1" applyBorder="1" applyAlignment="1">
      <alignment horizontal="center" vertical="center" wrapText="1"/>
    </xf>
    <xf numFmtId="164" fontId="0" fillId="4" borderId="39" xfId="0" applyNumberFormat="1" applyFill="1" applyBorder="1" applyAlignment="1">
      <alignment horizontal="center" vertical="center" wrapText="1"/>
    </xf>
    <xf numFmtId="0" fontId="0" fillId="0" borderId="24" xfId="0" applyBorder="1" applyAlignment="1">
      <alignment horizontal="center" vertical="center" wrapText="1"/>
    </xf>
    <xf numFmtId="164" fontId="0" fillId="0" borderId="35" xfId="0" applyNumberFormat="1" applyBorder="1" applyAlignment="1">
      <alignment horizontal="center" vertical="center" wrapText="1"/>
    </xf>
    <xf numFmtId="164" fontId="0" fillId="4" borderId="21" xfId="0" applyNumberFormat="1" applyFill="1" applyBorder="1" applyAlignment="1">
      <alignment horizontal="center" vertical="center"/>
    </xf>
    <xf numFmtId="164" fontId="0" fillId="4" borderId="23" xfId="0" applyNumberFormat="1" applyFill="1" applyBorder="1" applyAlignment="1">
      <alignment horizontal="center" vertical="center"/>
    </xf>
    <xf numFmtId="164" fontId="0" fillId="4" borderId="22" xfId="0" applyNumberFormat="1" applyFill="1" applyBorder="1" applyAlignment="1">
      <alignment horizontal="center" vertical="center"/>
    </xf>
    <xf numFmtId="164" fontId="0" fillId="4" borderId="13" xfId="0" applyNumberFormat="1" applyFill="1" applyBorder="1" applyAlignment="1">
      <alignment horizontal="center" vertical="center"/>
    </xf>
    <xf numFmtId="164" fontId="0" fillId="4" borderId="44" xfId="0" applyNumberFormat="1" applyFill="1" applyBorder="1" applyAlignment="1">
      <alignment horizontal="center" vertical="center"/>
    </xf>
    <xf numFmtId="0" fontId="0" fillId="4" borderId="8" xfId="0" applyFill="1" applyBorder="1" applyAlignment="1">
      <alignment horizontal="center" vertical="center"/>
    </xf>
    <xf numFmtId="0" fontId="0" fillId="4" borderId="34" xfId="0" applyFill="1" applyBorder="1" applyAlignment="1">
      <alignment horizontal="center" vertical="center"/>
    </xf>
    <xf numFmtId="0" fontId="0" fillId="4" borderId="36" xfId="0" applyFill="1" applyBorder="1" applyAlignment="1">
      <alignment horizontal="center" vertical="center"/>
    </xf>
    <xf numFmtId="0" fontId="0" fillId="4" borderId="21" xfId="0" applyFill="1" applyBorder="1" applyAlignment="1">
      <alignment horizontal="center" vertical="center"/>
    </xf>
    <xf numFmtId="0" fontId="0" fillId="4" borderId="23" xfId="0" applyFill="1" applyBorder="1" applyAlignment="1">
      <alignment horizontal="center" vertical="center"/>
    </xf>
    <xf numFmtId="164" fontId="0" fillId="4" borderId="7" xfId="0" applyNumberFormat="1" applyFill="1" applyBorder="1" applyAlignment="1">
      <alignment horizontal="center" vertical="center"/>
    </xf>
    <xf numFmtId="164" fontId="0" fillId="4" borderId="46" xfId="0" applyNumberFormat="1" applyFill="1" applyBorder="1" applyAlignment="1">
      <alignment horizontal="center" vertical="center" wrapText="1"/>
    </xf>
    <xf numFmtId="164" fontId="0" fillId="4" borderId="26" xfId="0" applyNumberFormat="1" applyFill="1" applyBorder="1" applyAlignment="1">
      <alignment horizontal="center" vertical="center" wrapText="1"/>
    </xf>
    <xf numFmtId="164" fontId="1" fillId="4" borderId="26" xfId="0" applyNumberFormat="1" applyFont="1" applyFill="1" applyBorder="1" applyAlignment="1">
      <alignment horizontal="center" vertical="center" wrapText="1"/>
    </xf>
    <xf numFmtId="164" fontId="8" fillId="4" borderId="22" xfId="0" applyNumberFormat="1" applyFont="1" applyFill="1" applyBorder="1" applyAlignment="1">
      <alignment horizontal="center" vertical="center" wrapText="1"/>
    </xf>
    <xf numFmtId="164" fontId="1" fillId="4" borderId="22" xfId="0" applyNumberFormat="1" applyFont="1" applyFill="1" applyBorder="1" applyAlignment="1">
      <alignment horizontal="center" vertical="center" wrapText="1"/>
    </xf>
    <xf numFmtId="0" fontId="0" fillId="0" borderId="22" xfId="0" applyBorder="1" applyAlignment="1">
      <alignment horizontal="center" vertical="center"/>
    </xf>
    <xf numFmtId="0" fontId="0" fillId="0" borderId="47" xfId="0" applyBorder="1" applyAlignment="1">
      <alignment horizontal="center" vertical="center"/>
    </xf>
    <xf numFmtId="0" fontId="0" fillId="0" borderId="16" xfId="0" applyBorder="1" applyAlignment="1">
      <alignment horizontal="center" vertical="center"/>
    </xf>
    <xf numFmtId="0" fontId="0" fillId="0" borderId="25" xfId="0" applyBorder="1" applyAlignment="1">
      <alignment horizontal="center" vertical="center"/>
    </xf>
    <xf numFmtId="0" fontId="0" fillId="0" borderId="20" xfId="0" applyBorder="1" applyAlignment="1">
      <alignment horizontal="center" vertical="center"/>
    </xf>
    <xf numFmtId="0" fontId="0" fillId="0" borderId="48" xfId="0" applyBorder="1" applyAlignment="1">
      <alignment horizontal="center" vertical="center"/>
    </xf>
    <xf numFmtId="0" fontId="0" fillId="0" borderId="47" xfId="0" applyBorder="1" applyAlignment="1">
      <alignment horizontal="left" vertical="center"/>
    </xf>
    <xf numFmtId="0" fontId="0" fillId="5" borderId="24" xfId="0" applyFill="1" applyBorder="1" applyAlignment="1">
      <alignment horizontal="center" vertical="center"/>
    </xf>
    <xf numFmtId="0" fontId="0" fillId="5" borderId="16" xfId="0" applyFill="1" applyBorder="1" applyAlignment="1">
      <alignment horizontal="center" vertical="center"/>
    </xf>
    <xf numFmtId="0" fontId="0" fillId="5" borderId="16" xfId="0" applyFill="1" applyBorder="1" applyAlignment="1">
      <alignment horizontal="center" vertical="center" wrapText="1"/>
    </xf>
    <xf numFmtId="0" fontId="0" fillId="0" borderId="16" xfId="0" applyBorder="1" applyAlignment="1">
      <alignment horizontal="center" vertical="center" wrapText="1"/>
    </xf>
    <xf numFmtId="0" fontId="0" fillId="6" borderId="22" xfId="0" applyFill="1" applyBorder="1" applyAlignment="1">
      <alignment horizontal="left" vertical="center"/>
    </xf>
    <xf numFmtId="0" fontId="0" fillId="7" borderId="22" xfId="0" applyFill="1" applyBorder="1" applyAlignment="1">
      <alignment horizontal="left" vertical="center"/>
    </xf>
    <xf numFmtId="0" fontId="0" fillId="5" borderId="22" xfId="0" applyFill="1" applyBorder="1" applyAlignment="1">
      <alignment horizontal="left" vertical="center"/>
    </xf>
    <xf numFmtId="0" fontId="5" fillId="3" borderId="11" xfId="0" applyFont="1" applyFill="1" applyBorder="1" applyAlignment="1">
      <alignment horizontal="center" vertical="center"/>
    </xf>
    <xf numFmtId="0" fontId="5" fillId="3" borderId="12" xfId="0" applyFont="1" applyFill="1" applyBorder="1" applyAlignment="1">
      <alignment horizontal="center" vertical="center"/>
    </xf>
    <xf numFmtId="0" fontId="7" fillId="2" borderId="15" xfId="0" applyFont="1" applyFill="1" applyBorder="1" applyAlignment="1">
      <alignment horizontal="center" vertical="center"/>
    </xf>
    <xf numFmtId="0" fontId="7" fillId="2" borderId="16" xfId="0" applyFont="1" applyFill="1" applyBorder="1" applyAlignment="1">
      <alignment horizontal="center" vertical="center"/>
    </xf>
    <xf numFmtId="0" fontId="7" fillId="2" borderId="13" xfId="0" applyFont="1" applyFill="1" applyBorder="1" applyAlignment="1">
      <alignment horizontal="center" vertical="center"/>
    </xf>
    <xf numFmtId="0" fontId="7" fillId="2" borderId="14" xfId="0" applyFont="1" applyFill="1" applyBorder="1" applyAlignment="1">
      <alignment horizontal="center" vertical="center"/>
    </xf>
    <xf numFmtId="0" fontId="7" fillId="2" borderId="38" xfId="0" applyFont="1" applyFill="1" applyBorder="1" applyAlignment="1">
      <alignment horizontal="center" vertical="center"/>
    </xf>
    <xf numFmtId="0" fontId="7" fillId="2" borderId="29" xfId="0" applyFont="1" applyFill="1" applyBorder="1" applyAlignment="1">
      <alignment horizontal="center" vertical="center"/>
    </xf>
    <xf numFmtId="0" fontId="0" fillId="0" borderId="40" xfId="0" applyBorder="1" applyAlignment="1">
      <alignment horizontal="center" vertical="center"/>
    </xf>
    <xf numFmtId="0" fontId="0" fillId="0" borderId="36"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11</xdr:col>
      <xdr:colOff>22860</xdr:colOff>
      <xdr:row>0</xdr:row>
      <xdr:rowOff>156210</xdr:rowOff>
    </xdr:from>
    <xdr:ext cx="65" cy="172227"/>
    <xdr:sp macro="" textlink="">
      <xdr:nvSpPr>
        <xdr:cNvPr id="2" name="TextBox 1">
          <a:extLst>
            <a:ext uri="{FF2B5EF4-FFF2-40B4-BE49-F238E27FC236}">
              <a16:creationId xmlns:a16="http://schemas.microsoft.com/office/drawing/2014/main" id="{3A23FBB7-5E02-59AD-985E-6D7A51A029B7}"/>
            </a:ext>
          </a:extLst>
        </xdr:cNvPr>
        <xdr:cNvSpPr txBox="1"/>
      </xdr:nvSpPr>
      <xdr:spPr>
        <a:xfrm>
          <a:off x="6606540" y="164973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14</xdr:col>
      <xdr:colOff>22860</xdr:colOff>
      <xdr:row>0</xdr:row>
      <xdr:rowOff>156210</xdr:rowOff>
    </xdr:from>
    <xdr:ext cx="65" cy="172227"/>
    <xdr:sp macro="" textlink="">
      <xdr:nvSpPr>
        <xdr:cNvPr id="3" name="TextBox 2">
          <a:extLst>
            <a:ext uri="{FF2B5EF4-FFF2-40B4-BE49-F238E27FC236}">
              <a16:creationId xmlns:a16="http://schemas.microsoft.com/office/drawing/2014/main" id="{80B95F73-C50C-43FE-88E8-410047A2971D}"/>
            </a:ext>
          </a:extLst>
        </xdr:cNvPr>
        <xdr:cNvSpPr txBox="1"/>
      </xdr:nvSpPr>
      <xdr:spPr>
        <a:xfrm>
          <a:off x="13810578" y="15621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13</xdr:col>
      <xdr:colOff>22860</xdr:colOff>
      <xdr:row>0</xdr:row>
      <xdr:rowOff>156210</xdr:rowOff>
    </xdr:from>
    <xdr:ext cx="65" cy="172227"/>
    <xdr:sp macro="" textlink="">
      <xdr:nvSpPr>
        <xdr:cNvPr id="2" name="TextBox 1">
          <a:extLst>
            <a:ext uri="{FF2B5EF4-FFF2-40B4-BE49-F238E27FC236}">
              <a16:creationId xmlns:a16="http://schemas.microsoft.com/office/drawing/2014/main" id="{EE0F2A4D-0F62-4B94-A1BA-700FF49F16C1}"/>
            </a:ext>
          </a:extLst>
        </xdr:cNvPr>
        <xdr:cNvSpPr txBox="1"/>
      </xdr:nvSpPr>
      <xdr:spPr>
        <a:xfrm>
          <a:off x="16840200" y="15621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13</xdr:col>
      <xdr:colOff>22860</xdr:colOff>
      <xdr:row>6</xdr:row>
      <xdr:rowOff>156210</xdr:rowOff>
    </xdr:from>
    <xdr:ext cx="65" cy="172227"/>
    <xdr:sp macro="" textlink="">
      <xdr:nvSpPr>
        <xdr:cNvPr id="3" name="TextBox 2">
          <a:extLst>
            <a:ext uri="{FF2B5EF4-FFF2-40B4-BE49-F238E27FC236}">
              <a16:creationId xmlns:a16="http://schemas.microsoft.com/office/drawing/2014/main" id="{DCCEBAA8-476C-4F44-BE33-8B0A7E25FDC7}"/>
            </a:ext>
          </a:extLst>
        </xdr:cNvPr>
        <xdr:cNvSpPr txBox="1"/>
      </xdr:nvSpPr>
      <xdr:spPr>
        <a:xfrm>
          <a:off x="16840200" y="221361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14</xdr:col>
      <xdr:colOff>22860</xdr:colOff>
      <xdr:row>0</xdr:row>
      <xdr:rowOff>156210</xdr:rowOff>
    </xdr:from>
    <xdr:ext cx="65" cy="172227"/>
    <xdr:sp macro="" textlink="">
      <xdr:nvSpPr>
        <xdr:cNvPr id="2" name="TextBox 1">
          <a:extLst>
            <a:ext uri="{FF2B5EF4-FFF2-40B4-BE49-F238E27FC236}">
              <a16:creationId xmlns:a16="http://schemas.microsoft.com/office/drawing/2014/main" id="{97BC8622-585A-4937-A827-93013643874B}"/>
            </a:ext>
          </a:extLst>
        </xdr:cNvPr>
        <xdr:cNvSpPr txBox="1"/>
      </xdr:nvSpPr>
      <xdr:spPr>
        <a:xfrm>
          <a:off x="13502640" y="15621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14</xdr:col>
      <xdr:colOff>22860</xdr:colOff>
      <xdr:row>6</xdr:row>
      <xdr:rowOff>156210</xdr:rowOff>
    </xdr:from>
    <xdr:ext cx="65" cy="172227"/>
    <xdr:sp macro="" textlink="">
      <xdr:nvSpPr>
        <xdr:cNvPr id="3" name="TextBox 2">
          <a:extLst>
            <a:ext uri="{FF2B5EF4-FFF2-40B4-BE49-F238E27FC236}">
              <a16:creationId xmlns:a16="http://schemas.microsoft.com/office/drawing/2014/main" id="{A61183F7-F214-43EF-92A1-4B941FEC656A}"/>
            </a:ext>
          </a:extLst>
        </xdr:cNvPr>
        <xdr:cNvSpPr txBox="1"/>
      </xdr:nvSpPr>
      <xdr:spPr>
        <a:xfrm>
          <a:off x="15582900" y="15621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14</xdr:col>
      <xdr:colOff>22860</xdr:colOff>
      <xdr:row>0</xdr:row>
      <xdr:rowOff>156210</xdr:rowOff>
    </xdr:from>
    <xdr:ext cx="65" cy="172227"/>
    <xdr:sp macro="" textlink="">
      <xdr:nvSpPr>
        <xdr:cNvPr id="2" name="TextBox 1">
          <a:extLst>
            <a:ext uri="{FF2B5EF4-FFF2-40B4-BE49-F238E27FC236}">
              <a16:creationId xmlns:a16="http://schemas.microsoft.com/office/drawing/2014/main" id="{193C3BFC-1474-46F3-9AC3-F5B8AF80ADB1}"/>
            </a:ext>
          </a:extLst>
        </xdr:cNvPr>
        <xdr:cNvSpPr txBox="1"/>
      </xdr:nvSpPr>
      <xdr:spPr>
        <a:xfrm>
          <a:off x="18425160" y="15621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14</xdr:col>
      <xdr:colOff>22860</xdr:colOff>
      <xdr:row>6</xdr:row>
      <xdr:rowOff>156210</xdr:rowOff>
    </xdr:from>
    <xdr:ext cx="65" cy="172227"/>
    <xdr:sp macro="" textlink="">
      <xdr:nvSpPr>
        <xdr:cNvPr id="3" name="TextBox 2">
          <a:extLst>
            <a:ext uri="{FF2B5EF4-FFF2-40B4-BE49-F238E27FC236}">
              <a16:creationId xmlns:a16="http://schemas.microsoft.com/office/drawing/2014/main" id="{9D36AD8A-95B4-488C-A316-F2DDAEE160A4}"/>
            </a:ext>
          </a:extLst>
        </xdr:cNvPr>
        <xdr:cNvSpPr txBox="1"/>
      </xdr:nvSpPr>
      <xdr:spPr>
        <a:xfrm>
          <a:off x="18425160" y="492633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13</xdr:col>
      <xdr:colOff>22860</xdr:colOff>
      <xdr:row>0</xdr:row>
      <xdr:rowOff>156210</xdr:rowOff>
    </xdr:from>
    <xdr:ext cx="65" cy="172227"/>
    <xdr:sp macro="" textlink="">
      <xdr:nvSpPr>
        <xdr:cNvPr id="2" name="TextBox 1">
          <a:extLst>
            <a:ext uri="{FF2B5EF4-FFF2-40B4-BE49-F238E27FC236}">
              <a16:creationId xmlns:a16="http://schemas.microsoft.com/office/drawing/2014/main" id="{C815DF20-92A3-4774-A73C-AA51C59AC2CC}"/>
            </a:ext>
          </a:extLst>
        </xdr:cNvPr>
        <xdr:cNvSpPr txBox="1"/>
      </xdr:nvSpPr>
      <xdr:spPr>
        <a:xfrm>
          <a:off x="18844260" y="15621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13</xdr:col>
      <xdr:colOff>22860</xdr:colOff>
      <xdr:row>6</xdr:row>
      <xdr:rowOff>156210</xdr:rowOff>
    </xdr:from>
    <xdr:ext cx="65" cy="172227"/>
    <xdr:sp macro="" textlink="">
      <xdr:nvSpPr>
        <xdr:cNvPr id="3" name="TextBox 2">
          <a:extLst>
            <a:ext uri="{FF2B5EF4-FFF2-40B4-BE49-F238E27FC236}">
              <a16:creationId xmlns:a16="http://schemas.microsoft.com/office/drawing/2014/main" id="{149745AD-B787-47F6-BF11-64AAE0B1D9AD}"/>
            </a:ext>
          </a:extLst>
        </xdr:cNvPr>
        <xdr:cNvSpPr txBox="1"/>
      </xdr:nvSpPr>
      <xdr:spPr>
        <a:xfrm>
          <a:off x="18844260" y="488061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55ADC-3CBE-487F-8EB5-E6AE6FDF0602}">
  <dimension ref="A1:O37"/>
  <sheetViews>
    <sheetView zoomScale="70" zoomScaleNormal="70" workbookViewId="0">
      <selection activeCell="D19" sqref="D19:D20"/>
    </sheetView>
  </sheetViews>
  <sheetFormatPr defaultRowHeight="16.5" x14ac:dyDescent="0.25"/>
  <cols>
    <col min="1" max="1" width="20.44140625" bestFit="1" customWidth="1"/>
    <col min="2" max="2" width="14.44140625" customWidth="1"/>
    <col min="3" max="5" width="15.109375" customWidth="1"/>
    <col min="7" max="7" width="14.33203125" customWidth="1"/>
    <col min="8" max="8" width="11.109375" customWidth="1"/>
    <col min="9" max="9" width="27.88671875" customWidth="1"/>
    <col min="10" max="10" width="1.77734375" customWidth="1"/>
    <col min="11" max="11" width="16.21875" customWidth="1"/>
    <col min="13" max="13" width="1.44140625" customWidth="1"/>
    <col min="14" max="14" width="14.6640625" bestFit="1" customWidth="1"/>
    <col min="15" max="15" width="9.88671875" customWidth="1"/>
  </cols>
  <sheetData>
    <row r="1" spans="1:15" ht="38.450000000000003" customHeight="1" thickTop="1" thickBot="1" x14ac:dyDescent="0.3">
      <c r="A1" s="27" t="s">
        <v>0</v>
      </c>
      <c r="B1" s="25"/>
      <c r="C1" s="44"/>
      <c r="D1" s="44"/>
      <c r="E1" s="44"/>
      <c r="G1" s="114" t="s">
        <v>1</v>
      </c>
      <c r="H1" s="115"/>
      <c r="I1" s="8" t="s">
        <v>2</v>
      </c>
      <c r="K1" s="12" t="s">
        <v>3</v>
      </c>
      <c r="L1" s="14" t="s">
        <v>4</v>
      </c>
      <c r="N1" s="32" t="s">
        <v>5</v>
      </c>
      <c r="O1" s="33" t="s">
        <v>6</v>
      </c>
    </row>
    <row r="2" spans="1:15" ht="22.15" customHeight="1" thickTop="1" thickBot="1" x14ac:dyDescent="0.3">
      <c r="G2" s="5" t="s">
        <v>7</v>
      </c>
      <c r="H2" s="2" t="s">
        <v>8</v>
      </c>
      <c r="I2" s="29">
        <v>4</v>
      </c>
      <c r="K2" s="9" t="s">
        <v>9</v>
      </c>
      <c r="L2" s="9" t="s">
        <v>10</v>
      </c>
      <c r="N2" s="9" t="s">
        <v>9</v>
      </c>
      <c r="O2" s="43" t="s">
        <v>11</v>
      </c>
    </row>
    <row r="3" spans="1:15" ht="22.15" customHeight="1" thickTop="1" thickBot="1" x14ac:dyDescent="0.3">
      <c r="A3" s="18" t="s">
        <v>12</v>
      </c>
      <c r="B3" s="26" t="s">
        <v>13</v>
      </c>
      <c r="C3" s="19" t="s">
        <v>14</v>
      </c>
      <c r="D3" s="18" t="s">
        <v>15</v>
      </c>
      <c r="E3" s="19" t="s">
        <v>16</v>
      </c>
      <c r="G3" s="6" t="s">
        <v>17</v>
      </c>
      <c r="H3" s="3" t="s">
        <v>18</v>
      </c>
      <c r="I3" s="1">
        <v>3.7</v>
      </c>
      <c r="K3" s="9" t="s">
        <v>19</v>
      </c>
      <c r="L3" s="9" t="s">
        <v>20</v>
      </c>
      <c r="N3" s="9" t="s">
        <v>19</v>
      </c>
      <c r="O3" s="43" t="s">
        <v>21</v>
      </c>
    </row>
    <row r="4" spans="1:15" ht="22.15" customHeight="1" thickTop="1" thickBot="1" x14ac:dyDescent="0.3">
      <c r="A4" s="24" t="s">
        <v>22</v>
      </c>
      <c r="B4" s="35">
        <v>4</v>
      </c>
      <c r="C4" s="36">
        <v>5</v>
      </c>
      <c r="D4" s="37">
        <v>3</v>
      </c>
      <c r="E4" s="38">
        <v>3</v>
      </c>
      <c r="G4" s="6" t="s">
        <v>23</v>
      </c>
      <c r="H4" s="3" t="s">
        <v>24</v>
      </c>
      <c r="I4" s="1">
        <v>3.5</v>
      </c>
      <c r="K4" s="9" t="s">
        <v>25</v>
      </c>
      <c r="L4" s="9" t="s">
        <v>26</v>
      </c>
      <c r="N4" s="9" t="s">
        <v>25</v>
      </c>
      <c r="O4" s="43" t="s">
        <v>27</v>
      </c>
    </row>
    <row r="5" spans="1:15" ht="23.45" customHeight="1" thickTop="1" thickBot="1" x14ac:dyDescent="0.3">
      <c r="A5" s="23" t="s">
        <v>28</v>
      </c>
      <c r="B5" s="39">
        <v>9.5</v>
      </c>
      <c r="C5" s="40">
        <v>10</v>
      </c>
      <c r="D5" s="40">
        <v>8</v>
      </c>
      <c r="E5" s="40">
        <v>8</v>
      </c>
      <c r="G5" s="6" t="s">
        <v>29</v>
      </c>
      <c r="H5" s="3" t="s">
        <v>30</v>
      </c>
      <c r="I5" s="31">
        <v>3</v>
      </c>
      <c r="K5" s="9" t="s">
        <v>31</v>
      </c>
      <c r="L5" s="9" t="s">
        <v>32</v>
      </c>
      <c r="N5" s="9" t="s">
        <v>31</v>
      </c>
      <c r="O5" s="43" t="s">
        <v>33</v>
      </c>
    </row>
    <row r="6" spans="1:15" ht="23.45" customHeight="1" thickTop="1" x14ac:dyDescent="0.25">
      <c r="A6" s="22" t="s">
        <v>34</v>
      </c>
      <c r="B6" s="41">
        <v>1.5</v>
      </c>
      <c r="C6" s="42">
        <v>8.5</v>
      </c>
      <c r="D6" s="42">
        <v>8</v>
      </c>
      <c r="E6" s="42">
        <v>9</v>
      </c>
      <c r="G6" s="6" t="s">
        <v>35</v>
      </c>
      <c r="H6" s="3" t="s">
        <v>36</v>
      </c>
      <c r="I6" s="1">
        <v>2.5</v>
      </c>
    </row>
    <row r="7" spans="1:15" ht="23.45" customHeight="1" thickBot="1" x14ac:dyDescent="0.3">
      <c r="A7" s="20" t="s">
        <v>37</v>
      </c>
      <c r="B7" s="92">
        <v>9.5</v>
      </c>
      <c r="C7" s="93">
        <v>10</v>
      </c>
      <c r="D7" s="93">
        <v>7.5</v>
      </c>
      <c r="E7" s="93">
        <v>6.5</v>
      </c>
      <c r="F7" s="16"/>
      <c r="G7" s="7" t="s">
        <v>38</v>
      </c>
      <c r="H7" s="4" t="s">
        <v>39</v>
      </c>
      <c r="I7" s="30">
        <v>2</v>
      </c>
      <c r="K7" s="44"/>
      <c r="L7" s="44"/>
      <c r="M7" s="44"/>
      <c r="N7" s="44"/>
      <c r="O7" s="44"/>
    </row>
    <row r="8" spans="1:15" ht="23.45" customHeight="1" thickTop="1" x14ac:dyDescent="0.25">
      <c r="A8" s="20" t="s">
        <v>40</v>
      </c>
      <c r="B8" s="94">
        <f>B7*0.6+B6*0.2+B5*0.2</f>
        <v>7.9</v>
      </c>
      <c r="C8" s="94">
        <f t="shared" ref="C8:E8" si="0">C7*0.6+C6*0.2+C5*0.2</f>
        <v>9.6999999999999993</v>
      </c>
      <c r="D8" s="94">
        <f t="shared" si="0"/>
        <v>7.6999999999999993</v>
      </c>
      <c r="E8" s="94">
        <f t="shared" si="0"/>
        <v>7.3000000000000007</v>
      </c>
      <c r="K8" s="44"/>
      <c r="L8" s="44"/>
      <c r="M8" s="44"/>
      <c r="N8" s="44"/>
      <c r="O8" s="44"/>
    </row>
    <row r="9" spans="1:15" ht="23.45" customHeight="1" thickBot="1" x14ac:dyDescent="0.3">
      <c r="A9" s="21" t="s">
        <v>41</v>
      </c>
      <c r="B9" s="56">
        <f>IF(B8&gt;=9,$I$2,IF(AND(B8&gt;=8.5,B8&lt;9),$I$3,IF(AND(B8&gt;=8,B8&lt;8.5),$I$4,IF(AND(B8&gt;=7,B8&lt;8),$I$5,IF(AND(B8&lt;7,B8&gt;=6.5),$I$6,IF(AND(B8&gt;=5.5,B8&lt;6.5),$I$7,IF(AND(B8&lt;5.5,B8&gt;=4)," Học Cải Thiện ",IF(B8&lt;4,"Học Lại",0))))))))</f>
        <v>3</v>
      </c>
      <c r="C9" s="56">
        <f t="shared" ref="C9" si="1">IF(C8&gt;=9,$I$2,IF(AND(C8&gt;=8.5,C8&lt;9),$I$3,IF(AND(C8&gt;=8,C8&lt;8.5),$I$4,IF(AND(C8&gt;=7,C8&lt;8),$I$5,IF(AND(C8&lt;7,C8&gt;=6.5),$I$6,IF(AND(C8&gt;=5.5,C8&lt;6.5),$I$7,IF(AND(C8&lt;5.5,C8&gt;=4)," Học Cải Thiện ",IF(C8&lt;4,"Học Lại",0))))))))</f>
        <v>4</v>
      </c>
      <c r="D9" s="56">
        <f>IF(D8&gt;=9,$I$2,IF(AND(D8&gt;=8.5,D8&lt;9),$I$3,IF(AND(D8&gt;=8,D8&lt;8.5),$I$4,IF(AND(D8&gt;=7,D8&lt;8),$I$5,IF(AND(D8&lt;7,D8&gt;=6.5),$I$6,IF(AND(D8&gt;=5.5,D8&lt;6.5),$I$7,IF(AND(D8&lt;5.5,D8&gt;=4)," Học Cải Thiện ",IF(D8&lt;4,"Học Lại",0))))))))</f>
        <v>3</v>
      </c>
      <c r="E9" s="56">
        <f>IF(E8&gt;=9,$I$2,IF(AND(E8&gt;=8.5,E8&lt;9),$I$3,IF(AND(E8&gt;=8,E8&lt;8.5),$I$4,IF(AND(E8&gt;=7,E8&lt;8),$I$5,IF(AND(E8&lt;7,E8&gt;=6.5),$I$6,IF(AND(E8&gt;=5.5,E8&lt;6.5),$I$7,IF(AND(E8&lt;5.5,E8&gt;=4)," Học Cải Thiện ",IF(E8&lt;4,"Học Lại",0))))))))</f>
        <v>3</v>
      </c>
      <c r="K9" s="44"/>
      <c r="L9" s="44"/>
      <c r="M9" s="44"/>
      <c r="N9" s="44"/>
      <c r="O9" s="44"/>
    </row>
    <row r="10" spans="1:15" ht="23.45" customHeight="1" thickTop="1" thickBot="1" x14ac:dyDescent="0.3">
      <c r="C10" s="17"/>
      <c r="K10" s="44"/>
      <c r="L10" s="44"/>
      <c r="M10" s="44"/>
      <c r="N10" s="44"/>
      <c r="O10" s="44"/>
    </row>
    <row r="11" spans="1:15" ht="22.15" customHeight="1" thickTop="1" thickBot="1" x14ac:dyDescent="0.3">
      <c r="A11" s="13" t="s">
        <v>42</v>
      </c>
      <c r="B11" s="34">
        <f>ROUND((B8*B4+C4*C8+D4*D8+E4*E8)/15,2)</f>
        <v>8.34</v>
      </c>
      <c r="C11" s="28"/>
      <c r="D11" s="44"/>
      <c r="E11" s="44"/>
      <c r="F11" s="44"/>
      <c r="G11" s="44"/>
      <c r="H11" s="44"/>
      <c r="I11" s="44"/>
      <c r="J11" s="44"/>
      <c r="K11" s="44"/>
      <c r="L11" s="44"/>
      <c r="M11" s="44"/>
      <c r="N11" s="44"/>
      <c r="O11" s="44"/>
    </row>
    <row r="12" spans="1:15" ht="22.15" customHeight="1" thickTop="1" thickBot="1" x14ac:dyDescent="0.3">
      <c r="A12" s="13" t="s">
        <v>43</v>
      </c>
      <c r="B12" s="34">
        <f>ROUND(IF(COUNT(B9:E9)=4,(B9*B4+C9*C4+D9*D4+E9*E4)/15,IF(AND(COUNT(B9:E9)=3,COUNT(E9)=0),(B9*B4+C9*C4+D9*D4+0*E4)/15,IF(AND(COUNT(B9:E9)=3,COUNT(D9)=0),(B9*B4+C9*C4+0*D4+E9*E4)/15,IF(AND(COUNT(B9:E9)=3,COUNT(C9)=0),(B9*B4+0*C4+D9*D4+E9*E4)/15,IF(AND(COUNT(B9:E9)=3,COUNT(B9)=0),(0*B4+C9*C4+D9*D4+E9*E4)/15,IF(AND(COUNT(B9:E9)=2,COUNT(B9:C9)=0),(0*B4+0*C4+D9*D4+E9*E4)/15,IF(AND(COUNT(B9:E9)=2,COUNT(D9:E9)=0),(B9*B4+C9*C4+0*D4+0*E4)/15,IF(AND(COUNT(B9:E9)=2,COUNT(B9,D9)=0),(0*B4+C9*C4+0*D4+E9*E4)/15,IF(AND(COUNT(B9:E9)=2,COUNT(B9,E9)=0),(0*B4+C9*C4+D9*D4+0*E4)/15,IF(AND(COUNT(B9:E9)=2,COUNT(C9,D9)=0),(B9*B4+0*C4+0*D4+E9*E4)/15,IF(AND(COUNT(B9:E9)=2,COUNT(C9,E9)=0),(B9*B4+0*C4+D9*D4+0*E4)/15,IF(AND(COUNT(B9:E9)=1,COUNT(B9)=1),B9*B4/15,IF(AND(COUNT(B9:E9)=1,COUNT(C9)=1),C9*C4/15,IF(AND(COUNT(B9:E9)=1,COUNT(D9)=1),D9*D4/15,IF(AND(COUNT(B9:E9)=1,COUNT(E9)=1),E9*E4/15,0))))))))))))))),2)</f>
        <v>3.33</v>
      </c>
      <c r="C12" s="28"/>
      <c r="D12" s="44"/>
      <c r="E12" s="44"/>
      <c r="F12" s="44"/>
      <c r="G12" s="44"/>
      <c r="H12" s="44"/>
      <c r="I12" s="44"/>
      <c r="J12" s="44"/>
      <c r="K12" s="44"/>
      <c r="L12" s="44"/>
      <c r="M12" s="44"/>
      <c r="N12" s="44"/>
      <c r="O12" s="44"/>
    </row>
    <row r="13" spans="1:15" ht="22.15" customHeight="1" thickTop="1" thickBot="1" x14ac:dyDescent="0.3">
      <c r="A13" s="13" t="s">
        <v>44</v>
      </c>
      <c r="B13" s="34">
        <v>91</v>
      </c>
      <c r="C13" s="28"/>
      <c r="D13" s="44"/>
      <c r="E13" s="44"/>
      <c r="F13" s="44"/>
      <c r="G13" s="44"/>
      <c r="H13" s="44"/>
      <c r="I13" s="44"/>
      <c r="J13" s="44"/>
      <c r="K13" s="44"/>
      <c r="L13" s="44"/>
      <c r="M13" s="44"/>
      <c r="N13" s="44"/>
      <c r="O13" s="44"/>
    </row>
    <row r="14" spans="1:15" ht="22.15" customHeight="1" thickTop="1" thickBot="1" x14ac:dyDescent="0.3">
      <c r="A14" s="13" t="s">
        <v>3</v>
      </c>
      <c r="B14" s="34" t="str">
        <f>IF(AND(B12&gt;=3.2,B13&gt;=80),"Giỏi","Khá")</f>
        <v>Giỏi</v>
      </c>
      <c r="C14" s="28"/>
      <c r="D14" s="44"/>
      <c r="E14" s="44"/>
      <c r="F14" s="44"/>
      <c r="G14" s="44"/>
      <c r="H14" s="44"/>
      <c r="I14" s="44"/>
      <c r="J14" s="44"/>
      <c r="K14" s="44"/>
      <c r="L14" s="44"/>
      <c r="M14" s="44"/>
      <c r="N14" s="44"/>
      <c r="O14" s="44"/>
    </row>
    <row r="15" spans="1:15" ht="22.15" customHeight="1" thickTop="1" thickBot="1" x14ac:dyDescent="0.3">
      <c r="A15" s="13" t="s">
        <v>133</v>
      </c>
      <c r="B15" s="54">
        <f xml:space="preserve"> B9 * B4 + C9 * C4 + D9 * D4 + E9 * E4</f>
        <v>50</v>
      </c>
      <c r="D15" s="44"/>
      <c r="E15" s="44"/>
      <c r="F15" s="44"/>
      <c r="G15" s="44"/>
      <c r="H15" s="44"/>
      <c r="I15" s="44"/>
      <c r="J15" s="44"/>
      <c r="K15" s="44"/>
      <c r="L15" s="44"/>
      <c r="M15" s="44"/>
      <c r="N15" s="44"/>
      <c r="O15" s="44"/>
    </row>
    <row r="16" spans="1:15" ht="22.15" customHeight="1" thickTop="1" thickBot="1" x14ac:dyDescent="0.3">
      <c r="A16" s="44"/>
      <c r="B16" s="44"/>
      <c r="C16" s="44"/>
      <c r="D16" s="44"/>
      <c r="E16" s="44"/>
      <c r="G16" s="116" t="s">
        <v>45</v>
      </c>
      <c r="H16" s="117"/>
      <c r="I16" s="11" t="s">
        <v>46</v>
      </c>
      <c r="K16" s="44"/>
      <c r="L16" s="44"/>
      <c r="M16" s="44"/>
      <c r="N16" s="44"/>
      <c r="O16" s="44"/>
    </row>
    <row r="17" spans="1:15" ht="21" thickTop="1" thickBot="1" x14ac:dyDescent="0.3">
      <c r="A17" s="44"/>
      <c r="B17" s="44"/>
      <c r="C17" s="44"/>
      <c r="D17" s="44"/>
      <c r="E17" s="44"/>
      <c r="G17" s="118" t="s">
        <v>47</v>
      </c>
      <c r="H17" s="119"/>
      <c r="I17" s="10" t="s">
        <v>48</v>
      </c>
      <c r="K17" s="44"/>
      <c r="L17" s="44"/>
      <c r="M17" s="44"/>
      <c r="N17" s="44"/>
      <c r="O17" s="44"/>
    </row>
    <row r="18" spans="1:15" ht="17.25" thickTop="1" x14ac:dyDescent="0.25">
      <c r="A18" s="44"/>
      <c r="B18" s="44"/>
      <c r="C18" s="44"/>
      <c r="D18" s="44"/>
      <c r="E18" s="44"/>
      <c r="G18" s="15"/>
      <c r="H18" s="15"/>
      <c r="K18" s="44"/>
      <c r="L18" s="44"/>
      <c r="M18" s="44"/>
      <c r="N18" s="44"/>
      <c r="O18" s="44"/>
    </row>
    <row r="19" spans="1:15" x14ac:dyDescent="0.25">
      <c r="A19" s="44"/>
      <c r="B19" s="44"/>
      <c r="C19" s="44"/>
      <c r="D19" s="44"/>
      <c r="E19" s="44"/>
      <c r="F19" s="44"/>
      <c r="G19" s="44"/>
      <c r="H19" s="44"/>
      <c r="I19" s="44"/>
      <c r="J19" s="44"/>
      <c r="K19" s="44"/>
      <c r="L19" s="44"/>
      <c r="M19" s="44"/>
      <c r="N19" s="44"/>
      <c r="O19" s="44"/>
    </row>
    <row r="20" spans="1:15" x14ac:dyDescent="0.25">
      <c r="A20" s="44"/>
      <c r="B20" s="44"/>
      <c r="C20" s="44"/>
      <c r="D20" s="44"/>
      <c r="E20" s="44"/>
      <c r="F20" s="44"/>
      <c r="G20" s="44"/>
      <c r="H20" s="44"/>
      <c r="I20" s="44"/>
      <c r="J20" s="44"/>
      <c r="K20" s="44"/>
      <c r="L20" s="44"/>
      <c r="M20" s="44"/>
      <c r="N20" s="44"/>
      <c r="O20" s="44"/>
    </row>
    <row r="21" spans="1:15" x14ac:dyDescent="0.25">
      <c r="A21" s="44"/>
      <c r="B21" s="44"/>
      <c r="C21" s="44"/>
      <c r="D21" s="44"/>
      <c r="E21" s="44"/>
      <c r="F21" s="44"/>
      <c r="G21" s="44"/>
      <c r="H21" s="44"/>
      <c r="I21" s="44"/>
      <c r="J21" s="44"/>
      <c r="K21" s="44"/>
      <c r="L21" s="44"/>
      <c r="M21" s="44"/>
      <c r="N21" s="44"/>
      <c r="O21" s="44"/>
    </row>
    <row r="22" spans="1:15" x14ac:dyDescent="0.25">
      <c r="A22" s="44"/>
      <c r="B22" s="44"/>
      <c r="C22" s="44"/>
      <c r="D22" s="44"/>
      <c r="E22" s="44"/>
      <c r="F22" s="44"/>
      <c r="G22" s="44"/>
      <c r="H22" s="44"/>
      <c r="I22" s="44"/>
      <c r="J22" s="44"/>
      <c r="K22" s="44"/>
      <c r="L22" s="44"/>
      <c r="M22" s="44"/>
      <c r="N22" s="44"/>
      <c r="O22" s="44"/>
    </row>
    <row r="23" spans="1:15" x14ac:dyDescent="0.25">
      <c r="A23" s="44"/>
      <c r="B23" s="44"/>
      <c r="C23" s="44"/>
      <c r="D23" s="44"/>
      <c r="E23" s="44"/>
      <c r="F23" s="44"/>
      <c r="G23" s="44"/>
      <c r="H23" s="44"/>
      <c r="I23" s="44"/>
      <c r="J23" s="44"/>
      <c r="K23" s="44"/>
      <c r="L23" s="44"/>
      <c r="M23" s="44"/>
      <c r="N23" s="44"/>
      <c r="O23" s="44"/>
    </row>
    <row r="24" spans="1:15" x14ac:dyDescent="0.25">
      <c r="A24" s="44"/>
      <c r="B24" s="44"/>
      <c r="C24" s="44"/>
      <c r="D24" s="44"/>
      <c r="E24" s="44"/>
      <c r="F24" s="44"/>
      <c r="G24" s="44"/>
      <c r="H24" s="44"/>
      <c r="I24" s="44"/>
      <c r="J24" s="44"/>
      <c r="K24" s="44"/>
      <c r="L24" s="44"/>
      <c r="M24" s="44"/>
      <c r="N24" s="44"/>
      <c r="O24" s="44"/>
    </row>
    <row r="25" spans="1:15" x14ac:dyDescent="0.25">
      <c r="A25" s="44"/>
      <c r="B25" s="44"/>
      <c r="C25" s="44"/>
      <c r="D25" s="44"/>
      <c r="E25" s="44"/>
      <c r="F25" s="44"/>
      <c r="G25" s="44"/>
      <c r="H25" s="44"/>
      <c r="I25" s="44"/>
      <c r="J25" s="44"/>
      <c r="K25" s="44"/>
      <c r="L25" s="44"/>
      <c r="M25" s="44"/>
      <c r="N25" s="44"/>
      <c r="O25" s="44"/>
    </row>
    <row r="26" spans="1:15" x14ac:dyDescent="0.25">
      <c r="A26" s="44"/>
      <c r="B26" s="44"/>
      <c r="C26" s="44"/>
      <c r="D26" s="44"/>
      <c r="E26" s="44"/>
      <c r="F26" s="44"/>
      <c r="G26" s="44"/>
      <c r="H26" s="44"/>
      <c r="I26" s="44"/>
      <c r="J26" s="44"/>
      <c r="K26" s="44"/>
      <c r="L26" s="44"/>
      <c r="M26" s="44"/>
      <c r="N26" s="44"/>
      <c r="O26" s="44"/>
    </row>
    <row r="27" spans="1:15" x14ac:dyDescent="0.25">
      <c r="A27" s="44"/>
      <c r="B27" s="44"/>
      <c r="C27" s="44"/>
      <c r="D27" s="44"/>
      <c r="E27" s="44"/>
      <c r="F27" s="44"/>
      <c r="G27" s="44"/>
      <c r="H27" s="44"/>
      <c r="I27" s="44"/>
      <c r="J27" s="44"/>
      <c r="K27" s="44"/>
      <c r="L27" s="44"/>
      <c r="M27" s="44"/>
      <c r="N27" s="44"/>
      <c r="O27" s="44"/>
    </row>
    <row r="28" spans="1:15" x14ac:dyDescent="0.25">
      <c r="A28" s="44"/>
      <c r="B28" s="44"/>
      <c r="C28" s="44"/>
      <c r="D28" s="44"/>
      <c r="E28" s="44"/>
      <c r="F28" s="44"/>
      <c r="G28" s="44"/>
      <c r="H28" s="44"/>
      <c r="I28" s="44"/>
      <c r="J28" s="44"/>
      <c r="K28" s="44"/>
      <c r="L28" s="44"/>
      <c r="M28" s="44"/>
      <c r="N28" s="44"/>
      <c r="O28" s="44"/>
    </row>
    <row r="29" spans="1:15" x14ac:dyDescent="0.25">
      <c r="A29" s="44"/>
      <c r="B29" s="44"/>
      <c r="C29" s="44"/>
      <c r="D29" s="44"/>
      <c r="E29" s="44"/>
      <c r="F29" s="44"/>
      <c r="G29" s="44"/>
      <c r="H29" s="44"/>
      <c r="I29" s="44"/>
      <c r="J29" s="44"/>
      <c r="K29" s="44"/>
      <c r="L29" s="44"/>
      <c r="M29" s="44"/>
      <c r="N29" s="44"/>
      <c r="O29" s="44"/>
    </row>
    <row r="30" spans="1:15" x14ac:dyDescent="0.25">
      <c r="A30" s="44"/>
      <c r="B30" s="44"/>
      <c r="C30" s="44"/>
      <c r="D30" s="44"/>
      <c r="E30" s="44"/>
      <c r="F30" s="44"/>
      <c r="G30" s="44"/>
      <c r="H30" s="44"/>
      <c r="I30" s="44"/>
      <c r="J30" s="44"/>
      <c r="K30" s="44"/>
      <c r="L30" s="44"/>
      <c r="M30" s="44"/>
      <c r="N30" s="44"/>
      <c r="O30" s="44"/>
    </row>
    <row r="31" spans="1:15" x14ac:dyDescent="0.25">
      <c r="A31" s="44"/>
      <c r="B31" s="44"/>
      <c r="C31" s="44"/>
      <c r="D31" s="44"/>
      <c r="E31" s="44"/>
      <c r="F31" s="44"/>
      <c r="G31" s="44"/>
      <c r="H31" s="44"/>
      <c r="I31" s="44"/>
      <c r="J31" s="44"/>
      <c r="K31" s="44"/>
      <c r="L31" s="44"/>
      <c r="M31" s="44"/>
      <c r="N31" s="44"/>
      <c r="O31" s="44"/>
    </row>
    <row r="32" spans="1:15" x14ac:dyDescent="0.25">
      <c r="A32" s="44"/>
      <c r="B32" s="44"/>
      <c r="C32" s="44"/>
      <c r="D32" s="44"/>
      <c r="E32" s="44"/>
      <c r="F32" s="44"/>
      <c r="G32" s="44"/>
      <c r="H32" s="44"/>
      <c r="I32" s="44"/>
      <c r="J32" s="44"/>
      <c r="K32" s="44"/>
      <c r="L32" s="44"/>
      <c r="M32" s="44"/>
      <c r="N32" s="44"/>
      <c r="O32" s="44"/>
    </row>
    <row r="33" spans="6:15" x14ac:dyDescent="0.25">
      <c r="F33" s="44"/>
      <c r="G33" s="44"/>
      <c r="H33" s="44"/>
      <c r="I33" s="44"/>
      <c r="J33" s="44"/>
      <c r="K33" s="44"/>
      <c r="L33" s="44"/>
      <c r="M33" s="44"/>
      <c r="N33" s="44"/>
      <c r="O33" s="44"/>
    </row>
    <row r="34" spans="6:15" x14ac:dyDescent="0.25">
      <c r="F34" s="44"/>
      <c r="G34" s="44"/>
      <c r="H34" s="44"/>
      <c r="I34" s="44"/>
      <c r="J34" s="44"/>
      <c r="K34" s="44"/>
      <c r="L34" s="44"/>
      <c r="M34" s="44"/>
      <c r="N34" s="44"/>
      <c r="O34" s="44"/>
    </row>
    <row r="35" spans="6:15" x14ac:dyDescent="0.25">
      <c r="F35" s="44"/>
      <c r="G35" s="44"/>
      <c r="H35" s="44"/>
      <c r="I35" s="44"/>
      <c r="J35" s="44"/>
      <c r="K35" s="44"/>
      <c r="L35" s="44"/>
      <c r="M35" s="44"/>
      <c r="N35" s="44"/>
      <c r="O35" s="44"/>
    </row>
    <row r="36" spans="6:15" x14ac:dyDescent="0.25">
      <c r="F36" s="44"/>
      <c r="G36" s="44"/>
      <c r="H36" s="44"/>
      <c r="I36" s="44"/>
      <c r="J36" s="44"/>
      <c r="K36" s="44"/>
      <c r="L36" s="44"/>
      <c r="M36" s="44"/>
      <c r="N36" s="44"/>
      <c r="O36" s="44"/>
    </row>
    <row r="37" spans="6:15" x14ac:dyDescent="0.25">
      <c r="F37" s="44"/>
      <c r="G37" s="44"/>
      <c r="H37" s="44"/>
      <c r="I37" s="44"/>
      <c r="J37" s="44"/>
      <c r="K37" s="44"/>
      <c r="L37" s="44"/>
      <c r="M37" s="44"/>
      <c r="N37" s="44"/>
      <c r="O37" s="44"/>
    </row>
  </sheetData>
  <mergeCells count="3">
    <mergeCell ref="G1:H1"/>
    <mergeCell ref="G16:H16"/>
    <mergeCell ref="G17:H1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2EAB8-01F1-4405-9208-426C0F0D9133}">
  <dimension ref="A1:Q18"/>
  <sheetViews>
    <sheetView zoomScale="70" zoomScaleNormal="70" workbookViewId="0">
      <selection activeCell="B18" sqref="B18"/>
    </sheetView>
  </sheetViews>
  <sheetFormatPr defaultRowHeight="16.5" x14ac:dyDescent="0.25"/>
  <cols>
    <col min="1" max="1" width="20.44140625" bestFit="1" customWidth="1"/>
    <col min="2" max="4" width="15.109375" customWidth="1"/>
    <col min="5" max="8" width="16.33203125" customWidth="1"/>
    <col min="9" max="10" width="13.77734375" customWidth="1"/>
    <col min="11" max="11" width="17.44140625" customWidth="1"/>
    <col min="13" max="13" width="15.6640625" customWidth="1"/>
    <col min="14" max="14" width="10.88671875" customWidth="1"/>
    <col min="16" max="16" width="13.88671875" bestFit="1" customWidth="1"/>
  </cols>
  <sheetData>
    <row r="1" spans="1:17" ht="43.9" customHeight="1" thickTop="1" thickBot="1" x14ac:dyDescent="0.3">
      <c r="A1" s="27" t="s">
        <v>49</v>
      </c>
      <c r="E1" t="s">
        <v>50</v>
      </c>
      <c r="I1" s="114" t="s">
        <v>1</v>
      </c>
      <c r="J1" s="115"/>
      <c r="K1" s="55" t="s">
        <v>2</v>
      </c>
      <c r="M1" s="12" t="s">
        <v>3</v>
      </c>
      <c r="N1" s="14" t="s">
        <v>4</v>
      </c>
    </row>
    <row r="2" spans="1:17" ht="21" thickTop="1" thickBot="1" x14ac:dyDescent="0.3">
      <c r="I2" s="5" t="s">
        <v>7</v>
      </c>
      <c r="J2" s="2" t="s">
        <v>8</v>
      </c>
      <c r="K2" s="29">
        <v>4</v>
      </c>
      <c r="M2" s="9" t="s">
        <v>9</v>
      </c>
      <c r="N2" s="9" t="s">
        <v>10</v>
      </c>
    </row>
    <row r="3" spans="1:17" ht="39" customHeight="1" thickTop="1" thickBot="1" x14ac:dyDescent="0.3">
      <c r="A3" s="18" t="s">
        <v>12</v>
      </c>
      <c r="B3" s="46" t="s">
        <v>13</v>
      </c>
      <c r="C3" s="45" t="s">
        <v>51</v>
      </c>
      <c r="D3" s="47" t="s">
        <v>52</v>
      </c>
      <c r="E3" s="48" t="s">
        <v>53</v>
      </c>
      <c r="F3" s="50" t="s">
        <v>54</v>
      </c>
      <c r="G3" s="49" t="s">
        <v>55</v>
      </c>
      <c r="I3" s="6" t="s">
        <v>17</v>
      </c>
      <c r="J3" s="3" t="s">
        <v>18</v>
      </c>
      <c r="K3" s="1">
        <v>3.7</v>
      </c>
      <c r="M3" s="9" t="s">
        <v>19</v>
      </c>
      <c r="N3" s="9" t="s">
        <v>20</v>
      </c>
    </row>
    <row r="4" spans="1:17" ht="21" thickTop="1" thickBot="1" x14ac:dyDescent="0.3">
      <c r="A4" s="24" t="s">
        <v>22</v>
      </c>
      <c r="B4" s="35">
        <v>4</v>
      </c>
      <c r="C4" s="36">
        <v>5</v>
      </c>
      <c r="D4" s="37">
        <v>3</v>
      </c>
      <c r="E4" s="38">
        <v>2</v>
      </c>
      <c r="F4" s="53">
        <v>3</v>
      </c>
      <c r="G4" s="53">
        <v>2</v>
      </c>
      <c r="I4" s="6" t="s">
        <v>23</v>
      </c>
      <c r="J4" s="3" t="s">
        <v>24</v>
      </c>
      <c r="K4" s="1">
        <v>3.5</v>
      </c>
      <c r="M4" s="9" t="s">
        <v>25</v>
      </c>
      <c r="N4" s="9" t="s">
        <v>26</v>
      </c>
    </row>
    <row r="5" spans="1:17" ht="18" thickTop="1" thickBot="1" x14ac:dyDescent="0.3">
      <c r="A5" s="23" t="s">
        <v>28</v>
      </c>
      <c r="B5" s="39">
        <v>10</v>
      </c>
      <c r="C5" s="40">
        <v>10</v>
      </c>
      <c r="D5" s="40">
        <v>9</v>
      </c>
      <c r="E5" s="40">
        <v>10</v>
      </c>
      <c r="F5" s="51">
        <v>9.4</v>
      </c>
      <c r="G5" s="52">
        <v>9.5</v>
      </c>
      <c r="I5" s="6" t="s">
        <v>29</v>
      </c>
      <c r="J5" s="3" t="s">
        <v>30</v>
      </c>
      <c r="K5" s="31">
        <v>3</v>
      </c>
      <c r="M5" s="9" t="s">
        <v>31</v>
      </c>
      <c r="N5" s="9" t="s">
        <v>32</v>
      </c>
    </row>
    <row r="6" spans="1:17" ht="21" thickTop="1" thickBot="1" x14ac:dyDescent="0.3">
      <c r="A6" s="22" t="s">
        <v>34</v>
      </c>
      <c r="B6" s="41">
        <v>8</v>
      </c>
      <c r="C6" s="42">
        <v>10</v>
      </c>
      <c r="D6" s="42">
        <v>9.5</v>
      </c>
      <c r="E6" s="42">
        <v>8.4</v>
      </c>
      <c r="F6" s="42">
        <v>10</v>
      </c>
      <c r="G6" s="72">
        <v>10</v>
      </c>
      <c r="I6" s="6" t="s">
        <v>35</v>
      </c>
      <c r="J6" s="3" t="s">
        <v>36</v>
      </c>
      <c r="K6" s="1">
        <v>2.5</v>
      </c>
    </row>
    <row r="7" spans="1:17" ht="18" thickTop="1" thickBot="1" x14ac:dyDescent="0.3">
      <c r="A7" s="20" t="s">
        <v>37</v>
      </c>
      <c r="B7" s="84">
        <v>9.5</v>
      </c>
      <c r="C7" s="85">
        <v>7.5</v>
      </c>
      <c r="D7" s="85">
        <v>9</v>
      </c>
      <c r="E7" s="85">
        <v>7.3</v>
      </c>
      <c r="F7" s="86">
        <v>9.9</v>
      </c>
      <c r="G7" s="86">
        <v>9</v>
      </c>
      <c r="H7" s="16"/>
      <c r="I7" s="7" t="s">
        <v>38</v>
      </c>
      <c r="J7" s="4" t="s">
        <v>39</v>
      </c>
      <c r="K7" s="30">
        <v>2</v>
      </c>
      <c r="M7" s="32" t="s">
        <v>5</v>
      </c>
      <c r="N7" s="33" t="s">
        <v>6</v>
      </c>
      <c r="O7" s="44"/>
      <c r="P7" s="44"/>
      <c r="Q7" s="44"/>
    </row>
    <row r="8" spans="1:17" ht="18" thickTop="1" thickBot="1" x14ac:dyDescent="0.3">
      <c r="A8" s="20" t="s">
        <v>80</v>
      </c>
      <c r="B8" s="87">
        <f>B7*0.6 + B5*0.2 + B6*0.2</f>
        <v>9.3000000000000007</v>
      </c>
      <c r="C8" s="87">
        <f t="shared" ref="C8" si="0">C7*0.6 + C5*0.2 + C6*0.2</f>
        <v>8.5</v>
      </c>
      <c r="D8" s="87">
        <f>D7*0.6 + D5*0.2 + D6*0.2</f>
        <v>9.1</v>
      </c>
      <c r="E8" s="87">
        <f>E7*0.6 + E5*0.1 + E6*0.3</f>
        <v>7.9</v>
      </c>
      <c r="F8" s="88">
        <f t="shared" ref="F8" si="1">F7*0.6 + F5*0.2 + F6*0.2</f>
        <v>9.82</v>
      </c>
      <c r="G8" s="86">
        <f xml:space="preserve"> G7 * 0.6 + G6 * 0.2 + G5 * 0.2</f>
        <v>9.2999999999999989</v>
      </c>
      <c r="M8" s="9" t="s">
        <v>9</v>
      </c>
      <c r="N8" s="43" t="s">
        <v>11</v>
      </c>
      <c r="O8" s="44"/>
      <c r="P8" s="44"/>
      <c r="Q8" s="44"/>
    </row>
    <row r="9" spans="1:17" ht="18" thickTop="1" thickBot="1" x14ac:dyDescent="0.3">
      <c r="A9" s="20" t="s">
        <v>79</v>
      </c>
      <c r="B9" s="89" t="s">
        <v>56</v>
      </c>
      <c r="C9" s="89" t="s">
        <v>18</v>
      </c>
      <c r="D9" s="89" t="s">
        <v>56</v>
      </c>
      <c r="E9" s="89" t="s">
        <v>30</v>
      </c>
      <c r="F9" s="90" t="s">
        <v>56</v>
      </c>
      <c r="G9" s="91" t="s">
        <v>56</v>
      </c>
      <c r="M9" s="9" t="s">
        <v>19</v>
      </c>
      <c r="N9" s="43" t="s">
        <v>21</v>
      </c>
      <c r="O9" s="44"/>
      <c r="P9" s="44"/>
      <c r="Q9" s="44"/>
    </row>
    <row r="10" spans="1:17" ht="18" thickTop="1" thickBot="1" x14ac:dyDescent="0.3">
      <c r="A10" s="21" t="s">
        <v>41</v>
      </c>
      <c r="B10" s="57">
        <v>4</v>
      </c>
      <c r="C10" s="57">
        <v>3.7</v>
      </c>
      <c r="D10" s="57">
        <v>4</v>
      </c>
      <c r="E10" s="57">
        <v>3</v>
      </c>
      <c r="F10" s="58">
        <v>4</v>
      </c>
      <c r="G10" s="59">
        <v>4</v>
      </c>
      <c r="M10" s="9" t="s">
        <v>25</v>
      </c>
      <c r="N10" s="43" t="s">
        <v>27</v>
      </c>
      <c r="O10" s="44"/>
      <c r="P10" s="44"/>
      <c r="Q10" s="44"/>
    </row>
    <row r="11" spans="1:17" ht="18" thickTop="1" thickBot="1" x14ac:dyDescent="0.3">
      <c r="H11" s="44"/>
      <c r="I11" s="44"/>
      <c r="J11" s="44"/>
      <c r="K11" s="44"/>
      <c r="L11" s="44"/>
      <c r="M11" s="9" t="s">
        <v>31</v>
      </c>
      <c r="N11" s="43" t="s">
        <v>33</v>
      </c>
      <c r="O11" s="44"/>
      <c r="P11" s="44"/>
      <c r="Q11" s="44"/>
    </row>
    <row r="12" spans="1:17" ht="18" thickTop="1" thickBot="1" x14ac:dyDescent="0.3">
      <c r="H12" s="44"/>
      <c r="I12" s="44"/>
      <c r="J12" s="44"/>
      <c r="K12" s="44"/>
      <c r="L12" s="44"/>
      <c r="M12" s="44"/>
      <c r="N12" s="44"/>
      <c r="O12" s="44"/>
      <c r="P12" s="44"/>
      <c r="Q12" s="44"/>
    </row>
    <row r="13" spans="1:17" ht="18" thickTop="1" thickBot="1" x14ac:dyDescent="0.3">
      <c r="A13" s="13" t="s">
        <v>42</v>
      </c>
      <c r="B13" s="54">
        <f>ROUND( (B8 * B4 + C8 * C4 + D8 * D4 + E8 * E4 + F8 * F4 + G8 * G4) / SUM(B4:G4),2)</f>
        <v>8.99</v>
      </c>
      <c r="H13" s="44"/>
      <c r="I13" s="44"/>
      <c r="J13" s="44"/>
      <c r="K13" s="44"/>
      <c r="L13" s="44"/>
      <c r="M13" s="44"/>
      <c r="N13" s="44"/>
      <c r="O13" s="44"/>
      <c r="P13" s="44"/>
      <c r="Q13" s="44"/>
    </row>
    <row r="14" spans="1:17" ht="18" thickTop="1" thickBot="1" x14ac:dyDescent="0.3">
      <c r="A14" s="13" t="s">
        <v>57</v>
      </c>
      <c r="B14" s="54">
        <f xml:space="preserve"> ROUND((B10*B4 + C10*C4 + D10*D4 + E10*E4 + F10*F4 + G10*G4) / SUM(B4:G4), 3)</f>
        <v>3.8159999999999998</v>
      </c>
      <c r="H14" s="44"/>
      <c r="I14" s="44"/>
      <c r="J14" s="44"/>
      <c r="K14" s="44"/>
      <c r="L14" s="44"/>
      <c r="M14" s="44"/>
      <c r="N14" s="44"/>
      <c r="O14" s="44"/>
      <c r="P14" s="44"/>
      <c r="Q14" s="44"/>
    </row>
    <row r="15" spans="1:17" ht="18" thickTop="1" thickBot="1" x14ac:dyDescent="0.3">
      <c r="A15" s="13" t="s">
        <v>44</v>
      </c>
      <c r="B15" s="54">
        <v>94</v>
      </c>
      <c r="H15" s="44"/>
      <c r="I15" s="44"/>
      <c r="J15" s="44"/>
      <c r="K15" s="44"/>
      <c r="L15" s="44"/>
      <c r="M15" s="44"/>
      <c r="N15" s="44"/>
      <c r="O15" s="44"/>
      <c r="P15" s="44"/>
      <c r="Q15" s="44"/>
    </row>
    <row r="16" spans="1:17" ht="24" customHeight="1" thickTop="1" thickBot="1" x14ac:dyDescent="0.3">
      <c r="A16" s="13" t="s">
        <v>3</v>
      </c>
      <c r="B16" s="54" t="str">
        <f>IF(AND(B14&gt;=3.2,B15&gt;=80),"Giỏi","Khá")</f>
        <v>Giỏi</v>
      </c>
      <c r="I16" s="116" t="s">
        <v>97</v>
      </c>
      <c r="J16" s="117"/>
      <c r="K16" s="11">
        <v>3.6</v>
      </c>
      <c r="M16" s="44"/>
      <c r="N16" s="44"/>
      <c r="O16" s="44"/>
      <c r="P16" s="44"/>
      <c r="Q16" s="44"/>
    </row>
    <row r="17" spans="1:17" ht="24" customHeight="1" thickTop="1" thickBot="1" x14ac:dyDescent="0.3">
      <c r="A17" s="13" t="s">
        <v>133</v>
      </c>
      <c r="B17" s="54">
        <f xml:space="preserve"> B10 * B4 + C10 * C4 + D10 * D4 + E10 * E4 + F10 * F4 + G10 * G4</f>
        <v>72.5</v>
      </c>
      <c r="I17" s="120" t="s">
        <v>47</v>
      </c>
      <c r="J17" s="121"/>
      <c r="K17" s="10" t="s">
        <v>78</v>
      </c>
      <c r="M17" s="44"/>
      <c r="N17" s="44"/>
      <c r="O17" s="44"/>
      <c r="P17" s="44"/>
      <c r="Q17" s="44"/>
    </row>
    <row r="18" spans="1:17" ht="17.25" thickTop="1" x14ac:dyDescent="0.25"/>
  </sheetData>
  <mergeCells count="3">
    <mergeCell ref="I1:J1"/>
    <mergeCell ref="I16:J16"/>
    <mergeCell ref="I17:J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AA721-7590-47EB-A9EF-9168E3E9A9C5}">
  <dimension ref="A1:R20"/>
  <sheetViews>
    <sheetView zoomScale="70" zoomScaleNormal="70" workbookViewId="0">
      <selection activeCell="B20" sqref="B20"/>
    </sheetView>
  </sheetViews>
  <sheetFormatPr defaultRowHeight="16.5" x14ac:dyDescent="0.25"/>
  <cols>
    <col min="1" max="1" width="20.44140625" bestFit="1" customWidth="1"/>
    <col min="2" max="4" width="15.109375" customWidth="1"/>
    <col min="5" max="5" width="18.88671875" bestFit="1" customWidth="1"/>
    <col min="6" max="9" width="16.33203125" customWidth="1"/>
    <col min="10" max="11" width="13.77734375" customWidth="1"/>
    <col min="12" max="12" width="17.44140625" customWidth="1"/>
    <col min="14" max="14" width="15.6640625" customWidth="1"/>
    <col min="15" max="15" width="10.88671875" customWidth="1"/>
    <col min="17" max="17" width="13.88671875" bestFit="1" customWidth="1"/>
  </cols>
  <sheetData>
    <row r="1" spans="1:18" ht="43.9" customHeight="1" thickTop="1" thickBot="1" x14ac:dyDescent="0.3">
      <c r="A1" s="60" t="s">
        <v>0</v>
      </c>
      <c r="J1" s="114" t="s">
        <v>1</v>
      </c>
      <c r="K1" s="115"/>
      <c r="L1" s="55" t="s">
        <v>2</v>
      </c>
      <c r="N1" s="12" t="s">
        <v>3</v>
      </c>
      <c r="O1" s="14" t="s">
        <v>4</v>
      </c>
    </row>
    <row r="2" spans="1:18" ht="216" thickTop="1" thickBot="1" x14ac:dyDescent="0.3">
      <c r="A2" s="73" t="s">
        <v>58</v>
      </c>
      <c r="B2" s="74" t="s">
        <v>77</v>
      </c>
      <c r="C2" s="73" t="s">
        <v>59</v>
      </c>
      <c r="D2" s="74" t="s">
        <v>60</v>
      </c>
      <c r="E2" s="73" t="s">
        <v>61</v>
      </c>
      <c r="F2" s="75" t="s">
        <v>62</v>
      </c>
      <c r="G2" s="74" t="s">
        <v>82</v>
      </c>
      <c r="H2" s="73" t="s">
        <v>81</v>
      </c>
      <c r="J2" s="5" t="s">
        <v>7</v>
      </c>
      <c r="K2" s="2" t="s">
        <v>8</v>
      </c>
      <c r="L2" s="29">
        <v>4</v>
      </c>
      <c r="N2" s="9" t="s">
        <v>9</v>
      </c>
      <c r="O2" s="9" t="s">
        <v>10</v>
      </c>
    </row>
    <row r="3" spans="1:18" ht="18" thickTop="1" thickBot="1" x14ac:dyDescent="0.3">
      <c r="A3" s="68" t="s">
        <v>63</v>
      </c>
      <c r="B3" s="70" t="s">
        <v>64</v>
      </c>
      <c r="C3" s="70" t="s">
        <v>64</v>
      </c>
      <c r="D3" s="70" t="s">
        <v>64</v>
      </c>
      <c r="E3" s="43" t="s">
        <v>65</v>
      </c>
      <c r="F3" s="43" t="s">
        <v>65</v>
      </c>
      <c r="G3" s="71" t="s">
        <v>65</v>
      </c>
      <c r="H3" s="43" t="s">
        <v>65</v>
      </c>
      <c r="J3" s="6" t="s">
        <v>17</v>
      </c>
      <c r="K3" s="3" t="s">
        <v>18</v>
      </c>
      <c r="L3" s="1">
        <v>3.7</v>
      </c>
      <c r="N3" s="9" t="s">
        <v>19</v>
      </c>
      <c r="O3" s="9" t="s">
        <v>20</v>
      </c>
    </row>
    <row r="4" spans="1:18" ht="39" customHeight="1" thickTop="1" thickBot="1" x14ac:dyDescent="0.3">
      <c r="A4" s="61" t="s">
        <v>12</v>
      </c>
      <c r="B4" s="62" t="s">
        <v>66</v>
      </c>
      <c r="C4" s="63" t="s">
        <v>67</v>
      </c>
      <c r="D4" s="64" t="s">
        <v>68</v>
      </c>
      <c r="E4" s="65" t="s">
        <v>69</v>
      </c>
      <c r="F4" s="66" t="s">
        <v>70</v>
      </c>
      <c r="G4" s="67" t="s">
        <v>71</v>
      </c>
      <c r="H4" s="67" t="s">
        <v>72</v>
      </c>
      <c r="J4" s="6" t="s">
        <v>23</v>
      </c>
      <c r="K4" s="3" t="s">
        <v>24</v>
      </c>
      <c r="L4" s="1">
        <v>3.5</v>
      </c>
      <c r="N4" s="9" t="s">
        <v>25</v>
      </c>
      <c r="O4" s="9" t="s">
        <v>26</v>
      </c>
    </row>
    <row r="5" spans="1:18" ht="18" thickTop="1" thickBot="1" x14ac:dyDescent="0.3">
      <c r="A5" s="24" t="s">
        <v>22</v>
      </c>
      <c r="B5" s="35">
        <v>4</v>
      </c>
      <c r="C5" s="36">
        <v>3</v>
      </c>
      <c r="D5" s="37">
        <v>4</v>
      </c>
      <c r="E5" s="38">
        <v>2</v>
      </c>
      <c r="F5" s="53">
        <v>2</v>
      </c>
      <c r="G5" s="53">
        <v>2</v>
      </c>
      <c r="H5" s="53">
        <v>5</v>
      </c>
      <c r="J5" s="6" t="s">
        <v>29</v>
      </c>
      <c r="K5" s="3" t="s">
        <v>30</v>
      </c>
      <c r="L5" s="31">
        <v>3</v>
      </c>
      <c r="N5" s="9" t="s">
        <v>31</v>
      </c>
      <c r="O5" s="9" t="s">
        <v>32</v>
      </c>
    </row>
    <row r="6" spans="1:18" ht="21" thickTop="1" thickBot="1" x14ac:dyDescent="0.3">
      <c r="A6" s="23" t="s">
        <v>28</v>
      </c>
      <c r="B6" s="39">
        <v>10</v>
      </c>
      <c r="C6" s="40">
        <v>9.5</v>
      </c>
      <c r="D6" s="40">
        <v>9.5</v>
      </c>
      <c r="E6" s="40">
        <v>9.5</v>
      </c>
      <c r="F6" s="51">
        <v>9</v>
      </c>
      <c r="G6" s="52">
        <v>10</v>
      </c>
      <c r="H6" s="52">
        <v>8.25</v>
      </c>
      <c r="J6" s="6" t="s">
        <v>35</v>
      </c>
      <c r="K6" s="3" t="s">
        <v>36</v>
      </c>
      <c r="L6" s="1">
        <v>2.5</v>
      </c>
    </row>
    <row r="7" spans="1:18" ht="18" thickTop="1" thickBot="1" x14ac:dyDescent="0.3">
      <c r="A7" s="22" t="s">
        <v>34</v>
      </c>
      <c r="B7" s="41">
        <v>7</v>
      </c>
      <c r="C7" s="42">
        <v>9.25</v>
      </c>
      <c r="D7" s="42">
        <v>10</v>
      </c>
      <c r="E7" s="42">
        <v>9.5</v>
      </c>
      <c r="F7" s="42">
        <v>9</v>
      </c>
      <c r="G7" s="72">
        <v>9.5</v>
      </c>
      <c r="H7" s="42">
        <v>9.5</v>
      </c>
      <c r="J7" s="7" t="s">
        <v>38</v>
      </c>
      <c r="K7" s="4" t="s">
        <v>39</v>
      </c>
      <c r="L7" s="30">
        <v>2</v>
      </c>
      <c r="N7" s="32" t="s">
        <v>5</v>
      </c>
      <c r="O7" s="33" t="s">
        <v>6</v>
      </c>
    </row>
    <row r="8" spans="1:18" ht="18" thickTop="1" thickBot="1" x14ac:dyDescent="0.3">
      <c r="A8" s="20" t="s">
        <v>37</v>
      </c>
      <c r="B8" s="80">
        <v>9.5</v>
      </c>
      <c r="C8" s="80">
        <v>8</v>
      </c>
      <c r="D8" s="79">
        <v>8</v>
      </c>
      <c r="E8" s="83">
        <v>9</v>
      </c>
      <c r="F8" s="81">
        <v>8</v>
      </c>
      <c r="G8" s="76">
        <v>7.8</v>
      </c>
      <c r="H8" s="79">
        <v>6.3</v>
      </c>
      <c r="I8" s="69"/>
      <c r="J8" s="17"/>
      <c r="N8" s="9" t="s">
        <v>9</v>
      </c>
      <c r="O8" s="43" t="s">
        <v>11</v>
      </c>
      <c r="P8" s="44"/>
      <c r="Q8" s="44"/>
      <c r="R8" s="44"/>
    </row>
    <row r="9" spans="1:18" ht="18" thickTop="1" thickBot="1" x14ac:dyDescent="0.3">
      <c r="A9" s="20" t="s">
        <v>74</v>
      </c>
      <c r="B9" s="77">
        <f>ROUND((B6 * 0.2 + B7 * 0.2 + B8 * 0.6),2)</f>
        <v>9.1</v>
      </c>
      <c r="C9" s="77">
        <f t="shared" ref="C9:D9" si="0">ROUND((C6 * 0.2 + C7 * 0.2 + C8 * 0.6),2)</f>
        <v>8.5500000000000007</v>
      </c>
      <c r="D9" s="77">
        <f t="shared" si="0"/>
        <v>8.6999999999999993</v>
      </c>
      <c r="E9" s="77">
        <f>ROUND((E6 * 0.1 + E7 * 0.3 + E8 * 0.6),2)</f>
        <v>9.1999999999999993</v>
      </c>
      <c r="F9" s="77">
        <f>ROUND((F6 * 0.1 + F7 * 0.3 + F8 * 0.6),2)</f>
        <v>8.4</v>
      </c>
      <c r="G9" s="77">
        <f>ROUND((G6 * 0.2 + G7 * 0.2 + G8 * 0.6),2)</f>
        <v>8.58</v>
      </c>
      <c r="H9" s="77">
        <f>ROUND((H6 * 0.2 + H7 * 0.2 + H8 * 0.6),2)</f>
        <v>7.33</v>
      </c>
      <c r="I9" s="69"/>
      <c r="N9" s="9"/>
      <c r="O9" s="43"/>
      <c r="P9" s="44"/>
      <c r="Q9" s="44"/>
      <c r="R9" s="44"/>
    </row>
    <row r="10" spans="1:18" ht="18" thickTop="1" thickBot="1" x14ac:dyDescent="0.3">
      <c r="A10" s="20" t="s">
        <v>75</v>
      </c>
      <c r="B10" s="78" t="str">
        <f t="shared" ref="B10:H10" si="1">IF(B9&gt;=9,$K$2,IF(AND(B9&gt;=8.5,B9&lt;9),$K$3,IF(AND(B9&gt;=8,B9&lt;8.5),$K$4,IF(AND(B9&gt;=7,B9&lt;8),$K$5,IF(AND(B9&lt;7,B9&gt;=6.5),$K$6,IF(AND(B9&gt;=5.5,B9&lt;6.5),$K$7,IF(AND(B9&lt;5.5,B9&gt;=4)," Học Cải Thiện ",IF(B9&lt;4,"Học Lại",0))))))))</f>
        <v>A+</v>
      </c>
      <c r="C10" s="78" t="str">
        <f t="shared" si="1"/>
        <v>A</v>
      </c>
      <c r="D10" s="78" t="str">
        <f t="shared" si="1"/>
        <v>A</v>
      </c>
      <c r="E10" s="78" t="str">
        <f t="shared" si="1"/>
        <v>A+</v>
      </c>
      <c r="F10" s="78" t="str">
        <f t="shared" si="1"/>
        <v>B+</v>
      </c>
      <c r="G10" s="78" t="str">
        <f t="shared" si="1"/>
        <v>A</v>
      </c>
      <c r="H10" s="78" t="str">
        <f t="shared" si="1"/>
        <v>B</v>
      </c>
      <c r="N10" s="9" t="s">
        <v>19</v>
      </c>
      <c r="O10" s="43" t="s">
        <v>21</v>
      </c>
      <c r="P10" s="44"/>
      <c r="Q10" s="44"/>
      <c r="R10" s="44"/>
    </row>
    <row r="11" spans="1:18" ht="18" thickTop="1" thickBot="1" x14ac:dyDescent="0.3">
      <c r="A11" s="21" t="s">
        <v>76</v>
      </c>
      <c r="B11" s="59">
        <f t="shared" ref="B11:D11" si="2">IF(B9&gt;=9,$L$2,IF(AND(B9&gt;=8.5,B9&lt;9),$L$3,IF(AND(B9&gt;=8,B9&lt;8.5),$L$4,IF(AND(B9&gt;=7,B9&lt;8),$L$5,IF(AND(B9&lt;7,B9&gt;=6.5),$L$6,IF(AND(B9&gt;=5.5,B9&lt;6.5),$L$7,IF(AND(B9&lt;5.5,B9&gt;=4)," Học Cải Thiện ",IF(B9&lt;4,"Học Lại",0))))))))</f>
        <v>4</v>
      </c>
      <c r="C11" s="59">
        <f t="shared" si="2"/>
        <v>3.7</v>
      </c>
      <c r="D11" s="59">
        <f t="shared" si="2"/>
        <v>3.7</v>
      </c>
      <c r="E11" s="59">
        <f>IF(E9&gt;=9,$L$2,IF(AND(E9&gt;=8.5,E9&lt;9),$L$3,IF(AND(E9&gt;=8,E9&lt;8.5),$L$4,IF(AND(E9&gt;=7,E9&lt;8),$L$5,IF(AND(E9&lt;7,E9&gt;=6.5),$L$6,IF(AND(E9&gt;=5.5,E9&lt;6.5),$L$7,IF(AND(E9&lt;5.5,E9&gt;=4)," Học Cải Thiện ",IF(E9&lt;4,"Học Lại",0))))))))</f>
        <v>4</v>
      </c>
      <c r="F11" s="59">
        <f t="shared" ref="F11:H11" si="3">IF(F9&gt;=9,$L$2,IF(AND(F9&gt;=8.5,F9&lt;9),$L$3,IF(AND(F9&gt;=8,F9&lt;8.5),$L$4,IF(AND(F9&gt;=7,F9&lt;8),$L$5,IF(AND(F9&lt;7,F9&gt;=6.5),$L$6,IF(AND(F9&gt;=5.5,F9&lt;6.5),$L$7,IF(AND(F9&lt;5.5,F9&gt;=4)," Học Cải Thiện ",IF(F9&lt;4,"Học Lại",0))))))))</f>
        <v>3.5</v>
      </c>
      <c r="G11" s="59">
        <f t="shared" si="3"/>
        <v>3.7</v>
      </c>
      <c r="H11" s="59">
        <f t="shared" si="3"/>
        <v>3</v>
      </c>
      <c r="N11" s="9" t="s">
        <v>25</v>
      </c>
      <c r="O11" s="43" t="s">
        <v>27</v>
      </c>
      <c r="P11" s="44"/>
      <c r="Q11" s="44"/>
      <c r="R11" s="44"/>
    </row>
    <row r="12" spans="1:18" ht="18" thickTop="1" thickBot="1" x14ac:dyDescent="0.3">
      <c r="J12" s="44"/>
      <c r="K12" s="44"/>
      <c r="L12" s="44"/>
      <c r="M12" s="44"/>
      <c r="N12" s="9" t="s">
        <v>31</v>
      </c>
      <c r="O12" s="43" t="s">
        <v>33</v>
      </c>
      <c r="P12" s="44"/>
      <c r="Q12" s="44"/>
      <c r="R12" s="44"/>
    </row>
    <row r="13" spans="1:18" ht="18" thickTop="1" thickBot="1" x14ac:dyDescent="0.3">
      <c r="I13" s="44"/>
      <c r="J13" s="44"/>
      <c r="K13" s="44"/>
      <c r="L13" s="44"/>
      <c r="M13" s="44"/>
      <c r="N13" s="44"/>
      <c r="O13" s="44"/>
      <c r="P13" s="44"/>
      <c r="Q13" s="44"/>
      <c r="R13" s="44"/>
    </row>
    <row r="14" spans="1:18" ht="18" thickTop="1" thickBot="1" x14ac:dyDescent="0.3">
      <c r="A14" s="13" t="s">
        <v>42</v>
      </c>
      <c r="B14" s="54">
        <f>ROUND(((B9 * B5 + C9 *C5 + D9 * D5 +E9 *E5 + F9 *F5 + G9 *G5 + H9 *H5 ) / B15), 2)</f>
        <v>8.4499999999999993</v>
      </c>
      <c r="I14" s="44"/>
      <c r="J14" s="44"/>
      <c r="K14" s="44"/>
      <c r="L14" s="44"/>
      <c r="M14" s="44"/>
      <c r="N14" s="44"/>
      <c r="O14" s="44"/>
      <c r="P14" s="44"/>
      <c r="Q14" s="44"/>
      <c r="R14" s="44"/>
    </row>
    <row r="15" spans="1:18" ht="18" thickTop="1" thickBot="1" x14ac:dyDescent="0.3">
      <c r="A15" s="13" t="s">
        <v>73</v>
      </c>
      <c r="B15" s="54">
        <f xml:space="preserve"> SUM(B5:H5)</f>
        <v>22</v>
      </c>
      <c r="I15" s="44"/>
      <c r="J15" s="44"/>
      <c r="K15" s="44"/>
      <c r="L15" s="44"/>
      <c r="M15" s="44"/>
      <c r="N15" s="44"/>
      <c r="O15" s="44"/>
      <c r="P15" s="44"/>
      <c r="Q15" s="44"/>
      <c r="R15" s="44"/>
    </row>
    <row r="16" spans="1:18" ht="18" thickTop="1" thickBot="1" x14ac:dyDescent="0.3">
      <c r="A16" s="13" t="s">
        <v>57</v>
      </c>
      <c r="B16" s="54">
        <f xml:space="preserve"> ROUND((B11*B5 + C11*C5 + D11*D5 + E11*E5 + F11*F5 + H11*H5 + G11 * G5) / SUM(B5:H5), 3)</f>
        <v>3.605</v>
      </c>
      <c r="I16" s="44"/>
      <c r="J16" s="44"/>
      <c r="K16" s="44"/>
      <c r="L16" s="44"/>
      <c r="M16" s="44"/>
      <c r="N16" s="44"/>
      <c r="O16" s="44"/>
      <c r="P16" s="44"/>
      <c r="Q16" s="44"/>
      <c r="R16" s="44"/>
    </row>
    <row r="17" spans="1:18" ht="18" thickTop="1" thickBot="1" x14ac:dyDescent="0.3">
      <c r="A17" s="13" t="s">
        <v>44</v>
      </c>
      <c r="B17" s="54">
        <v>94</v>
      </c>
      <c r="I17" s="44"/>
      <c r="J17" s="44"/>
      <c r="K17" s="44"/>
      <c r="L17" s="44"/>
      <c r="M17" s="44"/>
      <c r="N17" s="44"/>
      <c r="O17" s="44"/>
      <c r="P17" s="44"/>
      <c r="Q17" s="44"/>
      <c r="R17" s="44"/>
    </row>
    <row r="18" spans="1:18" ht="21" thickTop="1" thickBot="1" x14ac:dyDescent="0.3">
      <c r="A18" s="13" t="s">
        <v>3</v>
      </c>
      <c r="B18" s="54" t="str">
        <f>IF(AND(B16&gt;=3.2,B17&gt;=80),"Giỏi","Khá")</f>
        <v>Giỏi</v>
      </c>
      <c r="I18" s="44"/>
      <c r="J18" s="116" t="s">
        <v>94</v>
      </c>
      <c r="K18" s="117"/>
      <c r="L18" s="11" t="s">
        <v>95</v>
      </c>
      <c r="N18" s="44"/>
      <c r="O18" s="44"/>
      <c r="P18" s="44"/>
      <c r="Q18" s="44"/>
      <c r="R18" s="44"/>
    </row>
    <row r="19" spans="1:18" ht="21" thickTop="1" thickBot="1" x14ac:dyDescent="0.3">
      <c r="A19" s="13" t="s">
        <v>133</v>
      </c>
      <c r="B19" s="54">
        <f xml:space="preserve"> B11 * B5 + C11 * C5 + D11 * D5 + E11 * E5 + F11 * F5 + G11 * G5 + H11 * H5</f>
        <v>79.300000000000011</v>
      </c>
      <c r="J19" s="120" t="s">
        <v>47</v>
      </c>
      <c r="K19" s="121"/>
      <c r="L19" s="10" t="s">
        <v>96</v>
      </c>
      <c r="N19" s="44"/>
      <c r="O19" s="44"/>
      <c r="P19" s="44"/>
      <c r="Q19" s="44"/>
      <c r="R19" s="44"/>
    </row>
    <row r="20" spans="1:18" ht="17.25" thickTop="1" x14ac:dyDescent="0.25">
      <c r="P20" s="44"/>
      <c r="Q20" s="44"/>
      <c r="R20" s="44"/>
    </row>
  </sheetData>
  <mergeCells count="3">
    <mergeCell ref="J1:K1"/>
    <mergeCell ref="J18:K18"/>
    <mergeCell ref="J19:K19"/>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79AA3-1642-4DFE-ABB5-DA0986C0603B}">
  <dimension ref="A1:R20"/>
  <sheetViews>
    <sheetView zoomScale="70" zoomScaleNormal="70" workbookViewId="0">
      <selection activeCell="H21" sqref="H21"/>
    </sheetView>
  </sheetViews>
  <sheetFormatPr defaultRowHeight="16.5" x14ac:dyDescent="0.25"/>
  <cols>
    <col min="1" max="1" width="20.44140625" bestFit="1" customWidth="1"/>
    <col min="2" max="4" width="15.109375" customWidth="1"/>
    <col min="5" max="5" width="18.88671875" bestFit="1" customWidth="1"/>
    <col min="6" max="9" width="16.33203125" customWidth="1"/>
    <col min="10" max="11" width="13.77734375" customWidth="1"/>
    <col min="12" max="12" width="17.44140625" customWidth="1"/>
    <col min="14" max="14" width="15.6640625" customWidth="1"/>
    <col min="15" max="15" width="10.88671875" customWidth="1"/>
    <col min="17" max="17" width="13.88671875" bestFit="1" customWidth="1"/>
  </cols>
  <sheetData>
    <row r="1" spans="1:18" ht="43.9" customHeight="1" thickTop="1" thickBot="1" x14ac:dyDescent="0.3">
      <c r="A1" s="60" t="s">
        <v>49</v>
      </c>
      <c r="J1" s="114" t="s">
        <v>1</v>
      </c>
      <c r="K1" s="115"/>
      <c r="L1" s="55" t="s">
        <v>2</v>
      </c>
      <c r="N1" s="12" t="s">
        <v>3</v>
      </c>
      <c r="O1" s="14" t="s">
        <v>4</v>
      </c>
    </row>
    <row r="2" spans="1:18" ht="232.5" thickTop="1" thickBot="1" x14ac:dyDescent="0.3">
      <c r="A2" s="73" t="s">
        <v>58</v>
      </c>
      <c r="B2" s="74" t="s">
        <v>92</v>
      </c>
      <c r="C2" s="73" t="s">
        <v>91</v>
      </c>
      <c r="D2" s="74" t="s">
        <v>93</v>
      </c>
      <c r="E2" s="73"/>
      <c r="F2" s="75"/>
      <c r="G2" s="75" t="s">
        <v>90</v>
      </c>
      <c r="H2" s="75"/>
      <c r="J2" s="5" t="s">
        <v>7</v>
      </c>
      <c r="K2" s="2" t="s">
        <v>8</v>
      </c>
      <c r="L2" s="29">
        <v>4</v>
      </c>
      <c r="N2" s="9" t="s">
        <v>9</v>
      </c>
      <c r="O2" s="9" t="s">
        <v>10</v>
      </c>
    </row>
    <row r="3" spans="1:18" ht="18" thickTop="1" thickBot="1" x14ac:dyDescent="0.3">
      <c r="A3" s="68" t="s">
        <v>63</v>
      </c>
      <c r="B3" s="68"/>
      <c r="C3" s="68"/>
      <c r="D3" s="68"/>
      <c r="E3" s="82"/>
      <c r="F3" s="82"/>
      <c r="G3" s="82"/>
      <c r="H3" s="82"/>
      <c r="J3" s="6" t="s">
        <v>17</v>
      </c>
      <c r="K3" s="3" t="s">
        <v>18</v>
      </c>
      <c r="L3" s="1">
        <v>3.7</v>
      </c>
      <c r="N3" s="9" t="s">
        <v>19</v>
      </c>
      <c r="O3" s="9" t="s">
        <v>20</v>
      </c>
    </row>
    <row r="4" spans="1:18" ht="39" customHeight="1" thickTop="1" thickBot="1" x14ac:dyDescent="0.3">
      <c r="A4" s="61" t="s">
        <v>12</v>
      </c>
      <c r="B4" s="62" t="s">
        <v>83</v>
      </c>
      <c r="C4" s="63" t="s">
        <v>84</v>
      </c>
      <c r="D4" s="64" t="s">
        <v>85</v>
      </c>
      <c r="E4" s="65" t="s">
        <v>86</v>
      </c>
      <c r="F4" s="66" t="s">
        <v>87</v>
      </c>
      <c r="G4" s="66" t="s">
        <v>89</v>
      </c>
      <c r="H4" s="66" t="s">
        <v>88</v>
      </c>
      <c r="J4" s="6" t="s">
        <v>23</v>
      </c>
      <c r="K4" s="3" t="s">
        <v>24</v>
      </c>
      <c r="L4" s="1">
        <v>3.5</v>
      </c>
      <c r="N4" s="9" t="s">
        <v>25</v>
      </c>
      <c r="O4" s="9" t="s">
        <v>26</v>
      </c>
    </row>
    <row r="5" spans="1:18" ht="18" thickTop="1" thickBot="1" x14ac:dyDescent="0.3">
      <c r="A5" s="24" t="s">
        <v>22</v>
      </c>
      <c r="B5" s="35">
        <v>3</v>
      </c>
      <c r="C5" s="36">
        <v>4</v>
      </c>
      <c r="D5" s="37">
        <v>4</v>
      </c>
      <c r="E5" s="38">
        <v>4</v>
      </c>
      <c r="F5" s="53">
        <v>2</v>
      </c>
      <c r="G5" s="53">
        <v>3</v>
      </c>
      <c r="H5" s="53">
        <v>3</v>
      </c>
      <c r="J5" s="6" t="s">
        <v>29</v>
      </c>
      <c r="K5" s="3" t="s">
        <v>30</v>
      </c>
      <c r="L5" s="31">
        <v>3</v>
      </c>
      <c r="N5" s="9" t="s">
        <v>31</v>
      </c>
      <c r="O5" s="9" t="s">
        <v>32</v>
      </c>
    </row>
    <row r="6" spans="1:18" ht="21" thickTop="1" thickBot="1" x14ac:dyDescent="0.3">
      <c r="A6" s="23" t="s">
        <v>28</v>
      </c>
      <c r="B6" s="39">
        <v>9</v>
      </c>
      <c r="C6" s="40">
        <v>8</v>
      </c>
      <c r="D6" s="40">
        <v>9</v>
      </c>
      <c r="E6" s="40">
        <v>10</v>
      </c>
      <c r="F6" s="51">
        <v>10</v>
      </c>
      <c r="G6" s="52">
        <v>10</v>
      </c>
      <c r="H6" s="52">
        <v>10</v>
      </c>
      <c r="J6" s="6" t="s">
        <v>35</v>
      </c>
      <c r="K6" s="3" t="s">
        <v>36</v>
      </c>
      <c r="L6" s="1">
        <v>2.5</v>
      </c>
    </row>
    <row r="7" spans="1:18" ht="18" thickTop="1" thickBot="1" x14ac:dyDescent="0.3">
      <c r="A7" s="22" t="s">
        <v>34</v>
      </c>
      <c r="B7" s="41">
        <v>6</v>
      </c>
      <c r="C7" s="42">
        <v>9</v>
      </c>
      <c r="D7" s="42">
        <v>10</v>
      </c>
      <c r="E7" s="42">
        <v>9</v>
      </c>
      <c r="F7" s="77">
        <v>8.5</v>
      </c>
      <c r="G7" s="72">
        <v>8</v>
      </c>
      <c r="H7" s="72">
        <v>9</v>
      </c>
      <c r="J7" s="7" t="s">
        <v>38</v>
      </c>
      <c r="K7" s="4" t="s">
        <v>39</v>
      </c>
      <c r="L7" s="30">
        <v>2</v>
      </c>
      <c r="N7" s="32" t="s">
        <v>5</v>
      </c>
      <c r="O7" s="33" t="s">
        <v>6</v>
      </c>
    </row>
    <row r="8" spans="1:18" ht="18" thickTop="1" thickBot="1" x14ac:dyDescent="0.3">
      <c r="A8" s="20" t="s">
        <v>37</v>
      </c>
      <c r="B8" s="95">
        <v>9</v>
      </c>
      <c r="C8" s="95">
        <v>7.68</v>
      </c>
      <c r="D8" s="96">
        <v>8</v>
      </c>
      <c r="E8" s="97">
        <v>8</v>
      </c>
      <c r="F8" s="97">
        <v>6</v>
      </c>
      <c r="G8" s="99">
        <v>7.5</v>
      </c>
      <c r="H8" s="98">
        <v>8</v>
      </c>
      <c r="I8" s="69"/>
      <c r="J8" s="17"/>
      <c r="N8" s="9" t="s">
        <v>9</v>
      </c>
      <c r="O8" s="43" t="s">
        <v>11</v>
      </c>
      <c r="P8" s="44"/>
      <c r="Q8" s="44"/>
      <c r="R8" s="44"/>
    </row>
    <row r="9" spans="1:18" ht="18" thickTop="1" thickBot="1" x14ac:dyDescent="0.3">
      <c r="A9" s="20" t="s">
        <v>74</v>
      </c>
      <c r="B9" s="77">
        <f>ROUND((B6 * 0.2 + B7 * 0.2 + B8 * 0.6),2)</f>
        <v>8.4</v>
      </c>
      <c r="C9" s="77">
        <f>ROUND((C6 * 0.2 + C7 * 0.2 + C8 * 0.6),2)</f>
        <v>8.01</v>
      </c>
      <c r="D9" s="77">
        <f t="shared" ref="D9" si="0">ROUND((D6 * 0.2 + D7 * 0.2 + D8 * 0.6),2)</f>
        <v>8.6</v>
      </c>
      <c r="E9" s="77">
        <f>ROUND((E6 * 0.2 + E7 * 0.2 + E8 * 0.6),2)</f>
        <v>8.6</v>
      </c>
      <c r="F9" s="77">
        <f>ROUND((F6 * 0.1 + F7 * 0.3 + F8 * 0.6),2)</f>
        <v>7.15</v>
      </c>
      <c r="G9" s="77">
        <f>ROUND((G6 * 0.2 + G7 * 0.2 + G8 * 0.6),2)</f>
        <v>8.1</v>
      </c>
      <c r="H9" s="77">
        <f>ROUND((H6 * 0.2 + H7 * 0.2 + H8 * 0.6),2)</f>
        <v>8.6</v>
      </c>
      <c r="I9" s="69"/>
      <c r="N9" s="9" t="s">
        <v>19</v>
      </c>
      <c r="O9" s="43" t="s">
        <v>21</v>
      </c>
      <c r="P9" s="44"/>
      <c r="Q9" s="44"/>
      <c r="R9" s="44"/>
    </row>
    <row r="10" spans="1:18" ht="18" thickTop="1" thickBot="1" x14ac:dyDescent="0.3">
      <c r="A10" s="20" t="s">
        <v>75</v>
      </c>
      <c r="B10" s="78" t="str">
        <f t="shared" ref="B10:H10" si="1">IF(B9&gt;=9,$K$2,IF(AND(B9&gt;=8.5,B9&lt;9),$K$3,IF(AND(B9&gt;=8,B9&lt;8.5),$K$4,IF(AND(B9&gt;=7,B9&lt;8),$K$5,IF(AND(B9&lt;7,B9&gt;=6.5),$K$6,IF(AND(B9&gt;=5.5,B9&lt;6.5),$K$7,IF(AND(B9&lt;5.5,B9&gt;=4)," Học Cải Thiện ",IF(B9&lt;4,"Học Lại",0))))))))</f>
        <v>B+</v>
      </c>
      <c r="C10" s="78" t="str">
        <f>IF(C9&gt;=9,$K$2,IF(AND(C9&gt;=8.5,C9&lt;9),$K$3,IF(AND(C9&gt;=8,C9&lt;8.5),$K$4,IF(AND(C9&gt;=7,C9&lt;8),$K$5,IF(AND(C9&lt;7,C9&gt;=6.5),$K$6,IF(AND(C9&gt;=5.5,C9&lt;6.5),$K$7,IF(AND(C9&lt;5.5,C9&gt;=4)," Học Cải Thiện ",IF(C9&lt;4,"Học Lại",0))))))))</f>
        <v>B+</v>
      </c>
      <c r="D10" s="78" t="str">
        <f t="shared" si="1"/>
        <v>A</v>
      </c>
      <c r="E10" s="78" t="str">
        <f t="shared" si="1"/>
        <v>A</v>
      </c>
      <c r="F10" s="78" t="str">
        <f t="shared" si="1"/>
        <v>B</v>
      </c>
      <c r="G10" s="78" t="str">
        <f t="shared" ref="G10" si="2">IF(G9&gt;=9,$K$2,IF(AND(G9&gt;=8.5,G9&lt;9),$K$3,IF(AND(G9&gt;=8,G9&lt;8.5),$K$4,IF(AND(G9&gt;=7,G9&lt;8),$K$5,IF(AND(G9&lt;7,G9&gt;=6.5),$K$6,IF(AND(G9&gt;=5.5,G9&lt;6.5),$K$7,IF(AND(G9&lt;5.5,G9&gt;=4)," Học Cải Thiện ",IF(G9&lt;4,"Học Lại",0))))))))</f>
        <v>B+</v>
      </c>
      <c r="H10" s="78" t="str">
        <f t="shared" si="1"/>
        <v>A</v>
      </c>
      <c r="N10" s="9" t="s">
        <v>25</v>
      </c>
      <c r="O10" s="43" t="s">
        <v>27</v>
      </c>
      <c r="P10" s="44"/>
      <c r="Q10" s="44"/>
      <c r="R10" s="44"/>
    </row>
    <row r="11" spans="1:18" ht="23.25" customHeight="1" thickTop="1" thickBot="1" x14ac:dyDescent="0.3">
      <c r="A11" s="21" t="s">
        <v>76</v>
      </c>
      <c r="B11" s="59">
        <f>IF(B9&gt;=9,$L$2,IF(AND(B9&gt;=8.5,B9&lt;9),$L$3,IF(AND(B9&gt;=8,B9&lt;8.5),$L$4,IF(AND(B9&gt;=7,B9&lt;8),$L$5,IF(AND(B9&lt;7,B9&gt;=6.5),$L$6,IF(AND(B9&gt;=5.5,B9&lt;6.5),$L$7,IF(AND(B9&lt;5.5,B9&gt;=4)," Học Cải Thiện ",IF(B9&lt;4,"Học Lại",0))))))))</f>
        <v>3.5</v>
      </c>
      <c r="C11" s="59">
        <f>IF(C9&gt;=9,$L$2,IF(AND(C9&gt;=8.5,C9&lt;9),$L$3,IF(AND(C9&gt;=8,C9&lt;8.5),$L$4,IF(AND(C9&gt;=7,C9&lt;8),$L$5,IF(AND(C9&lt;7,C9&gt;=6.5),$L$6,IF(AND(C9&gt;=5.5,C9&lt;6.5),$L$7,IF(AND(C9&lt;5.5,C9&gt;=4)," Học Cải Thiện ",IF(C9&lt;4,"Học Lại",0))))))))</f>
        <v>3.5</v>
      </c>
      <c r="D11" s="59">
        <f t="shared" ref="D11:F11" si="3">IF(D9&gt;=9,$L$2,IF(AND(D9&gt;=8.5,D9&lt;9),$L$3,IF(AND(D9&gt;=8,D9&lt;8.5),$L$4,IF(AND(D9&gt;=7,D9&lt;8),$L$5,IF(AND(D9&lt;7,D9&gt;=6.5),$L$6,IF(AND(D9&gt;=5.5,D9&lt;6.5),$L$7,IF(AND(D9&lt;5.5,D9&gt;=4)," Học Cải Thiện ",IF(D9&lt;4,"Học Lại",0))))))))</f>
        <v>3.7</v>
      </c>
      <c r="E11" s="59">
        <f t="shared" si="3"/>
        <v>3.7</v>
      </c>
      <c r="F11" s="59">
        <f t="shared" si="3"/>
        <v>3</v>
      </c>
      <c r="G11" s="59">
        <f t="shared" ref="G11" si="4">IF(G9&gt;=9,$L$2,IF(AND(G9&gt;=8.5,G9&lt;9),$L$3,IF(AND(G9&gt;=8,G9&lt;8.5),$L$4,IF(AND(G9&gt;=7,G9&lt;8),$L$5,IF(AND(G9&lt;7,G9&gt;=6.5),$L$6,IF(AND(G9&gt;=5.5,G9&lt;6.5),$L$7,IF(AND(G9&lt;5.5,G9&gt;=4)," Học Cải Thiện ",IF(G9&lt;4,"Học Lại",0))))))))</f>
        <v>3.5</v>
      </c>
      <c r="H11" s="59" t="s">
        <v>98</v>
      </c>
      <c r="N11" s="9" t="s">
        <v>31</v>
      </c>
      <c r="O11" s="43" t="s">
        <v>33</v>
      </c>
      <c r="P11" s="44"/>
      <c r="Q11" s="44"/>
      <c r="R11" s="44"/>
    </row>
    <row r="12" spans="1:18" ht="17.25" thickTop="1" x14ac:dyDescent="0.25">
      <c r="J12" s="44"/>
      <c r="K12" s="44"/>
      <c r="L12" s="44"/>
      <c r="M12" s="44"/>
      <c r="P12" s="44"/>
      <c r="Q12" s="44"/>
      <c r="R12" s="44"/>
    </row>
    <row r="13" spans="1:18" ht="17.25" thickBot="1" x14ac:dyDescent="0.3">
      <c r="I13" s="44"/>
      <c r="J13" s="44"/>
      <c r="K13" s="44"/>
      <c r="L13" s="44"/>
      <c r="M13" s="44"/>
      <c r="N13" s="44"/>
      <c r="O13" s="44"/>
      <c r="P13" s="44"/>
      <c r="Q13" s="44"/>
      <c r="R13" s="44"/>
    </row>
    <row r="14" spans="1:18" ht="18" thickTop="1" thickBot="1" x14ac:dyDescent="0.3">
      <c r="A14" s="13" t="s">
        <v>42</v>
      </c>
      <c r="B14" s="54">
        <f xml:space="preserve"> ROUND(SUM(B9:G9) / COUNT(B9:G9), 2)</f>
        <v>8.14</v>
      </c>
      <c r="F14" s="44"/>
      <c r="I14" s="44"/>
      <c r="J14" s="44"/>
      <c r="K14" s="44"/>
      <c r="L14" s="44"/>
      <c r="M14" s="44"/>
      <c r="N14" s="44"/>
      <c r="O14" s="44"/>
      <c r="P14" s="44"/>
      <c r="Q14" s="44"/>
      <c r="R14" s="44"/>
    </row>
    <row r="15" spans="1:18" ht="18" thickTop="1" thickBot="1" x14ac:dyDescent="0.3">
      <c r="A15" s="13" t="s">
        <v>73</v>
      </c>
      <c r="B15" s="54">
        <f xml:space="preserve"> SUM(B5:H5)</f>
        <v>23</v>
      </c>
      <c r="I15" s="44"/>
      <c r="J15" s="44"/>
      <c r="K15" s="44"/>
      <c r="L15" s="44"/>
      <c r="M15" s="44"/>
      <c r="O15" s="44"/>
      <c r="P15" s="44"/>
      <c r="Q15" s="44"/>
      <c r="R15" s="44"/>
    </row>
    <row r="16" spans="1:18" ht="18" thickTop="1" thickBot="1" x14ac:dyDescent="0.3">
      <c r="A16" s="13" t="s">
        <v>57</v>
      </c>
      <c r="B16" s="54">
        <f xml:space="preserve"> ROUND((B11*B5 + C11*C5 + D11*D5 + E11*E5 + F11*F5 + G11 * G5) / SUM(B5:G5), 3)</f>
        <v>3.53</v>
      </c>
      <c r="I16" s="44"/>
      <c r="J16" s="44"/>
      <c r="K16" s="44"/>
      <c r="L16" s="44"/>
      <c r="M16" s="44"/>
      <c r="N16" s="44"/>
      <c r="O16" s="44"/>
      <c r="P16" s="44"/>
      <c r="Q16" s="44"/>
      <c r="R16" s="44"/>
    </row>
    <row r="17" spans="1:18" ht="18" thickTop="1" thickBot="1" x14ac:dyDescent="0.3">
      <c r="A17" s="13" t="s">
        <v>44</v>
      </c>
      <c r="B17" s="54">
        <v>94</v>
      </c>
      <c r="I17" s="44"/>
      <c r="J17" s="44"/>
      <c r="K17" s="44"/>
      <c r="L17" s="44"/>
      <c r="M17" s="44"/>
      <c r="N17" s="44"/>
      <c r="O17" s="44"/>
      <c r="P17" s="44"/>
      <c r="Q17" s="44"/>
      <c r="R17" s="44"/>
    </row>
    <row r="18" spans="1:18" ht="21" thickTop="1" thickBot="1" x14ac:dyDescent="0.3">
      <c r="A18" s="13" t="s">
        <v>3</v>
      </c>
      <c r="B18" s="54" t="str">
        <f>IF(AND(B16&gt;=3.2,B17&gt;=80),"Giỏi","Khá")</f>
        <v>Giỏi</v>
      </c>
      <c r="I18" s="44"/>
      <c r="J18" s="116" t="s">
        <v>45</v>
      </c>
      <c r="K18" s="117"/>
      <c r="L18" s="11" t="s">
        <v>46</v>
      </c>
      <c r="N18" s="44"/>
      <c r="O18" s="44"/>
      <c r="P18" s="44"/>
      <c r="Q18" s="44"/>
      <c r="R18" s="44"/>
    </row>
    <row r="19" spans="1:18" ht="21" thickTop="1" thickBot="1" x14ac:dyDescent="0.3">
      <c r="A19" s="13" t="s">
        <v>134</v>
      </c>
      <c r="B19" s="54">
        <f xml:space="preserve"> B11 * B5 + C11 * C5 + D11 * D5 + E11 * E5 + F11 * F5 + G11 * G5</f>
        <v>70.599999999999994</v>
      </c>
      <c r="J19" s="120" t="s">
        <v>47</v>
      </c>
      <c r="K19" s="121"/>
      <c r="L19" s="10" t="s">
        <v>48</v>
      </c>
      <c r="N19" s="44"/>
      <c r="O19" s="44"/>
      <c r="P19" s="44"/>
      <c r="Q19" s="44"/>
      <c r="R19" s="44"/>
    </row>
    <row r="20" spans="1:18" ht="17.25" thickTop="1" x14ac:dyDescent="0.25">
      <c r="P20" s="44"/>
      <c r="Q20" s="44"/>
      <c r="R20" s="44"/>
    </row>
  </sheetData>
  <mergeCells count="3">
    <mergeCell ref="J1:K1"/>
    <mergeCell ref="J18:K18"/>
    <mergeCell ref="J19:K19"/>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B7E66-A493-4E25-A56D-5844B6725F25}">
  <dimension ref="A1:Q20"/>
  <sheetViews>
    <sheetView tabSelected="1" zoomScale="70" zoomScaleNormal="70" workbookViewId="0">
      <selection activeCell="B6" sqref="B6"/>
    </sheetView>
  </sheetViews>
  <sheetFormatPr defaultRowHeight="16.5" x14ac:dyDescent="0.25"/>
  <cols>
    <col min="1" max="1" width="20.44140625" bestFit="1" customWidth="1"/>
    <col min="2" max="4" width="15.109375" customWidth="1"/>
    <col min="5" max="5" width="18.88671875" bestFit="1" customWidth="1"/>
    <col min="6" max="8" width="16.33203125" customWidth="1"/>
    <col min="9" max="10" width="13.77734375" customWidth="1"/>
    <col min="11" max="11" width="17.44140625" customWidth="1"/>
    <col min="13" max="13" width="15.6640625" customWidth="1"/>
    <col min="14" max="14" width="10.88671875" customWidth="1"/>
    <col min="16" max="16" width="13.88671875" bestFit="1" customWidth="1"/>
  </cols>
  <sheetData>
    <row r="1" spans="1:17" ht="43.9" customHeight="1" thickTop="1" thickBot="1" x14ac:dyDescent="0.3">
      <c r="A1" s="60" t="s">
        <v>49</v>
      </c>
      <c r="I1" s="114" t="s">
        <v>1</v>
      </c>
      <c r="J1" s="115"/>
      <c r="K1" s="55" t="s">
        <v>2</v>
      </c>
      <c r="M1" s="12" t="s">
        <v>3</v>
      </c>
      <c r="N1" s="14" t="s">
        <v>4</v>
      </c>
    </row>
    <row r="2" spans="1:17" ht="232.5" thickTop="1" thickBot="1" x14ac:dyDescent="0.3">
      <c r="A2" s="73" t="s">
        <v>58</v>
      </c>
      <c r="B2" s="74" t="s">
        <v>92</v>
      </c>
      <c r="C2" s="73" t="s">
        <v>91</v>
      </c>
      <c r="D2" s="74" t="s">
        <v>93</v>
      </c>
      <c r="E2" s="73"/>
      <c r="F2" s="75"/>
      <c r="G2" s="75" t="s">
        <v>90</v>
      </c>
      <c r="I2" s="5" t="s">
        <v>7</v>
      </c>
      <c r="J2" s="2" t="s">
        <v>8</v>
      </c>
      <c r="K2" s="29">
        <v>4</v>
      </c>
      <c r="M2" s="9" t="s">
        <v>9</v>
      </c>
      <c r="N2" s="9" t="s">
        <v>10</v>
      </c>
    </row>
    <row r="3" spans="1:17" ht="18" thickTop="1" thickBot="1" x14ac:dyDescent="0.3">
      <c r="A3" s="68" t="s">
        <v>63</v>
      </c>
      <c r="B3" s="68"/>
      <c r="C3" s="68"/>
      <c r="D3" s="68"/>
      <c r="E3" s="82"/>
      <c r="F3" s="82"/>
      <c r="G3" s="82"/>
      <c r="I3" s="6" t="s">
        <v>17</v>
      </c>
      <c r="J3" s="3" t="s">
        <v>18</v>
      </c>
      <c r="K3" s="1">
        <v>3.7</v>
      </c>
      <c r="M3" s="9" t="s">
        <v>19</v>
      </c>
      <c r="N3" s="9" t="s">
        <v>20</v>
      </c>
    </row>
    <row r="4" spans="1:17" ht="39" customHeight="1" thickTop="1" thickBot="1" x14ac:dyDescent="0.3">
      <c r="A4" s="61" t="s">
        <v>12</v>
      </c>
      <c r="B4" s="62" t="s">
        <v>99</v>
      </c>
      <c r="C4" s="63" t="s">
        <v>100</v>
      </c>
      <c r="D4" s="64" t="s">
        <v>106</v>
      </c>
      <c r="E4" s="65" t="s">
        <v>143</v>
      </c>
      <c r="F4" s="66" t="s">
        <v>101</v>
      </c>
      <c r="G4" s="66" t="s">
        <v>104</v>
      </c>
      <c r="I4" s="6" t="s">
        <v>23</v>
      </c>
      <c r="J4" s="3" t="s">
        <v>24</v>
      </c>
      <c r="K4" s="1">
        <v>3.5</v>
      </c>
      <c r="M4" s="9" t="s">
        <v>25</v>
      </c>
      <c r="N4" s="9" t="s">
        <v>26</v>
      </c>
    </row>
    <row r="5" spans="1:17" ht="18" thickTop="1" thickBot="1" x14ac:dyDescent="0.3">
      <c r="A5" s="24" t="s">
        <v>22</v>
      </c>
      <c r="B5" s="35">
        <v>3</v>
      </c>
      <c r="C5" s="36">
        <v>3</v>
      </c>
      <c r="D5" s="37">
        <v>3</v>
      </c>
      <c r="E5" s="38">
        <v>4</v>
      </c>
      <c r="F5" s="53">
        <v>3</v>
      </c>
      <c r="G5" s="53">
        <v>3</v>
      </c>
      <c r="I5" s="6" t="s">
        <v>29</v>
      </c>
      <c r="J5" s="3" t="s">
        <v>30</v>
      </c>
      <c r="K5" s="31">
        <v>3</v>
      </c>
      <c r="M5" s="9" t="s">
        <v>31</v>
      </c>
      <c r="N5" s="9" t="s">
        <v>32</v>
      </c>
    </row>
    <row r="6" spans="1:17" ht="21" thickTop="1" thickBot="1" x14ac:dyDescent="0.3">
      <c r="A6" s="23" t="s">
        <v>28</v>
      </c>
      <c r="B6" s="39"/>
      <c r="C6" s="40"/>
      <c r="D6" s="40"/>
      <c r="E6" s="40"/>
      <c r="F6" s="51"/>
      <c r="G6" s="52"/>
      <c r="I6" s="6" t="s">
        <v>35</v>
      </c>
      <c r="J6" s="3" t="s">
        <v>36</v>
      </c>
      <c r="K6" s="1">
        <v>2.5</v>
      </c>
    </row>
    <row r="7" spans="1:17" ht="18" thickTop="1" thickBot="1" x14ac:dyDescent="0.3">
      <c r="A7" s="22" t="s">
        <v>34</v>
      </c>
      <c r="B7" s="41"/>
      <c r="C7" s="42"/>
      <c r="D7" s="42"/>
      <c r="E7" s="42"/>
      <c r="F7" s="77"/>
      <c r="G7" s="72"/>
      <c r="I7" s="7" t="s">
        <v>38</v>
      </c>
      <c r="J7" s="4" t="s">
        <v>39</v>
      </c>
      <c r="K7" s="30">
        <v>2</v>
      </c>
      <c r="M7" s="32" t="s">
        <v>5</v>
      </c>
      <c r="N7" s="33" t="s">
        <v>6</v>
      </c>
    </row>
    <row r="8" spans="1:17" ht="18" thickTop="1" thickBot="1" x14ac:dyDescent="0.3">
      <c r="A8" s="20" t="s">
        <v>37</v>
      </c>
      <c r="B8" s="95"/>
      <c r="C8" s="95"/>
      <c r="D8" s="96"/>
      <c r="E8" s="97"/>
      <c r="F8" s="97"/>
      <c r="G8" s="99"/>
      <c r="H8" s="69"/>
      <c r="I8" s="17"/>
      <c r="M8" s="9" t="s">
        <v>9</v>
      </c>
      <c r="N8" s="43" t="s">
        <v>11</v>
      </c>
      <c r="O8" s="44"/>
      <c r="P8" s="44"/>
      <c r="Q8" s="44"/>
    </row>
    <row r="9" spans="1:17" ht="18" thickTop="1" thickBot="1" x14ac:dyDescent="0.3">
      <c r="A9" s="20" t="s">
        <v>74</v>
      </c>
      <c r="B9" s="77"/>
      <c r="C9" s="77"/>
      <c r="D9" s="77"/>
      <c r="E9" s="77"/>
      <c r="F9" s="77"/>
      <c r="G9" s="77"/>
      <c r="H9" s="69"/>
      <c r="M9" s="9" t="s">
        <v>19</v>
      </c>
      <c r="N9" s="43" t="s">
        <v>21</v>
      </c>
      <c r="O9" s="44"/>
      <c r="P9" s="44"/>
      <c r="Q9" s="44"/>
    </row>
    <row r="10" spans="1:17" ht="18" thickTop="1" thickBot="1" x14ac:dyDescent="0.3">
      <c r="A10" s="20" t="s">
        <v>75</v>
      </c>
      <c r="B10" s="78" t="str">
        <f>IF(B9&gt;=9,$J$2,IF(AND(B9&gt;=8.5,B9&lt;9),$J$3,IF(AND(B9&gt;=8,B9&lt;8.5),$J$4,IF(AND(B9&gt;=7,B9&lt;8),$J$5,IF(AND(B9&lt;7,B9&gt;=6.5),$J$6,IF(AND(B9&gt;=5.5,B9&lt;6.5),$J$7,IF(AND(B9&lt;5.5,B9&gt;=4)," Học Cải Thiện ",IF(B9&lt;4,"Học Lại",0))))))))</f>
        <v>Học Lại</v>
      </c>
      <c r="C10" s="78" t="str">
        <f>IF(C9&gt;=9,$J$2,IF(AND(C9&gt;=8.5,C9&lt;9),$J$3,IF(AND(C9&gt;=8,C9&lt;8.5),$J$4,IF(AND(C9&gt;=7,C9&lt;8),$J$5,IF(AND(C9&lt;7,C9&gt;=6.5),$J$6,IF(AND(C9&gt;=5.5,C9&lt;6.5),$J$7,IF(AND(C9&lt;5.5,C9&gt;=4)," Học Cải Thiện ",IF(C9&lt;4,"Học Lại",0))))))))</f>
        <v>Học Lại</v>
      </c>
      <c r="D10" s="78" t="str">
        <f>IF(D9&gt;=9,$J$2,IF(AND(D9&gt;=8.5,D9&lt;9),$J$3,IF(AND(D9&gt;=8,D9&lt;8.5),$J$4,IF(AND(D9&gt;=7,D9&lt;8),$J$5,IF(AND(D9&lt;7,D9&gt;=6.5),$J$6,IF(AND(D9&gt;=5.5,D9&lt;6.5),$J$7,IF(AND(D9&lt;5.5,D9&gt;=4)," Học Cải Thiện ",IF(D9&lt;4,"Học Lại",0))))))))</f>
        <v>Học Lại</v>
      </c>
      <c r="E10" s="78" t="str">
        <f>IF(E9&gt;=9,$J$2,IF(AND(E9&gt;=8.5,E9&lt;9),$J$3,IF(AND(E9&gt;=8,E9&lt;8.5),$J$4,IF(AND(E9&gt;=7,E9&lt;8),$J$5,IF(AND(E9&lt;7,E9&gt;=6.5),$J$6,IF(AND(E9&gt;=5.5,E9&lt;6.5),$J$7,IF(AND(E9&lt;5.5,E9&gt;=4)," Học Cải Thiện ",IF(E9&lt;4,"Học Lại",0))))))))</f>
        <v>Học Lại</v>
      </c>
      <c r="F10" s="78" t="str">
        <f>IF(F9&gt;=9,$J$2,IF(AND(F9&gt;=8.5,F9&lt;9),$J$3,IF(AND(F9&gt;=8,F9&lt;8.5),$J$4,IF(AND(F9&gt;=7,F9&lt;8),$J$5,IF(AND(F9&lt;7,F9&gt;=6.5),$J$6,IF(AND(F9&gt;=5.5,F9&lt;6.5),$J$7,IF(AND(F9&lt;5.5,F9&gt;=4)," Học Cải Thiện ",IF(F9&lt;4,"Học Lại",0))))))))</f>
        <v>Học Lại</v>
      </c>
      <c r="G10" s="78" t="str">
        <f>IF(G9&gt;=9,$J$2,IF(AND(G9&gt;=8.5,G9&lt;9),$J$3,IF(AND(G9&gt;=8,G9&lt;8.5),$J$4,IF(AND(G9&gt;=7,G9&lt;8),$J$5,IF(AND(G9&lt;7,G9&gt;=6.5),$J$6,IF(AND(G9&gt;=5.5,G9&lt;6.5),$J$7,IF(AND(G9&lt;5.5,G9&gt;=4)," Học Cải Thiện ",IF(G9&lt;4,"Học Lại",0))))))))</f>
        <v>Học Lại</v>
      </c>
      <c r="M10" s="9" t="s">
        <v>25</v>
      </c>
      <c r="N10" s="43" t="s">
        <v>27</v>
      </c>
      <c r="O10" s="44"/>
      <c r="P10" s="44"/>
      <c r="Q10" s="44"/>
    </row>
    <row r="11" spans="1:17" ht="23.25" customHeight="1" thickTop="1" thickBot="1" x14ac:dyDescent="0.3">
      <c r="A11" s="21" t="s">
        <v>76</v>
      </c>
      <c r="B11" s="59" t="str">
        <f>IF(B9&gt;=9,$K$2,IF(AND(B9&gt;=8.5,B9&lt;9),$K$3,IF(AND(B9&gt;=8,B9&lt;8.5),$K$4,IF(AND(B9&gt;=7,B9&lt;8),$K$5,IF(AND(B9&lt;7,B9&gt;=6.5),$K$6,IF(AND(B9&gt;=5.5,B9&lt;6.5),$K$7,IF(AND(B9&lt;5.5,B9&gt;=4)," Học Cải Thiện ",IF(B9&lt;4,"Học Lại",0))))))))</f>
        <v>Học Lại</v>
      </c>
      <c r="C11" s="59" t="str">
        <f>IF(C9&gt;=9,$K$2,IF(AND(C9&gt;=8.5,C9&lt;9),$K$3,IF(AND(C9&gt;=8,C9&lt;8.5),$K$4,IF(AND(C9&gt;=7,C9&lt;8),$K$5,IF(AND(C9&lt;7,C9&gt;=6.5),$K$6,IF(AND(C9&gt;=5.5,C9&lt;6.5),$K$7,IF(AND(C9&lt;5.5,C9&gt;=4)," Học Cải Thiện ",IF(C9&lt;4,"Học Lại",0))))))))</f>
        <v>Học Lại</v>
      </c>
      <c r="D11" s="59" t="str">
        <f t="shared" ref="D11:G11" si="0">IF(D9&gt;=9,$K$2,IF(AND(D9&gt;=8.5,D9&lt;9),$K$3,IF(AND(D9&gt;=8,D9&lt;8.5),$K$4,IF(AND(D9&gt;=7,D9&lt;8),$K$5,IF(AND(D9&lt;7,D9&gt;=6.5),$K$6,IF(AND(D9&gt;=5.5,D9&lt;6.5),$K$7,IF(AND(D9&lt;5.5,D9&gt;=4)," Học Cải Thiện ",IF(D9&lt;4,"Học Lại",0))))))))</f>
        <v>Học Lại</v>
      </c>
      <c r="E11" s="59" t="str">
        <f t="shared" si="0"/>
        <v>Học Lại</v>
      </c>
      <c r="F11" s="59" t="str">
        <f t="shared" si="0"/>
        <v>Học Lại</v>
      </c>
      <c r="G11" s="59" t="str">
        <f t="shared" si="0"/>
        <v>Học Lại</v>
      </c>
      <c r="M11" s="9" t="s">
        <v>31</v>
      </c>
      <c r="N11" s="43" t="s">
        <v>33</v>
      </c>
      <c r="O11" s="44"/>
      <c r="P11" s="44"/>
      <c r="Q11" s="44"/>
    </row>
    <row r="12" spans="1:17" ht="17.25" thickTop="1" x14ac:dyDescent="0.25">
      <c r="I12" s="44"/>
      <c r="J12" s="44"/>
      <c r="K12" s="44"/>
      <c r="L12" s="44"/>
      <c r="O12" s="44"/>
      <c r="P12" s="44"/>
      <c r="Q12" s="44"/>
    </row>
    <row r="13" spans="1:17" ht="17.25" thickBot="1" x14ac:dyDescent="0.3">
      <c r="H13" s="44"/>
      <c r="I13" s="44"/>
      <c r="J13" s="44"/>
      <c r="K13" s="44"/>
      <c r="L13" s="44"/>
      <c r="M13" s="44"/>
      <c r="N13" s="44"/>
      <c r="O13" s="44"/>
      <c r="P13" s="44"/>
      <c r="Q13" s="44"/>
    </row>
    <row r="14" spans="1:17" ht="18" thickTop="1" thickBot="1" x14ac:dyDescent="0.3">
      <c r="A14" s="13" t="s">
        <v>42</v>
      </c>
      <c r="B14" s="54" t="e">
        <f xml:space="preserve"> ROUND(SUM(B9:G9) / COUNT(B9:G9), 2)</f>
        <v>#DIV/0!</v>
      </c>
      <c r="F14" s="44"/>
      <c r="H14" s="44"/>
      <c r="I14" s="44"/>
      <c r="J14" s="44"/>
      <c r="K14" s="44"/>
      <c r="L14" s="44"/>
      <c r="M14" s="44"/>
      <c r="N14" s="44"/>
      <c r="O14" s="44"/>
      <c r="P14" s="44"/>
      <c r="Q14" s="44"/>
    </row>
    <row r="15" spans="1:17" ht="18" thickTop="1" thickBot="1" x14ac:dyDescent="0.3">
      <c r="A15" s="13" t="s">
        <v>73</v>
      </c>
      <c r="B15" s="54">
        <f xml:space="preserve"> SUM(B5:G5)</f>
        <v>19</v>
      </c>
      <c r="H15" s="44"/>
      <c r="I15" s="44"/>
      <c r="J15" s="44"/>
      <c r="K15" s="44"/>
      <c r="L15" s="44"/>
      <c r="N15" s="44"/>
      <c r="O15" s="44"/>
      <c r="P15" s="44"/>
      <c r="Q15" s="44"/>
    </row>
    <row r="16" spans="1:17" ht="18" thickTop="1" thickBot="1" x14ac:dyDescent="0.3">
      <c r="A16" s="13" t="s">
        <v>57</v>
      </c>
      <c r="B16" s="54" t="e">
        <f xml:space="preserve"> ROUND((B11*B5 + C11*C5 + D11*D5 + E11*E5 + F11*F5 + G11 * G5) / SUM(B5:G5), 3)</f>
        <v>#VALUE!</v>
      </c>
      <c r="H16" s="44"/>
      <c r="I16" s="44"/>
      <c r="J16" s="44"/>
      <c r="K16" s="44"/>
      <c r="L16" s="44"/>
      <c r="M16" s="44"/>
      <c r="N16" s="44"/>
      <c r="O16" s="44"/>
      <c r="P16" s="44"/>
      <c r="Q16" s="44"/>
    </row>
    <row r="17" spans="1:17" ht="18" thickTop="1" thickBot="1" x14ac:dyDescent="0.3">
      <c r="A17" s="13" t="s">
        <v>44</v>
      </c>
      <c r="B17" s="54">
        <v>94</v>
      </c>
      <c r="H17" s="44"/>
      <c r="I17" s="44"/>
      <c r="J17" s="44"/>
      <c r="K17" s="44"/>
      <c r="L17" s="44"/>
      <c r="M17" s="44"/>
      <c r="N17" s="44"/>
      <c r="O17" s="44"/>
      <c r="P17" s="44"/>
      <c r="Q17" s="44"/>
    </row>
    <row r="18" spans="1:17" ht="21" thickTop="1" thickBot="1" x14ac:dyDescent="0.3">
      <c r="A18" s="13" t="s">
        <v>3</v>
      </c>
      <c r="B18" s="54" t="e">
        <f>IF(AND(B16&gt;=3.2,B17&gt;=80),"Giỏi","Khá")</f>
        <v>#VALUE!</v>
      </c>
      <c r="H18" s="44"/>
      <c r="I18" s="116" t="s">
        <v>45</v>
      </c>
      <c r="J18" s="117"/>
      <c r="K18" s="11" t="s">
        <v>46</v>
      </c>
      <c r="M18" s="44"/>
      <c r="N18" s="44"/>
      <c r="O18" s="44"/>
      <c r="P18" s="44"/>
      <c r="Q18" s="44"/>
    </row>
    <row r="19" spans="1:17" ht="21" thickTop="1" thickBot="1" x14ac:dyDescent="0.3">
      <c r="A19" s="13" t="s">
        <v>134</v>
      </c>
      <c r="B19" s="54" t="e">
        <f xml:space="preserve"> B11 * B5 + C11 * C5 + D11 * D5 + E11 * E5 + F11 * F5 + G11 * G5</f>
        <v>#VALUE!</v>
      </c>
      <c r="I19" s="120" t="s">
        <v>47</v>
      </c>
      <c r="J19" s="121"/>
      <c r="K19" s="10" t="s">
        <v>48</v>
      </c>
      <c r="M19" s="44"/>
      <c r="N19" s="44"/>
      <c r="O19" s="44"/>
      <c r="P19" s="44"/>
      <c r="Q19" s="44"/>
    </row>
    <row r="20" spans="1:17" ht="17.25" thickTop="1" x14ac:dyDescent="0.25">
      <c r="O20" s="44"/>
      <c r="P20" s="44"/>
      <c r="Q20" s="44"/>
    </row>
  </sheetData>
  <mergeCells count="3">
    <mergeCell ref="I1:J1"/>
    <mergeCell ref="I18:J18"/>
    <mergeCell ref="I19:J19"/>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51379-5F08-444B-9449-81DC0076E4AB}">
  <dimension ref="A1:M18"/>
  <sheetViews>
    <sheetView zoomScale="85" zoomScaleNormal="85" workbookViewId="0">
      <selection activeCell="C15" sqref="C15"/>
    </sheetView>
  </sheetViews>
  <sheetFormatPr defaultRowHeight="16.5" x14ac:dyDescent="0.25"/>
  <cols>
    <col min="2" max="2" width="14.109375" customWidth="1"/>
    <col min="3" max="3" width="34.77734375" customWidth="1"/>
    <col min="5" max="5" width="13" customWidth="1"/>
    <col min="6" max="6" width="9.21875" customWidth="1"/>
    <col min="10" max="10" width="17" customWidth="1"/>
    <col min="11" max="11" width="16.6640625" customWidth="1"/>
    <col min="12" max="13" width="18.109375" customWidth="1"/>
  </cols>
  <sheetData>
    <row r="1" spans="1:13" ht="39.75" customHeight="1" thickTop="1" thickBot="1" x14ac:dyDescent="0.3">
      <c r="A1" s="107" t="s">
        <v>127</v>
      </c>
      <c r="B1" s="107" t="s">
        <v>128</v>
      </c>
      <c r="C1" s="107" t="s">
        <v>129</v>
      </c>
      <c r="D1" s="108" t="s">
        <v>130</v>
      </c>
      <c r="E1" s="109" t="s">
        <v>131</v>
      </c>
      <c r="F1" s="109" t="s">
        <v>4</v>
      </c>
    </row>
    <row r="2" spans="1:13" ht="26.25" customHeight="1" thickTop="1" x14ac:dyDescent="0.25">
      <c r="A2" s="100">
        <v>1</v>
      </c>
      <c r="B2" s="100" t="s">
        <v>105</v>
      </c>
      <c r="C2" s="111" t="s">
        <v>103</v>
      </c>
      <c r="D2" s="104">
        <v>4</v>
      </c>
      <c r="E2" s="104">
        <v>9</v>
      </c>
      <c r="F2" s="103">
        <f t="shared" ref="F2:F13" si="0">IF(E2&gt;=9, 4,IF(AND(E2&gt;=8.5,E2&lt;9),3.7,IF(AND(E2&gt;=8,E2&lt;8.5),3.5,IF(AND(E2&gt;=7,E2&lt;8),3,IF(AND(E2&lt;7,E2&gt;=6.5),2.5,IF(AND(E2&gt;=5.5,E2&lt;6.5),2,IF(AND(E2&lt;5.5,E2&gt;=4)," Học Cải Thiện ",IF(E2&lt;4,"Học Lại",0))))))))</f>
        <v>4</v>
      </c>
    </row>
    <row r="3" spans="1:13" ht="26.25" customHeight="1" x14ac:dyDescent="0.25">
      <c r="A3" s="100">
        <v>2</v>
      </c>
      <c r="B3" s="100" t="s">
        <v>110</v>
      </c>
      <c r="C3" s="111" t="s">
        <v>107</v>
      </c>
      <c r="D3" s="104">
        <v>3</v>
      </c>
      <c r="E3" s="104">
        <v>8.5</v>
      </c>
      <c r="F3" s="103">
        <f t="shared" si="0"/>
        <v>3.7</v>
      </c>
    </row>
    <row r="4" spans="1:13" ht="26.25" customHeight="1" thickBot="1" x14ac:dyDescent="0.3">
      <c r="A4" s="100">
        <v>3</v>
      </c>
      <c r="B4" s="100" t="s">
        <v>111</v>
      </c>
      <c r="C4" s="111" t="s">
        <v>104</v>
      </c>
      <c r="D4" s="104">
        <v>3</v>
      </c>
      <c r="E4" s="104">
        <v>8.5</v>
      </c>
      <c r="F4" s="103">
        <f t="shared" si="0"/>
        <v>3.7</v>
      </c>
    </row>
    <row r="5" spans="1:13" ht="51" customHeight="1" thickTop="1" thickBot="1" x14ac:dyDescent="0.3">
      <c r="A5" s="100">
        <v>4</v>
      </c>
      <c r="B5" s="100" t="s">
        <v>112</v>
      </c>
      <c r="C5" s="111" t="s">
        <v>108</v>
      </c>
      <c r="D5" s="104">
        <v>2</v>
      </c>
      <c r="E5" s="104">
        <v>8.5</v>
      </c>
      <c r="F5" s="103">
        <f t="shared" si="0"/>
        <v>3.7</v>
      </c>
      <c r="J5" s="82" t="s">
        <v>135</v>
      </c>
      <c r="K5" s="82" t="s">
        <v>136</v>
      </c>
      <c r="L5" s="110" t="s">
        <v>132</v>
      </c>
      <c r="M5" s="110" t="s">
        <v>141</v>
      </c>
    </row>
    <row r="6" spans="1:13" ht="33" customHeight="1" thickTop="1" thickBot="1" x14ac:dyDescent="0.3">
      <c r="A6" s="100">
        <v>5</v>
      </c>
      <c r="B6" s="100" t="s">
        <v>113</v>
      </c>
      <c r="C6" s="112" t="s">
        <v>109</v>
      </c>
      <c r="D6" s="104">
        <v>3</v>
      </c>
      <c r="E6" s="104">
        <v>8.5</v>
      </c>
      <c r="F6" s="103">
        <f t="shared" si="0"/>
        <v>3.7</v>
      </c>
      <c r="J6" s="43">
        <v>132</v>
      </c>
      <c r="K6" s="102">
        <f xml:space="preserve"> J6 - SUM('Điểm học kì 1 Năm 1- HUS '!B4:E4) - SUM('Điểm học kì 2 Năm 1 -HUS '!B4:G4) - SUM('Điểm học kì 1 Năm 2 -HUS'!B5:H5) - SUM('Điểm học kì 2 Năm 2 -HUS'!B5:G5)</f>
        <v>56</v>
      </c>
      <c r="L6" s="102">
        <f>ROUND(('Điểm học kì 1 Năm 1- HUS '!B15 + 'Điểm học kì 2 Năm 1 -HUS '!B17 + 'Điểm học kì 1 Năm 2 -HUS'!B19 + 'Điểm học kì 2 Năm 2 -HUS'!B19 ) / (132 - 56), 2)</f>
        <v>3.58</v>
      </c>
      <c r="M6" s="102">
        <f>('Điểm học kì 1 Năm 1- HUS '!B15 + 'Điểm học kì 2 Năm 1 -HUS '!B17 + 'Điểm học kì 1 Năm 2 -HUS'!B19 + 'Điểm học kì 2 Năm 2 -HUS'!B19 )</f>
        <v>272.39999999999998</v>
      </c>
    </row>
    <row r="7" spans="1:13" ht="51" customHeight="1" thickTop="1" thickBot="1" x14ac:dyDescent="0.3">
      <c r="A7" s="100">
        <v>6</v>
      </c>
      <c r="B7" s="100" t="s">
        <v>114</v>
      </c>
      <c r="C7" s="111" t="s">
        <v>102</v>
      </c>
      <c r="D7" s="104">
        <v>3</v>
      </c>
      <c r="E7" s="104">
        <v>8.5</v>
      </c>
      <c r="F7" s="103">
        <f t="shared" si="0"/>
        <v>3.7</v>
      </c>
      <c r="J7" s="82" t="s">
        <v>137</v>
      </c>
      <c r="K7" s="82" t="s">
        <v>140</v>
      </c>
      <c r="L7" s="110" t="s">
        <v>142</v>
      </c>
      <c r="M7" s="110" t="s">
        <v>138</v>
      </c>
    </row>
    <row r="8" spans="1:13" ht="33.75" customHeight="1" thickTop="1" thickBot="1" x14ac:dyDescent="0.3">
      <c r="A8" s="100">
        <v>7</v>
      </c>
      <c r="B8" s="100" t="s">
        <v>116</v>
      </c>
      <c r="C8" s="113" t="s">
        <v>115</v>
      </c>
      <c r="D8" s="104">
        <v>3</v>
      </c>
      <c r="E8" s="104">
        <v>8.5</v>
      </c>
      <c r="F8" s="103">
        <f t="shared" si="0"/>
        <v>3.7</v>
      </c>
      <c r="J8" s="43">
        <v>3.6</v>
      </c>
      <c r="K8" s="43">
        <v>475.2</v>
      </c>
      <c r="L8" s="102">
        <f xml:space="preserve"> K8 - M6</f>
        <v>202.8</v>
      </c>
      <c r="M8" s="102">
        <f xml:space="preserve"> L8 / K6</f>
        <v>3.6214285714285714</v>
      </c>
    </row>
    <row r="9" spans="1:13" ht="26.25" customHeight="1" thickTop="1" x14ac:dyDescent="0.25">
      <c r="A9" s="100">
        <v>8</v>
      </c>
      <c r="B9" s="100" t="s">
        <v>117</v>
      </c>
      <c r="C9" s="113" t="s">
        <v>118</v>
      </c>
      <c r="D9" s="104">
        <v>3</v>
      </c>
      <c r="E9" s="104">
        <v>8.5</v>
      </c>
      <c r="F9" s="103">
        <f t="shared" si="0"/>
        <v>3.7</v>
      </c>
    </row>
    <row r="10" spans="1:13" ht="26.25" customHeight="1" x14ac:dyDescent="0.25">
      <c r="A10" s="100">
        <v>9</v>
      </c>
      <c r="B10" s="100" t="s">
        <v>119</v>
      </c>
      <c r="C10" s="113" t="s">
        <v>120</v>
      </c>
      <c r="D10" s="104">
        <v>3</v>
      </c>
      <c r="E10" s="104">
        <v>8.5</v>
      </c>
      <c r="F10" s="103">
        <f t="shared" si="0"/>
        <v>3.7</v>
      </c>
    </row>
    <row r="11" spans="1:13" ht="26.25" customHeight="1" x14ac:dyDescent="0.25">
      <c r="A11" s="100">
        <v>10</v>
      </c>
      <c r="B11" s="100" t="s">
        <v>121</v>
      </c>
      <c r="C11" s="113" t="s">
        <v>122</v>
      </c>
      <c r="D11" s="104">
        <v>3</v>
      </c>
      <c r="E11" s="104">
        <v>8.5</v>
      </c>
      <c r="F11" s="103">
        <f t="shared" si="0"/>
        <v>3.7</v>
      </c>
    </row>
    <row r="12" spans="1:13" ht="26.25" customHeight="1" x14ac:dyDescent="0.25">
      <c r="A12" s="100">
        <v>11</v>
      </c>
      <c r="B12" s="100" t="s">
        <v>124</v>
      </c>
      <c r="C12" s="113" t="s">
        <v>123</v>
      </c>
      <c r="D12" s="104">
        <v>3</v>
      </c>
      <c r="E12" s="104">
        <v>8.5</v>
      </c>
      <c r="F12" s="103">
        <f t="shared" si="0"/>
        <v>3.7</v>
      </c>
    </row>
    <row r="13" spans="1:13" ht="26.25" customHeight="1" thickBot="1" x14ac:dyDescent="0.3">
      <c r="A13" s="100">
        <v>12</v>
      </c>
      <c r="B13" s="101" t="s">
        <v>125</v>
      </c>
      <c r="C13" s="106" t="s">
        <v>126</v>
      </c>
      <c r="D13" s="105">
        <v>7</v>
      </c>
      <c r="E13" s="104">
        <v>8.5</v>
      </c>
      <c r="F13" s="103">
        <f t="shared" si="0"/>
        <v>3.7</v>
      </c>
    </row>
    <row r="14" spans="1:13" ht="26.25" customHeight="1" thickTop="1" x14ac:dyDescent="0.25">
      <c r="D14" s="122" t="s">
        <v>139</v>
      </c>
      <c r="E14" s="122">
        <f>SUMPRODUCT(D2:D13,E2:E13)/SUM(D2:D13)</f>
        <v>8.5500000000000007</v>
      </c>
      <c r="F14" s="122">
        <f>SUMPRODUCT(D2:D13,F2:F13)/SUM(D2:D13)</f>
        <v>3.7299999999999995</v>
      </c>
    </row>
    <row r="15" spans="1:13" ht="26.25" customHeight="1" thickBot="1" x14ac:dyDescent="0.3">
      <c r="D15" s="123"/>
      <c r="E15" s="123"/>
      <c r="F15" s="123"/>
    </row>
    <row r="16" spans="1:13" ht="26.25" customHeight="1" thickTop="1" x14ac:dyDescent="0.25"/>
    <row r="17" ht="26.25" customHeight="1" x14ac:dyDescent="0.25"/>
    <row r="18" ht="26.25" customHeight="1" x14ac:dyDescent="0.25"/>
  </sheetData>
  <mergeCells count="3">
    <mergeCell ref="D14:D15"/>
    <mergeCell ref="E14:E15"/>
    <mergeCell ref="F14:F1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204DC-28CB-4033-8A49-562FCDF4B9CE}">
  <dimension ref="A1"/>
  <sheetViews>
    <sheetView workbookViewId="0"/>
  </sheetViews>
  <sheetFormatPr defaultRowHeight="16.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Điểm học kì 1 Năm 1- HUS </vt:lpstr>
      <vt:lpstr>Điểm học kì 2 Năm 1 -HUS </vt:lpstr>
      <vt:lpstr>Điểm học kì 1 Năm 2 -HUS</vt:lpstr>
      <vt:lpstr>Điểm học kì 2 Năm 2 -HUS</vt:lpstr>
      <vt:lpstr>Điểm học kì 1 Năm 3 -HUS (2)</vt:lpstr>
      <vt:lpstr>Bằng Xuất Sắc</vt:lpstr>
      <vt:lpstr>Sheet2</vt:lpstr>
    </vt:vector>
  </TitlesOfParts>
  <Manager/>
  <Company>9Slide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Tiến Đạt</dc:creator>
  <cp:keywords/>
  <dc:description/>
  <cp:lastModifiedBy>Nguyen Duc Thang 20237738</cp:lastModifiedBy>
  <cp:revision/>
  <dcterms:created xsi:type="dcterms:W3CDTF">2023-11-16T17:26:05Z</dcterms:created>
  <dcterms:modified xsi:type="dcterms:W3CDTF">2025-09-19T01:07:17Z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2023-11-16T18:59:01Z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4a29fafd-4ff8-45e9-b67d-f03abf01674c</vt:lpwstr>
  </property>
  <property fmtid="{D5CDD505-2E9C-101B-9397-08002B2CF9AE}" pid="7" name="MSIP_Label_defa4170-0d19-0005-0004-bc88714345d2_ActionId">
    <vt:lpwstr>93637448-e18a-4448-bff1-6bb2a0359374</vt:lpwstr>
  </property>
  <property fmtid="{D5CDD505-2E9C-101B-9397-08002B2CF9AE}" pid="8" name="MSIP_Label_defa4170-0d19-0005-0004-bc88714345d2_ContentBits">
    <vt:lpwstr>0</vt:lpwstr>
  </property>
</Properties>
</file>