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defaultThemeVersion="166925"/>
  <mc:AlternateContent xmlns:mc="http://schemas.openxmlformats.org/markup-compatibility/2006">
    <mc:Choice Requires="x15">
      <x15ac:absPath xmlns:x15ac="http://schemas.microsoft.com/office/spreadsheetml/2010/11/ac" url="https://energieagence.sharepoint.com/sites/DEVMETHODES/Shared Documents/2 - DEVELOPPEMENT INTERNE/PLATEFORME SUBVENTIONS/7. SIMULATEURS/B to B/Version finale/Plateforme/Simulateur eau_déchets/"/>
    </mc:Choice>
  </mc:AlternateContent>
  <xr:revisionPtr revIDLastSave="137" documentId="8_{98F70A2B-7E7C-402C-BF46-52ACCAAADB33}" xr6:coauthVersionLast="47" xr6:coauthVersionMax="47" xr10:uidLastSave="{4CFBF517-94CD-4434-BEBA-A1DE912527CF}"/>
  <bookViews>
    <workbookView xWindow="-108" yWindow="-108" windowWidth="23256" windowHeight="13896" xr2:uid="{404A1A72-DA52-4F8E-9959-E2992AB1477C}"/>
  </bookViews>
  <sheets>
    <sheet name="Simulateur eau-déchets" sheetId="6" r:id="rId1"/>
    <sheet name="Data" sheetId="10" state="hidden" r:id="rId2"/>
    <sheet name="Paramètres" sheetId="2" state="hidden" r:id="rId3"/>
    <sheet name="Vue de synthèse" sheetId="3" state="hidden" r:id="rId4"/>
    <sheet name="Réflexion" sheetId="4" state="hidden" r:id="rId5"/>
  </sheets>
  <definedNames>
    <definedName name="_xlnm.Print_Area" localSheetId="0">'Simulateur eau-déchets'!$A$1:$J$59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6" l="1"/>
  <c r="H21" i="6" l="1"/>
  <c r="G12" i="6"/>
  <c r="H18" i="6" s="1"/>
  <c r="G8" i="6"/>
  <c r="G9" i="6"/>
  <c r="G10" i="6"/>
  <c r="G11" i="6"/>
  <c r="F18" i="6" s="1"/>
  <c r="F20" i="6" s="1"/>
  <c r="G7" i="6"/>
  <c r="E8" i="6"/>
  <c r="E9" i="6"/>
  <c r="E10" i="6"/>
  <c r="E11" i="6"/>
  <c r="E12" i="6"/>
  <c r="E13" i="6"/>
  <c r="E7" i="6"/>
  <c r="H19" i="6" s="1"/>
  <c r="E20" i="6"/>
  <c r="E18" i="6"/>
  <c r="D18" i="6"/>
  <c r="D20" i="6" s="1"/>
  <c r="H20" i="6" l="1"/>
  <c r="G20" i="6"/>
  <c r="G19" i="6"/>
  <c r="F42" i="6" l="1"/>
  <c r="B2" i="6"/>
  <c r="F41" i="6" l="1"/>
  <c r="F43" i="6"/>
  <c r="C59" i="2"/>
  <c r="C62" i="2"/>
  <c r="F44" i="6" l="1"/>
  <c r="F57" i="2"/>
  <c r="C57" i="2"/>
  <c r="B57" i="2"/>
  <c r="B19" i="4" l="1"/>
  <c r="B20" i="4"/>
  <c r="C10" i="4" l="1"/>
  <c r="C11" i="4"/>
  <c r="C5" i="4"/>
  <c r="D5" i="4" s="1"/>
  <c r="C6" i="4"/>
  <c r="D6" i="4" s="1"/>
  <c r="C4" i="4"/>
  <c r="D4" i="4" s="1"/>
  <c r="B17" i="4" l="1"/>
  <c r="B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Gil Majerus</author>
  </authors>
  <commentList>
    <comment ref="F9" authorId="0" shapeId="0" xr:uid="{F8376443-941F-4AB0-A82E-440948FE9DBA}">
      <text>
        <r>
          <rPr>
            <b/>
            <sz val="9"/>
            <color indexed="81"/>
            <rFont val="Tahoma"/>
            <family val="2"/>
          </rPr>
          <t>Gil Majerus:</t>
        </r>
        <r>
          <rPr>
            <sz val="9"/>
            <color indexed="81"/>
            <rFont val="Tahoma"/>
            <family val="2"/>
          </rPr>
          <t xml:space="preserve">
Aide temporaire impact environnemental — Entreprises — Guichet.lu - Guide administratif - Luxembourg (public.lu)</t>
        </r>
      </text>
    </comment>
    <comment ref="F41" authorId="0" shapeId="0" xr:uid="{14E19D77-568F-452A-A4E2-49B447F41247}">
      <text>
        <r>
          <rPr>
            <b/>
            <sz val="9"/>
            <color indexed="81"/>
            <rFont val="Tahoma"/>
            <family val="2"/>
          </rPr>
          <t>Gil Majerus:</t>
        </r>
        <r>
          <rPr>
            <sz val="9"/>
            <color indexed="81"/>
            <rFont val="Tahoma"/>
            <family val="2"/>
          </rPr>
          <t xml:space="preserve">
Ajouter le lien My Guichet de l'aide retenue</t>
        </r>
      </text>
    </comment>
  </commentList>
</comments>
</file>

<file path=xl/sharedStrings.xml><?xml version="1.0" encoding="utf-8"?>
<sst xmlns="http://schemas.openxmlformats.org/spreadsheetml/2006/main" count="335" uniqueCount="219">
  <si>
    <t>*</t>
  </si>
  <si>
    <t xml:space="preserve">Informations obligatoires </t>
  </si>
  <si>
    <t>Informations facultatives</t>
  </si>
  <si>
    <t>Moyenne</t>
  </si>
  <si>
    <t xml:space="preserve">Secteur </t>
  </si>
  <si>
    <t>Autre</t>
  </si>
  <si>
    <t>Fiche</t>
  </si>
  <si>
    <t>Nom du projet</t>
  </si>
  <si>
    <t>Description du projet</t>
  </si>
  <si>
    <t>Rénovation</t>
  </si>
  <si>
    <t>Projet_d_efficacité_énergétique et décarbonation</t>
  </si>
  <si>
    <t>Pompe à chaleur géothermie</t>
  </si>
  <si>
    <t>Oui</t>
  </si>
  <si>
    <t>Non</t>
  </si>
  <si>
    <t>ANALYSE DES DISPOSITIFS DE SUBVENTION APPLICABLES</t>
  </si>
  <si>
    <t>Critères d'éligibilité</t>
  </si>
  <si>
    <t>Exclusions/Points d'attention</t>
  </si>
  <si>
    <t>• Etre titulaire d'une autorisation d'établissement délivrée par la Direction Générale des Petites et Moyennes Entreprises du Ministère de l'Economie ;
• Remplir les conditions des PME en termes d'effectifs, de chiffre d'affaires annuel et de bilan annuel ;
•  Avoir son siège social à Luxembourg 
•  Réaliser un projet d'un montant compris entre 6 650 € HTVA  et 25 000 € HTVA
•  Nécessité d'introduire la demande avant la commande</t>
  </si>
  <si>
    <t xml:space="preserve">
•Ne pas déjà avoir bénéficier de 2 vouchers sustainability
•Non cumulable avec Aide Temporaire Impact Environnemental
•Nécessite une validation préalable du projet par l'House of Sustainability ou la Chambre des Métiers (artisans)
</t>
  </si>
  <si>
    <t>•Max 100 000€/groupe
•L’amélioration substantielle de l’impact environnemental de l’entreprise doit être évaluée par un expert indépendant agréé en la matière.
•Non cumulable avec voucher SME package</t>
  </si>
  <si>
    <t>Intensité maximale de l'aide/coûts éligibles</t>
  </si>
  <si>
    <t>•Etre titulaire d'une autorisation d'établissement
•Santé financière doit être vérifiée
• ROI minimum de 2 ans (règles internes)
•Contribution du projet au développement économique de l'entreprise
•Nécessité d'introduire la demande avant la commande</t>
  </si>
  <si>
    <t>Montant estimatif référence contrefactuelle</t>
  </si>
  <si>
    <t>AIDES RETENUES</t>
  </si>
  <si>
    <t>Aide publique retenue</t>
  </si>
  <si>
    <t xml:space="preserve">Montant estimatif de l'aide publique </t>
  </si>
  <si>
    <t>Total aide estimée</t>
  </si>
  <si>
    <t>Taux de couverture/investissement</t>
  </si>
  <si>
    <t>TOOL ESTIMATION SUBSIDES ENTREPRISES - Eau/Déchets</t>
  </si>
  <si>
    <t>Commerce alimentaire</t>
  </si>
  <si>
    <t>Projet favorisant le recyclage et le réemploi des déchets</t>
  </si>
  <si>
    <t>Recyclage et réemploi de déchets de l'entreprise</t>
  </si>
  <si>
    <t>Propriétaire exploitant</t>
  </si>
  <si>
    <t>Montant estimatif d'investissement du projet (coût total en €HT)</t>
  </si>
  <si>
    <t>Des commandes sont-elles déjà passées ?</t>
  </si>
  <si>
    <t>PV en autoconsommation avec rachat du surplus au prix marché (spot)</t>
  </si>
  <si>
    <t>Enveloppe extérieure (toiture…) ou terrain ZAE</t>
  </si>
  <si>
    <t>Projet_promouvant_les_énergies_renouvelables</t>
  </si>
  <si>
    <t>Lot</t>
  </si>
  <si>
    <t>Bilan carbone</t>
  </si>
  <si>
    <t>Efficacité énergétique</t>
  </si>
  <si>
    <t>Taille</t>
  </si>
  <si>
    <t>Sorte de projet</t>
  </si>
  <si>
    <t>Type de Projet</t>
  </si>
  <si>
    <t>Type d'études</t>
  </si>
  <si>
    <t xml:space="preserve">Thematique </t>
  </si>
  <si>
    <t>Oui/Non</t>
  </si>
  <si>
    <t>Domaine techniques</t>
  </si>
  <si>
    <t>FNN</t>
  </si>
  <si>
    <t>FNN Montant</t>
  </si>
  <si>
    <t>Projet d'efficacité énergétique</t>
  </si>
  <si>
    <t>Projet promouvant les énergies renouvelables</t>
  </si>
  <si>
    <t>Projet_de_développement</t>
  </si>
  <si>
    <t>Projet_d_innovation</t>
  </si>
  <si>
    <t>Domaine</t>
  </si>
  <si>
    <t>Extension</t>
  </si>
  <si>
    <t>Neuf</t>
  </si>
  <si>
    <t>Environnement</t>
  </si>
  <si>
    <t>Précision déchets</t>
  </si>
  <si>
    <t>Electromobilité</t>
  </si>
  <si>
    <t>% aide</t>
  </si>
  <si>
    <t>Petite</t>
  </si>
  <si>
    <t>Systèmes Thermiques</t>
  </si>
  <si>
    <t>Air comprimé</t>
  </si>
  <si>
    <t>Cogéneration à haut rendement</t>
  </si>
  <si>
    <t>Artisan</t>
  </si>
  <si>
    <t>Projet_d_efficacité_énergétique</t>
  </si>
  <si>
    <t>Projet diminuant la consommation et la pollution de l'eau</t>
  </si>
  <si>
    <t>Recyclage et réemploi de déchets issus d'autres entreprise</t>
  </si>
  <si>
    <t>Véhicules</t>
  </si>
  <si>
    <t>Boulangerie</t>
  </si>
  <si>
    <t>Projet_promouvant_les_énergies_renouvelables (hors PV)</t>
  </si>
  <si>
    <t>Audit énergétique non obligatoire</t>
  </si>
  <si>
    <t>Energies renouvelables</t>
  </si>
  <si>
    <t>Isolation Batiment</t>
  </si>
  <si>
    <t>Centres de données</t>
  </si>
  <si>
    <t>Chaudières à biomasse</t>
  </si>
  <si>
    <t>Boucher</t>
  </si>
  <si>
    <t>Infrastructure de recharge</t>
  </si>
  <si>
    <t>Boucherie</t>
  </si>
  <si>
    <t>Grande</t>
  </si>
  <si>
    <t xml:space="preserve">Extension </t>
  </si>
  <si>
    <t>Projet promouvant l'efficacité énergétique des bâtiments</t>
  </si>
  <si>
    <t>Etude énergétique ou décarbonation approfondie</t>
  </si>
  <si>
    <t>Décarbonation</t>
  </si>
  <si>
    <t>Ventilation</t>
  </si>
  <si>
    <t>Eclairage LED</t>
  </si>
  <si>
    <t>Eoliennes et parcs eoliens</t>
  </si>
  <si>
    <t>Boulanger</t>
  </si>
  <si>
    <t>Menuiserie</t>
  </si>
  <si>
    <t>Etude environnementale (air,eau,déchets…)</t>
  </si>
  <si>
    <t>Eau</t>
  </si>
  <si>
    <t>Systèmes de Froid</t>
  </si>
  <si>
    <t>Isolation Bâtiment</t>
  </si>
  <si>
    <t>Installation de biométhanisation</t>
  </si>
  <si>
    <t>Commercant</t>
  </si>
  <si>
    <t>Hotellerie</t>
  </si>
  <si>
    <t>Analyse cycle de vie</t>
  </si>
  <si>
    <t>Déchets/Circularité</t>
  </si>
  <si>
    <t>Monitoring</t>
  </si>
  <si>
    <t>Installations photovoltaiques</t>
  </si>
  <si>
    <t>Garage</t>
  </si>
  <si>
    <t>Restaurant</t>
  </si>
  <si>
    <t>Etude de faisabilité technique</t>
  </si>
  <si>
    <t>Managment de l'Energie</t>
  </si>
  <si>
    <t>Moteur</t>
  </si>
  <si>
    <t>Installations solaires thermiques</t>
  </si>
  <si>
    <t>Hotelier</t>
  </si>
  <si>
    <t>Etude en lien avec la mobilité</t>
  </si>
  <si>
    <t xml:space="preserve">Pompe </t>
  </si>
  <si>
    <t>Pile à combustible</t>
  </si>
  <si>
    <t>Supermarché</t>
  </si>
  <si>
    <t>Initiation démarche environnementale/management énergie</t>
  </si>
  <si>
    <t>Process/ Régulation</t>
  </si>
  <si>
    <t>Pompes à chaleur</t>
  </si>
  <si>
    <t>Autres</t>
  </si>
  <si>
    <t>Ballon thermodynamique</t>
  </si>
  <si>
    <t>Pompes à chaleur air/eau ou eau/eau hors géothermie</t>
  </si>
  <si>
    <t>Commerces alimentaires</t>
  </si>
  <si>
    <t>Récupération de chaleur sur condenseurs pour le chauffage de l'eau chaude sanitaire (ECS)</t>
  </si>
  <si>
    <t>Mise en place d'une production de froid au CO2 transcritique</t>
  </si>
  <si>
    <t>Remplacement de meubles froid par des meubles de nouvelle génération performants</t>
  </si>
  <si>
    <t>Adaptation des débits de renouvellement d'air selon besoins réel grace à l'installation de sondes CO2</t>
  </si>
  <si>
    <t>Mise en place de films de protection solaire sur les sur surfaces vitrées</t>
  </si>
  <si>
    <t>PV avec revente au prix garanti</t>
  </si>
  <si>
    <t>PV en autoconsommation avec rachat du surplus au tarif garanti</t>
  </si>
  <si>
    <t>Ombrière (carport)</t>
  </si>
  <si>
    <t>Tarifs élec garantis</t>
  </si>
  <si>
    <t>&lt;10 kWc</t>
  </si>
  <si>
    <t>10 à 30 kWc</t>
  </si>
  <si>
    <t>30 à 100 kWc</t>
  </si>
  <si>
    <t>100 à 200 kWc</t>
  </si>
  <si>
    <t>Klimabonus</t>
  </si>
  <si>
    <t>Max €/kW</t>
  </si>
  <si>
    <t xml:space="preserve">% investissement </t>
  </si>
  <si>
    <t>AO PV autoconsommation</t>
  </si>
  <si>
    <t>30 à 200 kW</t>
  </si>
  <si>
    <t>200 à 500 kW</t>
  </si>
  <si>
    <t>500 à 5000 kW</t>
  </si>
  <si>
    <t xml:space="preserve">Fit 4 sustainanility </t>
  </si>
  <si>
    <t>Montant min-max</t>
  </si>
  <si>
    <t>10000 à 100000€</t>
  </si>
  <si>
    <t xml:space="preserve">20000 à 200000€ </t>
  </si>
  <si>
    <t xml:space="preserve">Durée max de l'étude </t>
  </si>
  <si>
    <t>6 mois</t>
  </si>
  <si>
    <t xml:space="preserve">Loi pour la protection de l'environnement </t>
  </si>
  <si>
    <t>Loi environnement</t>
  </si>
  <si>
    <t>Fit 4 Sustainabiliy</t>
  </si>
  <si>
    <t>Aide temporaire impact environnemental</t>
  </si>
  <si>
    <t>Evaluation</t>
  </si>
  <si>
    <t>Loi environnement avec contrefactuelle</t>
  </si>
  <si>
    <t>Taux max</t>
  </si>
  <si>
    <t>Ecart à la contrefactuelle min</t>
  </si>
  <si>
    <t xml:space="preserve">Aide Loi environnement </t>
  </si>
  <si>
    <t xml:space="preserve">Petite </t>
  </si>
  <si>
    <t xml:space="preserve">Moyenne </t>
  </si>
  <si>
    <t xml:space="preserve">Grande </t>
  </si>
  <si>
    <t>Voucher SME Package</t>
  </si>
  <si>
    <t>Couverture investissement par voucher</t>
  </si>
  <si>
    <t>Montant voucher</t>
  </si>
  <si>
    <t>Min</t>
  </si>
  <si>
    <t xml:space="preserve">Max </t>
  </si>
  <si>
    <t>Loi environnement avec Investissement distinct ou aide temporaire</t>
  </si>
  <si>
    <t>Loi env ou aide temp + intéressant que voucher si investissement min</t>
  </si>
  <si>
    <t>Petite entreprise</t>
  </si>
  <si>
    <t>Moyenne entreprise</t>
  </si>
  <si>
    <t>Investissement max (aboutissant à une aide de 100 000€)</t>
  </si>
  <si>
    <t>Colonne1</t>
  </si>
  <si>
    <t>Ombrières 2024</t>
  </si>
  <si>
    <t>Innovants 2024</t>
  </si>
  <si>
    <t>Ombrières 2023</t>
  </si>
  <si>
    <t>Eveloppes bâtiments 2023</t>
  </si>
  <si>
    <t>Eveloppes bâtiments 2024</t>
  </si>
  <si>
    <t>&lt; 30/09/2024</t>
  </si>
  <si>
    <t>&gt; 30/09/2024</t>
  </si>
  <si>
    <t>7500€ à 50000€</t>
  </si>
  <si>
    <t>7500 et non 4500€ pour petites entreprises</t>
  </si>
  <si>
    <t xml:space="preserve">Fin dispositif Aide Temporaire : </t>
  </si>
  <si>
    <t>Informations obligatoires pour la simulation</t>
  </si>
  <si>
    <t xml:space="preserve">Eligible </t>
  </si>
  <si>
    <t>Aide Temporaire Impact Environnemental</t>
  </si>
  <si>
    <t>Aide Loi Environnement</t>
  </si>
  <si>
    <t>N/A</t>
  </si>
  <si>
    <t>Montant estimatif 
contrefactuelle</t>
  </si>
  <si>
    <t>/</t>
  </si>
  <si>
    <r>
      <t>Type de projet</t>
    </r>
    <r>
      <rPr>
        <sz val="14"/>
        <color rgb="FFFF0000"/>
        <rFont val="Calibri"/>
        <family val="2"/>
        <scheme val="minor"/>
      </rPr>
      <t>*</t>
    </r>
  </si>
  <si>
    <r>
      <t>Catégorie de projet</t>
    </r>
    <r>
      <rPr>
        <sz val="14"/>
        <color rgb="FFFF0000"/>
        <rFont val="Calibri"/>
        <family val="2"/>
        <scheme val="minor"/>
      </rPr>
      <t>*</t>
    </r>
  </si>
  <si>
    <r>
      <t>Propriétaire exploitant</t>
    </r>
    <r>
      <rPr>
        <sz val="14"/>
        <color rgb="FFFF0000"/>
        <rFont val="Calibri"/>
        <family val="2"/>
        <scheme val="minor"/>
      </rPr>
      <t>*</t>
    </r>
  </si>
  <si>
    <r>
      <t>Montant estimatif d'investissement du projet (coût total en €HT)</t>
    </r>
    <r>
      <rPr>
        <sz val="14"/>
        <color rgb="FFFF0000"/>
        <rFont val="Calibri"/>
        <family val="2"/>
        <scheme val="minor"/>
      </rPr>
      <t>*</t>
    </r>
  </si>
  <si>
    <r>
      <t>Des commandes sont-elles déjà passées ?</t>
    </r>
    <r>
      <rPr>
        <sz val="14"/>
        <color rgb="FFFF0000"/>
        <rFont val="Calibri"/>
        <family val="2"/>
        <scheme val="minor"/>
      </rPr>
      <t>*</t>
    </r>
  </si>
  <si>
    <t>Nom du client</t>
  </si>
  <si>
    <r>
      <t xml:space="preserve">• Etre titulaire d'une autorisation d'établissement délivrée par la Direction Générale des Classes Moyennes
• Etre propriétaire exploitant
• Réaliser un projet d'un montant supérieur à 7500€ HTVA
• Nécessité d'introduire la demande avant la commande
• </t>
    </r>
    <r>
      <rPr>
        <b/>
        <i/>
        <sz val="11"/>
        <color theme="1"/>
        <rFont val="Calibri"/>
        <family val="2"/>
        <scheme val="minor"/>
      </rPr>
      <t>La demande d’aide est à introduire au plus tard pour le 15 novembre 2024</t>
    </r>
  </si>
  <si>
    <r>
      <t xml:space="preserve">Taille de l'entreprise </t>
    </r>
    <r>
      <rPr>
        <sz val="14"/>
        <color rgb="FFFF0000"/>
        <rFont val="Calibri"/>
        <family val="2"/>
        <scheme val="minor"/>
      </rPr>
      <t>*</t>
    </r>
  </si>
  <si>
    <r>
      <t>Précision si déchets</t>
    </r>
    <r>
      <rPr>
        <sz val="14"/>
        <color rgb="FFFF0000"/>
        <rFont val="Calibri"/>
        <family val="2"/>
        <scheme val="minor"/>
      </rPr>
      <t>*</t>
    </r>
  </si>
  <si>
    <r>
      <t>Autorisation d'exploitation délivrée par la Direction des Classes Moyennes</t>
    </r>
    <r>
      <rPr>
        <sz val="14"/>
        <color rgb="FFFF0000"/>
        <rFont val="Calibri"/>
        <family val="2"/>
        <scheme val="minor"/>
      </rPr>
      <t>*</t>
    </r>
  </si>
  <si>
    <t xml:space="preserve">Montant estimatif </t>
  </si>
  <si>
    <t>Nom du champ</t>
  </si>
  <si>
    <t>Clé</t>
  </si>
  <si>
    <t>Type de projet</t>
  </si>
  <si>
    <t>%TypeProjet%</t>
  </si>
  <si>
    <t>Taille de l'entreprise</t>
  </si>
  <si>
    <t>%TailleEntreprise%</t>
  </si>
  <si>
    <t>%NomProjet%</t>
  </si>
  <si>
    <t>%DescriptionProjet%</t>
  </si>
  <si>
    <t>%CategorieProjet%</t>
  </si>
  <si>
    <t>Autorisation d'établissement délivrée par la Direction Générale des Classes Moyennes</t>
  </si>
  <si>
    <t>%AutoClasseMoyenne%</t>
  </si>
  <si>
    <t>%PropriExploitant%</t>
  </si>
  <si>
    <t>%Investissement%</t>
  </si>
  <si>
    <t>%CommandesPassees%</t>
  </si>
  <si>
    <t>Secteur</t>
  </si>
  <si>
    <t>%Secteur%</t>
  </si>
  <si>
    <t>%Fiche%</t>
  </si>
  <si>
    <t>%NomClient%</t>
  </si>
  <si>
    <t>Catégorie de projet ED</t>
  </si>
  <si>
    <t>Précsion si déchets</t>
  </si>
  <si>
    <t>%PrecisionDechets%</t>
  </si>
  <si>
    <t>%MontantContrefactuelle%</t>
  </si>
  <si>
    <t>•Mise en conformité réglementaire
•L'aide ne valorise que les projets qui vont au-delà du minimum réglementaire ou marché (référence contrefactuelle) et est calculé sur l'écart d'investissement associé
•Non cumulable avec voucher SME package ou Aide Temporaire Impact Environnemental
à partir de 2025
•Réduction minimale d'énergie de 20% ou 250 MWH p.a. par rapport au scénario de référence
L'intensité de l'aide n'excède pas 15 pour cent des coûts admissibles.
L’intensité de l’aide peut toutefois être majorée de 10 points de pourcentage pour les 
aides octroyées aux petites entreprises et de 5 points de pourcentage pour celles 
octroyées aux moyennes entreprises.
Elle peut également être majorée de 2,5 points de pourcentage pour les investissements 
effectués dans des zones assistées.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</si>
</sst>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0.00\ &quot;€&quot;"/>
    <numFmt numFmtId="165" formatCode="#,##0\ &quot;€&quot;"/>
    <numFmt numFmtId="166" formatCode="0.0%"/>
  </numFmts>
  <fonts count="19" x14ac:knownFonts="1">
    <font>
      <sz val="11"/>
      <color theme="1"/>
      <name val="Calibri"/>
      <family val="2"/>
      <scheme val="minor"/>
    </font>
    <font>
      <sz val="11"/>
      <color rgb="FFFF0000"/>
      <name val="Calibri"/>
      <family val="2"/>
      <scheme val="minor"/>
    </font>
    <font>
      <u/>
      <sz val="11"/>
      <color theme="10"/>
      <name val="Calibri"/>
      <family val="2"/>
      <scheme val="minor"/>
    </font>
    <font>
      <b/>
      <u/>
      <sz val="11"/>
      <color theme="1"/>
      <name val="Calibri"/>
      <family val="2"/>
      <scheme val="minor"/>
    </font>
    <font>
      <b/>
      <sz val="11"/>
      <color theme="0"/>
      <name val="Calibri"/>
      <family val="2"/>
      <scheme val="minor"/>
    </font>
    <font>
      <sz val="8"/>
      <name val="Calibri"/>
      <family val="2"/>
      <scheme val="minor"/>
    </font>
    <font>
      <b/>
      <sz val="14"/>
      <color theme="1"/>
      <name val="Calibri"/>
      <family val="2"/>
      <scheme val="minor"/>
    </font>
    <font>
      <b/>
      <sz val="16"/>
      <color theme="1"/>
      <name val="Calibri"/>
      <family val="2"/>
      <scheme val="minor"/>
    </font>
    <font>
      <b/>
      <sz val="24"/>
      <color theme="1"/>
      <name val="Calibri"/>
      <family val="2"/>
      <scheme val="minor"/>
    </font>
    <font>
      <b/>
      <sz val="18"/>
      <color theme="1"/>
      <name val="Calibri"/>
      <family val="2"/>
      <scheme val="minor"/>
    </font>
    <font>
      <sz val="11"/>
      <color theme="1"/>
      <name val="Calibri"/>
      <family val="2"/>
      <scheme val="minor"/>
    </font>
    <font>
      <sz val="14"/>
      <color theme="1"/>
      <name val="Calibri"/>
      <family val="2"/>
      <scheme val="minor"/>
    </font>
    <font>
      <i/>
      <sz val="11"/>
      <color theme="1"/>
      <name val="Calibri"/>
      <family val="2"/>
      <scheme val="minor"/>
    </font>
    <font>
      <sz val="9"/>
      <color indexed="81"/>
      <name val="Tahoma"/>
      <family val="2"/>
    </font>
    <font>
      <b/>
      <sz val="9"/>
      <color indexed="81"/>
      <name val="Tahoma"/>
      <family val="2"/>
    </font>
    <font>
      <sz val="14"/>
      <color rgb="FFFF0000"/>
      <name val="Calibri"/>
      <family val="2"/>
      <scheme val="minor"/>
    </font>
    <font>
      <b/>
      <i/>
      <sz val="11"/>
      <color theme="1"/>
      <name val="Calibri"/>
      <family val="2"/>
      <scheme val="minor"/>
    </font>
    <font>
      <sz val="10"/>
      <color rgb="FF212529"/>
      <name val="Arial"/>
      <family val="2"/>
    </font>
    <font>
      <b/>
      <sz val="11"/>
      <color rgb="FF212529"/>
      <name val="Arial"/>
      <family val="2"/>
    </font>
  </fonts>
  <fills count="17">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
      <patternFill patternType="solid">
        <fgColor rgb="FFA3D13B"/>
        <bgColor indexed="64"/>
      </patternFill>
    </fill>
    <fill>
      <patternFill patternType="solid">
        <fgColor theme="8" tint="0.59999389629810485"/>
        <bgColor indexed="64"/>
      </patternFill>
    </fill>
    <fill>
      <patternFill patternType="solid">
        <fgColor theme="0" tint="-4.9989318521683403E-2"/>
        <bgColor indexed="64"/>
      </patternFill>
    </fill>
    <fill>
      <patternFill patternType="darkDown"/>
    </fill>
    <fill>
      <patternFill patternType="solid">
        <fgColor rgb="FFFFFFFF"/>
        <bgColor indexed="64"/>
      </patternFill>
    </fill>
    <fill>
      <patternFill patternType="darkDown">
        <bgColor rgb="FFA3D13B"/>
      </patternFill>
    </fill>
    <fill>
      <patternFill patternType="darkDown">
        <bgColor theme="8" tint="0.59999389629810485"/>
      </patternFill>
    </fill>
    <fill>
      <patternFill patternType="darkDown">
        <bgColor theme="5" tint="0.59999389629810485"/>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bottom style="medium">
        <color rgb="FFEBEDF2"/>
      </bottom>
      <diagonal/>
    </border>
    <border>
      <left/>
      <right/>
      <top style="medium">
        <color rgb="FFEBEDF2"/>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44" fontId="10" fillId="0" borderId="0" applyFont="0" applyFill="0" applyBorder="0" applyAlignment="0" applyProtection="0"/>
  </cellStyleXfs>
  <cellXfs count="92">
    <xf numFmtId="0" fontId="0" fillId="0" borderId="0" xfId="0"/>
    <xf numFmtId="0" fontId="0" fillId="0" borderId="0" xfId="0" applyAlignment="1">
      <alignment vertical="center" wrapText="1"/>
    </xf>
    <xf numFmtId="0" fontId="0" fillId="0" borderId="4" xfId="0" applyBorder="1"/>
    <xf numFmtId="9" fontId="0" fillId="0" borderId="0" xfId="0" applyNumberFormat="1"/>
    <xf numFmtId="0" fontId="0" fillId="0" borderId="0" xfId="0" applyAlignment="1">
      <alignment horizontal="center"/>
    </xf>
    <xf numFmtId="0" fontId="1" fillId="0" borderId="0" xfId="0" applyFont="1"/>
    <xf numFmtId="165" fontId="0" fillId="0" borderId="0" xfId="0" applyNumberFormat="1" applyAlignment="1">
      <alignment horizontal="center"/>
    </xf>
    <xf numFmtId="0" fontId="0" fillId="3" borderId="0" xfId="0" applyFill="1"/>
    <xf numFmtId="9" fontId="0" fillId="0" borderId="4" xfId="0" applyNumberFormat="1" applyBorder="1" applyAlignment="1">
      <alignment horizontal="center"/>
    </xf>
    <xf numFmtId="165" fontId="0" fillId="0" borderId="4" xfId="0" applyNumberFormat="1" applyBorder="1" applyAlignment="1">
      <alignment horizontal="center"/>
    </xf>
    <xf numFmtId="0" fontId="0" fillId="3" borderId="4" xfId="0" applyFill="1" applyBorder="1"/>
    <xf numFmtId="0" fontId="0" fillId="0" borderId="4" xfId="0" applyBorder="1" applyAlignment="1">
      <alignment horizontal="center"/>
    </xf>
    <xf numFmtId="0" fontId="2" fillId="0" borderId="0" xfId="1" applyAlignment="1">
      <alignment vertical="center" wrapText="1"/>
    </xf>
    <xf numFmtId="0" fontId="0" fillId="0" borderId="0" xfId="0" applyAlignment="1">
      <alignment horizontal="center" vertical="center" wrapText="1"/>
    </xf>
    <xf numFmtId="166" fontId="0" fillId="0" borderId="0" xfId="0" applyNumberFormat="1" applyAlignment="1">
      <alignment horizontal="center"/>
    </xf>
    <xf numFmtId="0" fontId="3" fillId="0" borderId="0" xfId="0" applyFont="1"/>
    <xf numFmtId="0" fontId="4" fillId="4" borderId="7" xfId="0" applyFont="1" applyFill="1" applyBorder="1"/>
    <xf numFmtId="0" fontId="1" fillId="5" borderId="7" xfId="0" applyFont="1" applyFill="1" applyBorder="1"/>
    <xf numFmtId="0" fontId="1" fillId="0" borderId="7" xfId="0" applyFont="1" applyBorder="1"/>
    <xf numFmtId="0" fontId="0" fillId="7" borderId="0" xfId="0" applyFill="1"/>
    <xf numFmtId="0" fontId="0" fillId="7" borderId="0" xfId="0" applyFill="1" applyAlignment="1">
      <alignment horizontal="center"/>
    </xf>
    <xf numFmtId="0" fontId="1" fillId="7" borderId="0" xfId="0" applyFont="1" applyFill="1"/>
    <xf numFmtId="14" fontId="0" fillId="7" borderId="0" xfId="0" applyNumberFormat="1" applyFill="1"/>
    <xf numFmtId="0" fontId="0" fillId="9" borderId="0" xfId="0" applyFill="1" applyAlignment="1">
      <alignment vertical="center" wrapText="1"/>
    </xf>
    <xf numFmtId="0" fontId="0" fillId="9" borderId="11" xfId="0" applyFill="1" applyBorder="1" applyAlignment="1">
      <alignment vertical="center" wrapText="1"/>
    </xf>
    <xf numFmtId="0" fontId="0" fillId="9" borderId="10" xfId="0" applyFill="1" applyBorder="1" applyAlignment="1">
      <alignment vertical="center" wrapText="1"/>
    </xf>
    <xf numFmtId="0" fontId="0" fillId="9" borderId="12" xfId="0" applyFill="1" applyBorder="1" applyAlignment="1">
      <alignment vertical="center" wrapText="1"/>
    </xf>
    <xf numFmtId="0" fontId="0" fillId="9" borderId="14" xfId="0" applyFill="1" applyBorder="1" applyAlignment="1">
      <alignment vertical="center" wrapText="1"/>
    </xf>
    <xf numFmtId="0" fontId="0" fillId="9" borderId="16" xfId="0" applyFill="1" applyBorder="1" applyAlignment="1">
      <alignment vertical="center" wrapText="1"/>
    </xf>
    <xf numFmtId="0" fontId="0" fillId="9" borderId="15" xfId="0" applyFill="1" applyBorder="1" applyAlignment="1">
      <alignment vertical="center" wrapText="1"/>
    </xf>
    <xf numFmtId="0" fontId="0" fillId="9" borderId="8" xfId="0" applyFill="1" applyBorder="1" applyAlignment="1">
      <alignment horizontal="center" vertical="center" wrapText="1"/>
    </xf>
    <xf numFmtId="166" fontId="9" fillId="10" borderId="8" xfId="0" applyNumberFormat="1" applyFont="1" applyFill="1" applyBorder="1" applyAlignment="1">
      <alignment horizontal="center" vertical="center"/>
    </xf>
    <xf numFmtId="0" fontId="0" fillId="9" borderId="22" xfId="0" applyFill="1" applyBorder="1" applyAlignment="1">
      <alignment vertical="center" wrapText="1"/>
    </xf>
    <xf numFmtId="0" fontId="0" fillId="9" borderId="13" xfId="0" applyFill="1" applyBorder="1" applyAlignment="1">
      <alignment vertical="center" wrapText="1"/>
    </xf>
    <xf numFmtId="0" fontId="11" fillId="0" borderId="6" xfId="0" applyFont="1" applyBorder="1" applyAlignment="1">
      <alignment vertical="center" wrapText="1"/>
    </xf>
    <xf numFmtId="0" fontId="6" fillId="0" borderId="8" xfId="0" applyFont="1" applyBorder="1" applyAlignment="1">
      <alignment horizontal="center" vertical="center" wrapText="1"/>
    </xf>
    <xf numFmtId="165" fontId="7" fillId="10" borderId="4" xfId="0" applyNumberFormat="1" applyFont="1" applyFill="1" applyBorder="1" applyAlignment="1">
      <alignment horizontal="center" vertical="center" wrapText="1"/>
    </xf>
    <xf numFmtId="9" fontId="7" fillId="10" borderId="4" xfId="0" applyNumberFormat="1" applyFont="1" applyFill="1" applyBorder="1" applyAlignment="1">
      <alignment horizontal="center" vertical="center" wrapText="1"/>
    </xf>
    <xf numFmtId="164" fontId="7" fillId="2" borderId="4" xfId="0" applyNumberFormat="1"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0" borderId="19"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0" borderId="18" xfId="0" applyFont="1" applyBorder="1" applyAlignment="1">
      <alignment vertical="center" wrapText="1"/>
    </xf>
    <xf numFmtId="0" fontId="11" fillId="2" borderId="19" xfId="0" applyFont="1" applyFill="1" applyBorder="1" applyAlignment="1" applyProtection="1">
      <alignment horizontal="center" vertical="center" wrapText="1"/>
      <protection locked="0"/>
    </xf>
    <xf numFmtId="0" fontId="11" fillId="0" borderId="23" xfId="0" applyFont="1" applyBorder="1" applyAlignment="1">
      <alignment vertical="center" wrapText="1"/>
    </xf>
    <xf numFmtId="0" fontId="11" fillId="2" borderId="24" xfId="0" applyFont="1" applyFill="1" applyBorder="1" applyAlignment="1" applyProtection="1">
      <alignment horizontal="center" vertical="center" wrapText="1"/>
      <protection locked="0"/>
    </xf>
    <xf numFmtId="0" fontId="11" fillId="0" borderId="20" xfId="0" applyFont="1" applyBorder="1" applyAlignment="1">
      <alignment vertical="center" wrapText="1"/>
    </xf>
    <xf numFmtId="0" fontId="11" fillId="0" borderId="21" xfId="0" applyFont="1" applyBorder="1" applyAlignment="1">
      <alignment vertical="center" wrapText="1"/>
    </xf>
    <xf numFmtId="0" fontId="1" fillId="2" borderId="18" xfId="0" applyFont="1" applyFill="1" applyBorder="1" applyAlignment="1" applyProtection="1">
      <alignment vertical="center" wrapText="1"/>
      <protection locked="0"/>
    </xf>
    <xf numFmtId="0" fontId="0" fillId="6" borderId="21" xfId="0" applyFill="1" applyBorder="1" applyAlignment="1">
      <alignment vertical="center" wrapText="1"/>
    </xf>
    <xf numFmtId="0" fontId="0" fillId="12" borderId="8" xfId="0" applyFill="1" applyBorder="1" applyAlignment="1">
      <alignment horizontal="center" vertical="center" wrapText="1"/>
    </xf>
    <xf numFmtId="0" fontId="7" fillId="12" borderId="6" xfId="0" applyFont="1" applyFill="1" applyBorder="1" applyAlignment="1">
      <alignment horizontal="center" vertical="center" wrapText="1"/>
    </xf>
    <xf numFmtId="165" fontId="7" fillId="12" borderId="4" xfId="0" applyNumberFormat="1" applyFont="1" applyFill="1" applyBorder="1" applyAlignment="1">
      <alignment horizontal="center" vertical="center" wrapText="1"/>
    </xf>
    <xf numFmtId="164" fontId="7" fillId="12" borderId="4" xfId="0" applyNumberFormat="1" applyFont="1" applyFill="1" applyBorder="1" applyAlignment="1">
      <alignment horizontal="center" vertical="center" wrapText="1"/>
    </xf>
    <xf numFmtId="0" fontId="11" fillId="0" borderId="24" xfId="0" applyFont="1" applyBorder="1" applyAlignment="1">
      <alignment vertical="center" wrapText="1"/>
    </xf>
    <xf numFmtId="0" fontId="11" fillId="0" borderId="25" xfId="0" applyFont="1" applyBorder="1" applyAlignment="1">
      <alignment vertical="center" wrapText="1"/>
    </xf>
    <xf numFmtId="0" fontId="11" fillId="9" borderId="14" xfId="0" applyFont="1" applyFill="1" applyBorder="1" applyAlignment="1">
      <alignment vertical="center" wrapText="1"/>
    </xf>
    <xf numFmtId="0" fontId="11" fillId="9" borderId="12" xfId="0" applyFont="1" applyFill="1" applyBorder="1" applyAlignment="1">
      <alignment vertical="center" wrapText="1"/>
    </xf>
    <xf numFmtId="0" fontId="11" fillId="0" borderId="26" xfId="0" applyFont="1" applyBorder="1" applyAlignment="1">
      <alignment vertical="center" wrapText="1"/>
    </xf>
    <xf numFmtId="0" fontId="9" fillId="0" borderId="16" xfId="0" applyFont="1" applyBorder="1" applyAlignment="1">
      <alignment vertical="center" wrapText="1"/>
    </xf>
    <xf numFmtId="0" fontId="17" fillId="13" borderId="28" xfId="0" applyFont="1" applyFill="1" applyBorder="1" applyAlignment="1">
      <alignment vertical="top" wrapText="1"/>
    </xf>
    <xf numFmtId="0" fontId="18" fillId="13" borderId="27" xfId="0" applyFont="1" applyFill="1" applyBorder="1" applyAlignment="1">
      <alignment horizontal="center" wrapText="1"/>
    </xf>
    <xf numFmtId="0" fontId="0" fillId="9" borderId="29" xfId="0" applyFill="1" applyBorder="1" applyAlignment="1">
      <alignment vertical="center" wrapText="1"/>
    </xf>
    <xf numFmtId="165" fontId="7" fillId="10" borderId="8" xfId="2" applyNumberFormat="1" applyFont="1" applyFill="1" applyBorder="1" applyAlignment="1">
      <alignment horizontal="center" vertical="center"/>
    </xf>
    <xf numFmtId="0" fontId="11" fillId="2" borderId="30" xfId="0" applyFont="1" applyFill="1" applyBorder="1" applyAlignment="1" applyProtection="1">
      <alignment horizontal="center" vertical="center" wrapText="1"/>
      <protection locked="0"/>
    </xf>
    <xf numFmtId="0" fontId="11" fillId="2" borderId="31" xfId="0" applyFont="1" applyFill="1" applyBorder="1" applyAlignment="1" applyProtection="1">
      <alignment horizontal="center" vertical="center" wrapText="1"/>
      <protection locked="0"/>
    </xf>
    <xf numFmtId="0" fontId="7" fillId="10" borderId="8" xfId="0" applyFont="1" applyFill="1" applyBorder="1" applyAlignment="1">
      <alignment horizontal="center" vertical="center" wrapText="1"/>
    </xf>
    <xf numFmtId="0" fontId="11" fillId="6" borderId="4" xfId="0" applyFont="1" applyFill="1" applyBorder="1" applyAlignment="1" applyProtection="1">
      <alignment horizontal="center" vertical="center" wrapText="1"/>
      <protection locked="0"/>
    </xf>
    <xf numFmtId="0" fontId="0" fillId="14" borderId="8" xfId="0" applyFill="1" applyBorder="1" applyAlignment="1">
      <alignment horizontal="center" vertical="center" wrapText="1"/>
    </xf>
    <xf numFmtId="0" fontId="7" fillId="15" borderId="18" xfId="0" applyFont="1" applyFill="1" applyBorder="1" applyAlignment="1">
      <alignment horizontal="center" vertical="center" wrapText="1"/>
    </xf>
    <xf numFmtId="165" fontId="7" fillId="15" borderId="9" xfId="0" applyNumberFormat="1" applyFont="1" applyFill="1" applyBorder="1" applyAlignment="1">
      <alignment horizontal="center" vertical="center" wrapText="1"/>
    </xf>
    <xf numFmtId="165" fontId="7" fillId="15" borderId="6" xfId="0" applyNumberFormat="1" applyFont="1" applyFill="1" applyBorder="1" applyAlignment="1">
      <alignment horizontal="center" vertical="center" wrapText="1"/>
    </xf>
    <xf numFmtId="164" fontId="7" fillId="16" borderId="4"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8" fillId="8" borderId="1"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14" fontId="7" fillId="9" borderId="1" xfId="0" applyNumberFormat="1" applyFont="1" applyFill="1" applyBorder="1" applyAlignment="1">
      <alignment horizontal="center" vertical="center" wrapText="1"/>
    </xf>
    <xf numFmtId="14" fontId="7" fillId="9" borderId="3" xfId="0" applyNumberFormat="1" applyFont="1" applyFill="1" applyBorder="1" applyAlignment="1">
      <alignment horizontal="center" vertical="center" wrapText="1"/>
    </xf>
    <xf numFmtId="0" fontId="12" fillId="11" borderId="5" xfId="0" applyFont="1" applyFill="1" applyBorder="1" applyAlignment="1">
      <alignment vertical="center" wrapText="1"/>
    </xf>
    <xf numFmtId="0" fontId="12" fillId="11" borderId="17" xfId="0" applyFont="1" applyFill="1" applyBorder="1" applyAlignment="1">
      <alignment vertical="center" wrapText="1"/>
    </xf>
    <xf numFmtId="0" fontId="12" fillId="11" borderId="9" xfId="0" applyFont="1" applyFill="1" applyBorder="1" applyAlignment="1">
      <alignment vertical="center" wrapText="1"/>
    </xf>
    <xf numFmtId="0" fontId="12" fillId="11" borderId="5" xfId="0" applyFont="1" applyFill="1" applyBorder="1" applyAlignment="1">
      <alignment horizontal="left" vertical="center" wrapText="1"/>
    </xf>
    <xf numFmtId="0" fontId="12" fillId="11" borderId="17" xfId="0" applyFont="1" applyFill="1" applyBorder="1" applyAlignment="1">
      <alignment horizontal="left" vertical="center" wrapText="1"/>
    </xf>
    <xf numFmtId="0" fontId="12" fillId="11" borderId="9" xfId="0" applyFont="1" applyFill="1" applyBorder="1" applyAlignment="1">
      <alignment horizontal="left" vertical="center" wrapText="1"/>
    </xf>
    <xf numFmtId="164" fontId="7" fillId="12" borderId="5" xfId="0" applyNumberFormat="1" applyFont="1" applyFill="1" applyBorder="1" applyAlignment="1">
      <alignment horizontal="center" vertical="center" wrapText="1"/>
    </xf>
    <xf numFmtId="164" fontId="7" fillId="12" borderId="17" xfId="0" applyNumberFormat="1" applyFont="1" applyFill="1" applyBorder="1" applyAlignment="1">
      <alignment horizontal="center" vertical="center" wrapText="1"/>
    </xf>
    <xf numFmtId="164" fontId="7" fillId="12" borderId="9" xfId="0" applyNumberFormat="1" applyFont="1" applyFill="1" applyBorder="1" applyAlignment="1">
      <alignment horizontal="center" vertical="center" wrapText="1"/>
    </xf>
    <xf numFmtId="0" fontId="0" fillId="14" borderId="0" xfId="0" applyFill="1" applyAlignment="1">
      <alignment vertical="center" wrapText="1"/>
    </xf>
  </cellXfs>
  <cellStyles count="3">
    <cellStyle name="Lien hypertexte" xfId="1" builtinId="8"/>
    <cellStyle name="Monétaire" xfId="2" builtinId="4"/>
    <cellStyle name="Normal" xfId="0" builtinId="0"/>
  </cellStyles>
  <dxfs count="18">
    <dxf>
      <fill>
        <patternFill>
          <bgColor rgb="FF00B050"/>
        </patternFill>
      </fill>
    </dxf>
    <dxf>
      <font>
        <color rgb="FF9C0006"/>
      </font>
      <fill>
        <patternFill>
          <bgColor rgb="FFFFC7CE"/>
        </patternFill>
      </fill>
    </dxf>
    <dxf>
      <fill>
        <patternFill>
          <bgColor rgb="FF00B050"/>
        </patternFill>
      </fill>
    </dxf>
    <dxf>
      <font>
        <color rgb="FF9C0006"/>
      </font>
      <fill>
        <patternFill>
          <bgColor rgb="FFFFC7CE"/>
        </patternFill>
      </fill>
    </dxf>
    <dxf>
      <fill>
        <patternFill>
          <bgColor rgb="FF00B050"/>
        </patternFill>
      </fill>
    </dxf>
    <dxf>
      <font>
        <color rgb="FF9C0006"/>
      </font>
      <fill>
        <patternFill>
          <bgColor rgb="FFFFC7CE"/>
        </patternFill>
      </fill>
    </dxf>
    <dxf>
      <fill>
        <patternFill patternType="darkDown"/>
      </fill>
    </dxf>
    <dxf>
      <fill>
        <patternFill>
          <bgColor rgb="FF00B050"/>
        </patternFill>
      </fill>
    </dxf>
    <dxf>
      <font>
        <color rgb="FF9C0006"/>
      </font>
      <fill>
        <patternFill>
          <bgColor rgb="FFFFC7CE"/>
        </patternFill>
      </fill>
    </dxf>
    <dxf>
      <fill>
        <patternFill>
          <bgColor rgb="FF00B050"/>
        </patternFill>
      </fill>
    </dxf>
    <dxf>
      <font>
        <color rgb="FF9C0006"/>
      </font>
      <fill>
        <patternFill>
          <bgColor rgb="FFFFC7CE"/>
        </patternFill>
      </fill>
    </dxf>
    <dxf>
      <fill>
        <patternFill>
          <bgColor rgb="FF00B050"/>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solid">
          <fgColor indexed="64"/>
          <bgColor rgb="FFFFFF00"/>
        </patternFill>
      </fill>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border diagonalUp="0" diagonalDown="0">
        <left/>
        <right/>
        <top style="thin">
          <color theme="4" tint="0.39997558519241921"/>
        </top>
        <bottom style="thin">
          <color theme="4" tint="0.39997558519241921"/>
        </bottom>
        <vertical/>
        <horizontal/>
      </border>
    </dxf>
  </dxfs>
  <tableStyles count="0" defaultTableStyle="TableStyleMedium2" defaultPivotStyle="PivotStyleLight16"/>
  <colors>
    <mruColors>
      <color rgb="FFA3D1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130061</xdr:rowOff>
    </xdr:to>
    <xdr:sp macro="" textlink="">
      <xdr:nvSpPr>
        <xdr:cNvPr id="11" name="AutoShape 21" descr="Primes - Parc-Hosingen">
          <a:extLst>
            <a:ext uri="{FF2B5EF4-FFF2-40B4-BE49-F238E27FC236}">
              <a16:creationId xmlns:a16="http://schemas.microsoft.com/office/drawing/2014/main" id="{338969DE-C4CA-46DF-A695-74BB47190E72}"/>
            </a:ext>
          </a:extLst>
        </xdr:cNvPr>
        <xdr:cNvSpPr>
          <a:spLocks noChangeAspect="1" noChangeArrowheads="1"/>
        </xdr:cNvSpPr>
      </xdr:nvSpPr>
      <xdr:spPr bwMode="auto">
        <a:xfrm>
          <a:off x="5238750" y="11010900"/>
          <a:ext cx="304800" cy="3125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329045</xdr:colOff>
      <xdr:row>3</xdr:row>
      <xdr:rowOff>173183</xdr:rowOff>
    </xdr:from>
    <xdr:to>
      <xdr:col>7</xdr:col>
      <xdr:colOff>2268681</xdr:colOff>
      <xdr:row>6</xdr:row>
      <xdr:rowOff>381001</xdr:rowOff>
    </xdr:to>
    <xdr:grpSp>
      <xdr:nvGrpSpPr>
        <xdr:cNvPr id="12" name="Groupe 11">
          <a:extLst>
            <a:ext uri="{FF2B5EF4-FFF2-40B4-BE49-F238E27FC236}">
              <a16:creationId xmlns:a16="http://schemas.microsoft.com/office/drawing/2014/main" id="{E663D3C6-2627-418B-88CD-448719512709}"/>
            </a:ext>
          </a:extLst>
        </xdr:cNvPr>
        <xdr:cNvGrpSpPr/>
      </xdr:nvGrpSpPr>
      <xdr:grpSpPr>
        <a:xfrm>
          <a:off x="14197445" y="1144733"/>
          <a:ext cx="1939636" cy="855518"/>
          <a:chOff x="9812656" y="6955154"/>
          <a:chExt cx="2629376" cy="1119188"/>
        </a:xfrm>
      </xdr:grpSpPr>
      <xdr:sp macro="" textlink="">
        <xdr:nvSpPr>
          <xdr:cNvPr id="13" name="Rectangle : coins arrondis 12">
            <a:extLst>
              <a:ext uri="{FF2B5EF4-FFF2-40B4-BE49-F238E27FC236}">
                <a16:creationId xmlns:a16="http://schemas.microsoft.com/office/drawing/2014/main" id="{E8903BE4-6047-7BDE-687E-F49835009BBE}"/>
              </a:ext>
            </a:extLst>
          </xdr:cNvPr>
          <xdr:cNvSpPr/>
        </xdr:nvSpPr>
        <xdr:spPr>
          <a:xfrm>
            <a:off x="9812656" y="6955154"/>
            <a:ext cx="2629376" cy="1119188"/>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LU" sz="1100"/>
          </a:p>
        </xdr:txBody>
      </xdr:sp>
      <xdr:pic>
        <xdr:nvPicPr>
          <xdr:cNvPr id="14" name="Image 13">
            <a:extLst>
              <a:ext uri="{FF2B5EF4-FFF2-40B4-BE49-F238E27FC236}">
                <a16:creationId xmlns:a16="http://schemas.microsoft.com/office/drawing/2014/main" id="{0CE0B05E-ECF5-DD8F-33D4-9D8D1217BC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0768" y="6994683"/>
            <a:ext cx="2350921" cy="1021842"/>
          </a:xfrm>
          <a:prstGeom prst="rect">
            <a:avLst/>
          </a:prstGeom>
        </xdr:spPr>
      </xdr:pic>
    </xdr:grpSp>
    <xdr:clientData/>
  </xdr:twoCellAnchor>
  <xdr:twoCellAnchor editAs="oneCell">
    <xdr:from>
      <xdr:col>6</xdr:col>
      <xdr:colOff>764899</xdr:colOff>
      <xdr:row>41</xdr:row>
      <xdr:rowOff>70663</xdr:rowOff>
    </xdr:from>
    <xdr:to>
      <xdr:col>6</xdr:col>
      <xdr:colOff>2438189</xdr:colOff>
      <xdr:row>42</xdr:row>
      <xdr:rowOff>815912</xdr:rowOff>
    </xdr:to>
    <xdr:pic>
      <xdr:nvPicPr>
        <xdr:cNvPr id="15" name="Graphique 21" descr="Banque avec un remplissage uni">
          <a:extLst>
            <a:ext uri="{FF2B5EF4-FFF2-40B4-BE49-F238E27FC236}">
              <a16:creationId xmlns:a16="http://schemas.microsoft.com/office/drawing/2014/main" id="{46F52444-0676-4A32-B4E9-E9328A332A7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637928" y="18259750"/>
          <a:ext cx="1601926" cy="1476036"/>
        </a:xfrm>
        <a:prstGeom prst="rect">
          <a:avLst/>
        </a:prstGeom>
      </xdr:spPr>
    </xdr:pic>
    <xdr:clientData/>
  </xdr:twoCellAnchor>
  <xdr:twoCellAnchor editAs="oneCell">
    <xdr:from>
      <xdr:col>3</xdr:col>
      <xdr:colOff>180014</xdr:colOff>
      <xdr:row>16</xdr:row>
      <xdr:rowOff>0</xdr:rowOff>
    </xdr:from>
    <xdr:to>
      <xdr:col>3</xdr:col>
      <xdr:colOff>2232659</xdr:colOff>
      <xdr:row>16</xdr:row>
      <xdr:rowOff>872858</xdr:rowOff>
    </xdr:to>
    <xdr:pic>
      <xdr:nvPicPr>
        <xdr:cNvPr id="2" name="Picture 1" descr="Primes et subventions – Let's save energy">
          <a:extLst>
            <a:ext uri="{FF2B5EF4-FFF2-40B4-BE49-F238E27FC236}">
              <a16:creationId xmlns:a16="http://schemas.microsoft.com/office/drawing/2014/main" id="{441AAFF1-BFFD-C4AF-0918-21CC4DEDFB13}"/>
            </a:ext>
          </a:extLst>
        </xdr:cNvPr>
        <xdr:cNvPicPr>
          <a:picLocks noChangeAspect="1"/>
        </xdr:cNvPicPr>
      </xdr:nvPicPr>
      <xdr:blipFill>
        <a:blip xmlns:r="http://schemas.openxmlformats.org/officeDocument/2006/relationships" r:embed="rId4"/>
        <a:stretch>
          <a:fillRect/>
        </a:stretch>
      </xdr:blipFill>
      <xdr:spPr>
        <a:xfrm>
          <a:off x="2923214" y="7962900"/>
          <a:ext cx="2054550" cy="867143"/>
        </a:xfrm>
        <a:prstGeom prst="rect">
          <a:avLst/>
        </a:prstGeom>
      </xdr:spPr>
    </xdr:pic>
    <xdr:clientData/>
  </xdr:twoCellAnchor>
  <xdr:twoCellAnchor editAs="oneCell">
    <xdr:from>
      <xdr:col>4</xdr:col>
      <xdr:colOff>355276</xdr:colOff>
      <xdr:row>16</xdr:row>
      <xdr:rowOff>0</xdr:rowOff>
    </xdr:from>
    <xdr:to>
      <xdr:col>4</xdr:col>
      <xdr:colOff>1863090</xdr:colOff>
      <xdr:row>17</xdr:row>
      <xdr:rowOff>2878</xdr:rowOff>
    </xdr:to>
    <xdr:pic>
      <xdr:nvPicPr>
        <xdr:cNvPr id="5" name="Picture 4" descr="Primes et subventions – Let's save energy">
          <a:extLst>
            <a:ext uri="{FF2B5EF4-FFF2-40B4-BE49-F238E27FC236}">
              <a16:creationId xmlns:a16="http://schemas.microsoft.com/office/drawing/2014/main" id="{ADB6F84E-D9A4-E72C-F925-BA221E02067A}"/>
            </a:ext>
          </a:extLst>
        </xdr:cNvPr>
        <xdr:cNvPicPr>
          <a:picLocks noChangeAspect="1"/>
        </xdr:cNvPicPr>
      </xdr:nvPicPr>
      <xdr:blipFill>
        <a:blip xmlns:r="http://schemas.openxmlformats.org/officeDocument/2006/relationships" r:embed="rId5"/>
        <a:stretch>
          <a:fillRect/>
        </a:stretch>
      </xdr:blipFill>
      <xdr:spPr>
        <a:xfrm>
          <a:off x="5536876" y="7962900"/>
          <a:ext cx="1496384" cy="879179"/>
        </a:xfrm>
        <a:prstGeom prst="rect">
          <a:avLst/>
        </a:prstGeom>
      </xdr:spPr>
    </xdr:pic>
    <xdr:clientData/>
  </xdr:twoCellAnchor>
  <xdr:twoCellAnchor editAs="oneCell">
    <xdr:from>
      <xdr:col>5</xdr:col>
      <xdr:colOff>312409</xdr:colOff>
      <xdr:row>16</xdr:row>
      <xdr:rowOff>0</xdr:rowOff>
    </xdr:from>
    <xdr:to>
      <xdr:col>5</xdr:col>
      <xdr:colOff>2494532</xdr:colOff>
      <xdr:row>16</xdr:row>
      <xdr:rowOff>872490</xdr:rowOff>
    </xdr:to>
    <xdr:pic>
      <xdr:nvPicPr>
        <xdr:cNvPr id="6" name="Picture 5" descr="Aide entreprise - SME Package: Sustainability: House of Sustainability">
          <a:extLst>
            <a:ext uri="{FF2B5EF4-FFF2-40B4-BE49-F238E27FC236}">
              <a16:creationId xmlns:a16="http://schemas.microsoft.com/office/drawing/2014/main" id="{4CCC6BAC-715E-4F1C-857F-A0C4087EE288}"/>
            </a:ext>
          </a:extLst>
        </xdr:cNvPr>
        <xdr:cNvPicPr>
          <a:picLocks noChangeAspect="1"/>
        </xdr:cNvPicPr>
      </xdr:nvPicPr>
      <xdr:blipFill>
        <a:blip xmlns:r="http://schemas.openxmlformats.org/officeDocument/2006/relationships" r:embed="rId6"/>
        <a:stretch>
          <a:fillRect/>
        </a:stretch>
      </xdr:blipFill>
      <xdr:spPr>
        <a:xfrm>
          <a:off x="7684759" y="7962900"/>
          <a:ext cx="2114496" cy="872490"/>
        </a:xfrm>
        <a:prstGeom prst="rect">
          <a:avLst/>
        </a:prstGeom>
      </xdr:spPr>
    </xdr:pic>
    <xdr:clientData/>
  </xdr:twoCellAnchor>
  <xdr:oneCellAnchor>
    <xdr:from>
      <xdr:col>3</xdr:col>
      <xdr:colOff>0</xdr:colOff>
      <xdr:row>24</xdr:row>
      <xdr:rowOff>0</xdr:rowOff>
    </xdr:from>
    <xdr:ext cx="304800" cy="310170"/>
    <xdr:sp macro="" textlink="">
      <xdr:nvSpPr>
        <xdr:cNvPr id="3" name="AutoShape 21" descr="Primes - Parc-Hosingen">
          <a:extLst>
            <a:ext uri="{FF2B5EF4-FFF2-40B4-BE49-F238E27FC236}">
              <a16:creationId xmlns:a16="http://schemas.microsoft.com/office/drawing/2014/main" id="{BA2E4278-BD2F-4B2E-9CCB-532367EE275F}"/>
            </a:ext>
          </a:extLst>
        </xdr:cNvPr>
        <xdr:cNvSpPr>
          <a:spLocks noChangeAspect="1" noChangeArrowheads="1"/>
        </xdr:cNvSpPr>
      </xdr:nvSpPr>
      <xdr:spPr bwMode="auto">
        <a:xfrm>
          <a:off x="5569527" y="11166764"/>
          <a:ext cx="304800" cy="3101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40</xdr:row>
      <xdr:rowOff>30480</xdr:rowOff>
    </xdr:from>
    <xdr:to>
      <xdr:col>8</xdr:col>
      <xdr:colOff>626629</xdr:colOff>
      <xdr:row>52</xdr:row>
      <xdr:rowOff>32146</xdr:rowOff>
    </xdr:to>
    <xdr:pic>
      <xdr:nvPicPr>
        <xdr:cNvPr id="2" name="Image 1">
          <a:extLst>
            <a:ext uri="{FF2B5EF4-FFF2-40B4-BE49-F238E27FC236}">
              <a16:creationId xmlns:a16="http://schemas.microsoft.com/office/drawing/2014/main" id="{D866D241-48D8-A33A-7F9B-EE0F4A6C590F}"/>
            </a:ext>
          </a:extLst>
        </xdr:cNvPr>
        <xdr:cNvPicPr>
          <a:picLocks noChangeAspect="1"/>
        </xdr:cNvPicPr>
      </xdr:nvPicPr>
      <xdr:blipFill>
        <a:blip xmlns:r="http://schemas.openxmlformats.org/officeDocument/2006/relationships" r:embed="rId1"/>
        <a:stretch>
          <a:fillRect/>
        </a:stretch>
      </xdr:blipFill>
      <xdr:spPr>
        <a:xfrm>
          <a:off x="2872740" y="7162800"/>
          <a:ext cx="5114809" cy="2196226"/>
        </a:xfrm>
        <a:prstGeom prst="rect">
          <a:avLst/>
        </a:prstGeom>
      </xdr:spPr>
    </xdr:pic>
    <xdr:clientData/>
  </xdr:twoCellAnchor>
  <xdr:twoCellAnchor editAs="oneCell">
    <xdr:from>
      <xdr:col>8</xdr:col>
      <xdr:colOff>167640</xdr:colOff>
      <xdr:row>64</xdr:row>
      <xdr:rowOff>134568</xdr:rowOff>
    </xdr:from>
    <xdr:to>
      <xdr:col>13</xdr:col>
      <xdr:colOff>40965</xdr:colOff>
      <xdr:row>84</xdr:row>
      <xdr:rowOff>18289</xdr:rowOff>
    </xdr:to>
    <xdr:pic>
      <xdr:nvPicPr>
        <xdr:cNvPr id="3" name="Image 2">
          <a:extLst>
            <a:ext uri="{FF2B5EF4-FFF2-40B4-BE49-F238E27FC236}">
              <a16:creationId xmlns:a16="http://schemas.microsoft.com/office/drawing/2014/main" id="{A931E7CA-9D7A-1771-65BD-70475A292CC2}"/>
            </a:ext>
          </a:extLst>
        </xdr:cNvPr>
        <xdr:cNvPicPr>
          <a:picLocks noChangeAspect="1"/>
        </xdr:cNvPicPr>
      </xdr:nvPicPr>
      <xdr:blipFill>
        <a:blip xmlns:r="http://schemas.openxmlformats.org/officeDocument/2006/relationships" r:embed="rId2"/>
        <a:stretch>
          <a:fillRect/>
        </a:stretch>
      </xdr:blipFill>
      <xdr:spPr>
        <a:xfrm>
          <a:off x="10088880" y="12570408"/>
          <a:ext cx="4407225" cy="3541321"/>
        </a:xfrm>
        <a:prstGeom prst="rect">
          <a:avLst/>
        </a:prstGeom>
      </xdr:spPr>
    </xdr:pic>
    <xdr:clientData/>
  </xdr:twoCellAnchor>
  <xdr:twoCellAnchor editAs="oneCell">
    <xdr:from>
      <xdr:col>3</xdr:col>
      <xdr:colOff>259080</xdr:colOff>
      <xdr:row>93</xdr:row>
      <xdr:rowOff>76735</xdr:rowOff>
    </xdr:from>
    <xdr:to>
      <xdr:col>5</xdr:col>
      <xdr:colOff>1339185</xdr:colOff>
      <xdr:row>101</xdr:row>
      <xdr:rowOff>115499</xdr:rowOff>
    </xdr:to>
    <xdr:pic>
      <xdr:nvPicPr>
        <xdr:cNvPr id="4" name="Image 3">
          <a:extLst>
            <a:ext uri="{FF2B5EF4-FFF2-40B4-BE49-F238E27FC236}">
              <a16:creationId xmlns:a16="http://schemas.microsoft.com/office/drawing/2014/main" id="{E445531A-3D95-D45D-6E75-B62AC9E88B9D}"/>
            </a:ext>
          </a:extLst>
        </xdr:cNvPr>
        <xdr:cNvPicPr>
          <a:picLocks noChangeAspect="1"/>
        </xdr:cNvPicPr>
      </xdr:nvPicPr>
      <xdr:blipFill>
        <a:blip xmlns:r="http://schemas.openxmlformats.org/officeDocument/2006/relationships" r:embed="rId3"/>
        <a:stretch>
          <a:fillRect/>
        </a:stretch>
      </xdr:blipFill>
      <xdr:spPr>
        <a:xfrm>
          <a:off x="4594860" y="17267455"/>
          <a:ext cx="4112865" cy="1501804"/>
        </a:xfrm>
        <a:prstGeom prst="rect">
          <a:avLst/>
        </a:prstGeom>
      </xdr:spPr>
    </xdr:pic>
    <xdr:clientData/>
  </xdr:twoCellAnchor>
  <xdr:twoCellAnchor editAs="oneCell">
    <xdr:from>
      <xdr:col>0</xdr:col>
      <xdr:colOff>0</xdr:colOff>
      <xdr:row>106</xdr:row>
      <xdr:rowOff>45720</xdr:rowOff>
    </xdr:from>
    <xdr:to>
      <xdr:col>3</xdr:col>
      <xdr:colOff>1106094</xdr:colOff>
      <xdr:row>144</xdr:row>
      <xdr:rowOff>172470</xdr:rowOff>
    </xdr:to>
    <xdr:pic>
      <xdr:nvPicPr>
        <xdr:cNvPr id="5" name="Image 4">
          <a:extLst>
            <a:ext uri="{FF2B5EF4-FFF2-40B4-BE49-F238E27FC236}">
              <a16:creationId xmlns:a16="http://schemas.microsoft.com/office/drawing/2014/main" id="{FB5437E1-0D68-5616-FA39-7E7F932C4591}"/>
            </a:ext>
          </a:extLst>
        </xdr:cNvPr>
        <xdr:cNvPicPr>
          <a:picLocks noChangeAspect="1"/>
        </xdr:cNvPicPr>
      </xdr:nvPicPr>
      <xdr:blipFill>
        <a:blip xmlns:r="http://schemas.openxmlformats.org/officeDocument/2006/relationships" r:embed="rId4"/>
        <a:stretch>
          <a:fillRect/>
        </a:stretch>
      </xdr:blipFill>
      <xdr:spPr>
        <a:xfrm>
          <a:off x="0" y="19613880"/>
          <a:ext cx="5685714" cy="7076190"/>
        </a:xfrm>
        <a:prstGeom prst="rect">
          <a:avLst/>
        </a:prstGeom>
      </xdr:spPr>
    </xdr:pic>
    <xdr:clientData/>
  </xdr:twoCellAnchor>
  <xdr:twoCellAnchor editAs="oneCell">
    <xdr:from>
      <xdr:col>0</xdr:col>
      <xdr:colOff>0</xdr:colOff>
      <xdr:row>147</xdr:row>
      <xdr:rowOff>167640</xdr:rowOff>
    </xdr:from>
    <xdr:to>
      <xdr:col>3</xdr:col>
      <xdr:colOff>1113267</xdr:colOff>
      <xdr:row>157</xdr:row>
      <xdr:rowOff>91440</xdr:rowOff>
    </xdr:to>
    <xdr:pic>
      <xdr:nvPicPr>
        <xdr:cNvPr id="6" name="Image 5">
          <a:extLst>
            <a:ext uri="{FF2B5EF4-FFF2-40B4-BE49-F238E27FC236}">
              <a16:creationId xmlns:a16="http://schemas.microsoft.com/office/drawing/2014/main" id="{7A7DCC88-9E4B-ACE3-03EA-7A0FA00F0DEF}"/>
            </a:ext>
          </a:extLst>
        </xdr:cNvPr>
        <xdr:cNvPicPr>
          <a:picLocks noChangeAspect="1"/>
        </xdr:cNvPicPr>
      </xdr:nvPicPr>
      <xdr:blipFill>
        <a:blip xmlns:r="http://schemas.openxmlformats.org/officeDocument/2006/relationships" r:embed="rId5"/>
        <a:stretch>
          <a:fillRect/>
        </a:stretch>
      </xdr:blipFill>
      <xdr:spPr>
        <a:xfrm>
          <a:off x="0" y="27233880"/>
          <a:ext cx="5692887" cy="1752600"/>
        </a:xfrm>
        <a:prstGeom prst="rect">
          <a:avLst/>
        </a:prstGeom>
      </xdr:spPr>
    </xdr:pic>
    <xdr:clientData/>
  </xdr:twoCellAnchor>
  <xdr:twoCellAnchor editAs="oneCell">
    <xdr:from>
      <xdr:col>18</xdr:col>
      <xdr:colOff>1341120</xdr:colOff>
      <xdr:row>66</xdr:row>
      <xdr:rowOff>175260</xdr:rowOff>
    </xdr:from>
    <xdr:to>
      <xdr:col>22</xdr:col>
      <xdr:colOff>388965</xdr:colOff>
      <xdr:row>84</xdr:row>
      <xdr:rowOff>175545</xdr:rowOff>
    </xdr:to>
    <xdr:pic>
      <xdr:nvPicPr>
        <xdr:cNvPr id="7" name="Image 6">
          <a:extLst>
            <a:ext uri="{FF2B5EF4-FFF2-40B4-BE49-F238E27FC236}">
              <a16:creationId xmlns:a16="http://schemas.microsoft.com/office/drawing/2014/main" id="{3B556F4C-1B16-CEFF-F771-28A3EDC82986}"/>
            </a:ext>
          </a:extLst>
        </xdr:cNvPr>
        <xdr:cNvPicPr>
          <a:picLocks noChangeAspect="1"/>
        </xdr:cNvPicPr>
      </xdr:nvPicPr>
      <xdr:blipFill>
        <a:blip xmlns:r="http://schemas.openxmlformats.org/officeDocument/2006/relationships" r:embed="rId6"/>
        <a:stretch>
          <a:fillRect/>
        </a:stretch>
      </xdr:blipFill>
      <xdr:spPr>
        <a:xfrm>
          <a:off x="19720560" y="12976860"/>
          <a:ext cx="3985605" cy="3292125"/>
        </a:xfrm>
        <a:prstGeom prst="rect">
          <a:avLst/>
        </a:prstGeom>
      </xdr:spPr>
    </xdr:pic>
    <xdr:clientData/>
  </xdr:twoCellAnchor>
  <xdr:twoCellAnchor editAs="oneCell">
    <xdr:from>
      <xdr:col>14</xdr:col>
      <xdr:colOff>0</xdr:colOff>
      <xdr:row>67</xdr:row>
      <xdr:rowOff>0</xdr:rowOff>
    </xdr:from>
    <xdr:to>
      <xdr:col>18</xdr:col>
      <xdr:colOff>1257681</xdr:colOff>
      <xdr:row>85</xdr:row>
      <xdr:rowOff>46009</xdr:rowOff>
    </xdr:to>
    <xdr:pic>
      <xdr:nvPicPr>
        <xdr:cNvPr id="8" name="Image 7">
          <a:extLst>
            <a:ext uri="{FF2B5EF4-FFF2-40B4-BE49-F238E27FC236}">
              <a16:creationId xmlns:a16="http://schemas.microsoft.com/office/drawing/2014/main" id="{F770E3DF-D6C3-72EE-A2D7-AF933C70A58F}"/>
            </a:ext>
          </a:extLst>
        </xdr:cNvPr>
        <xdr:cNvPicPr>
          <a:picLocks noChangeAspect="1"/>
        </xdr:cNvPicPr>
      </xdr:nvPicPr>
      <xdr:blipFill>
        <a:blip xmlns:r="http://schemas.openxmlformats.org/officeDocument/2006/relationships" r:embed="rId7"/>
        <a:stretch>
          <a:fillRect/>
        </a:stretch>
      </xdr:blipFill>
      <xdr:spPr>
        <a:xfrm>
          <a:off x="15240000" y="12984480"/>
          <a:ext cx="4397121" cy="3337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550895</xdr:colOff>
      <xdr:row>40</xdr:row>
      <xdr:rowOff>65752</xdr:rowOff>
    </xdr:to>
    <xdr:pic>
      <xdr:nvPicPr>
        <xdr:cNvPr id="2" name="Image 1">
          <a:extLst>
            <a:ext uri="{FF2B5EF4-FFF2-40B4-BE49-F238E27FC236}">
              <a16:creationId xmlns:a16="http://schemas.microsoft.com/office/drawing/2014/main" id="{FB54D707-572D-2AF1-C7F6-800DEAA77D54}"/>
            </a:ext>
          </a:extLst>
        </xdr:cNvPr>
        <xdr:cNvPicPr>
          <a:picLocks noChangeAspect="1"/>
        </xdr:cNvPicPr>
      </xdr:nvPicPr>
      <xdr:blipFill>
        <a:blip xmlns:r="http://schemas.openxmlformats.org/officeDocument/2006/relationships" r:embed="rId1"/>
        <a:stretch>
          <a:fillRect/>
        </a:stretch>
      </xdr:blipFill>
      <xdr:spPr>
        <a:xfrm>
          <a:off x="0" y="0"/>
          <a:ext cx="12438095" cy="738095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F88666-A4DB-4653-8278-206EFAE49976}" name="Table2" displayName="Table2" ref="A3:E11" totalsRowShown="0">
  <autoFilter ref="A3:E11" xr:uid="{C1F88666-A4DB-4653-8278-206EFAE49976}"/>
  <tableColumns count="5">
    <tableColumn id="1" xr3:uid="{03D56092-8F30-4390-AAB7-F6B7B6CD64F7}" name="Taille"/>
    <tableColumn id="2" xr3:uid="{C45447DA-4139-4E2C-9890-4D37FC2801F5}" name="Sorte de projet"/>
    <tableColumn id="3" xr3:uid="{C22A8DE2-1CA6-4BF9-AF70-4AB1DE0FAFC2}" name="Type de Projet"/>
    <tableColumn id="4" xr3:uid="{2F1907A7-08A3-4CD8-8372-54CBDAC71B20}" name="Type d'études" dataDxfId="17"/>
    <tableColumn id="5" xr3:uid="{9FBB12A4-B901-435F-8498-9382D3AF398D}" name="Thematique "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4ED571-D86B-419F-A8F8-946269F71065}" name="Table3" displayName="Table3" ref="F3:W24" totalsRowShown="0">
  <autoFilter ref="F3:W24" xr:uid="{CE4ED571-D86B-419F-A8F8-946269F71065}"/>
  <tableColumns count="18">
    <tableColumn id="1" xr3:uid="{33F50A8C-CBFB-4AB5-B538-AFD5153EA85D}" name="Oui/Non"/>
    <tableColumn id="2" xr3:uid="{A5BBCAD8-5CBD-493D-B025-B7AD07D31ED4}" name="Domaine techniques"/>
    <tableColumn id="18" xr3:uid="{96C16647-0CE4-4088-99DD-CA88671E18DF}" name="Colonne1"/>
    <tableColumn id="16" xr3:uid="{AB85E78E-3D1C-47DE-BB6E-0746681734D7}" name="FNN" dataDxfId="15"/>
    <tableColumn id="17" xr3:uid="{7199F1E6-359E-4627-9B90-403C11F122DD}" name="FNN Montant"/>
    <tableColumn id="3" xr3:uid="{8E63F36D-2070-4ED2-AD54-DCE46C0D69DC}" name="Projet d'efficacité énergétique"/>
    <tableColumn id="4" xr3:uid="{8E6D4712-F069-4512-9456-D938D4D47206}" name="Projet promouvant les énergies renouvelables"/>
    <tableColumn id="5" xr3:uid="{51C75B7D-8BC3-43EC-B670-FF3D5BBA7740}" name="Projet_de_développement"/>
    <tableColumn id="6" xr3:uid="{4CA8017C-29A4-48F2-835A-96B6524A7DF7}" name="Projet_d_innovation"/>
    <tableColumn id="7" xr3:uid="{9F334515-7441-4A48-9604-B602837AF653}" name="Domaine"/>
    <tableColumn id="8" xr3:uid="{1E60C446-6665-47CE-A1AD-7CE0A77F6059}" name="Rénovation"/>
    <tableColumn id="9" xr3:uid="{970B00E1-8BD1-448A-845A-AD97EDFC8CAD}" name="Extension"/>
    <tableColumn id="10" xr3:uid="{1BD3C675-024D-4664-9029-F2B7D7FE964A}" name="Neuf"/>
    <tableColumn id="14" xr3:uid="{928ECA9A-B9AB-4DB8-AA6C-445E2A8E0EDC}" name="Environnement"/>
    <tableColumn id="15" xr3:uid="{8676F94E-8306-4753-B198-7A3DAB96109F}" name="Précision déchets"/>
    <tableColumn id="11" xr3:uid="{4C7FCB79-875F-4E81-A829-B3BCCE499EFB}" name="Electromobilité"/>
    <tableColumn id="12" xr3:uid="{555951D5-6330-4E6F-B36A-F03B28956925}" name="Secteur "/>
    <tableColumn id="13" xr3:uid="{469AF381-4F5B-4E48-93F2-1BF37BD8D871}" name="% ai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5ADE-CB30-4B0A-BA57-93FA84593646}">
  <sheetPr codeName="Feuil2">
    <pageSetUpPr fitToPage="1"/>
  </sheetPr>
  <dimension ref="B1:J117"/>
  <sheetViews>
    <sheetView showGridLines="0" tabSelected="1" topLeftCell="A30" zoomScale="40" zoomScaleNormal="40" zoomScalePageLayoutView="40" workbookViewId="0">
      <selection activeCell="E24" sqref="E24:E30"/>
    </sheetView>
  </sheetViews>
  <sheetFormatPr baseColWidth="10" defaultColWidth="11.44140625" defaultRowHeight="17.25" customHeight="1" x14ac:dyDescent="0.3"/>
  <cols>
    <col min="1" max="1" width="3.88671875" customWidth="1"/>
    <col min="2" max="2" width="2.109375" customWidth="1"/>
    <col min="3" max="3" width="35" customWidth="1"/>
    <col min="4" max="4" width="40.33203125" customWidth="1"/>
    <col min="5" max="5" width="40.33203125" style="1" customWidth="1"/>
    <col min="6" max="8" width="40.33203125" customWidth="1"/>
    <col min="9" max="9" width="2.33203125" customWidth="1"/>
    <col min="10" max="10" width="3.44140625" customWidth="1"/>
    <col min="11" max="11" width="1" customWidth="1"/>
    <col min="12" max="12" width="62.33203125" bestFit="1" customWidth="1"/>
    <col min="13" max="13" width="21.33203125" customWidth="1"/>
    <col min="14" max="14" width="38.6640625" customWidth="1"/>
  </cols>
  <sheetData>
    <row r="1" spans="2:9" ht="31.8" thickBot="1" x14ac:dyDescent="0.35">
      <c r="B1" s="77" t="s">
        <v>28</v>
      </c>
      <c r="C1" s="78"/>
      <c r="D1" s="78"/>
      <c r="E1" s="78"/>
      <c r="F1" s="78"/>
      <c r="G1" s="78"/>
      <c r="H1" s="78"/>
      <c r="I1" s="79"/>
    </row>
    <row r="2" spans="2:9" ht="21.6" thickBot="1" x14ac:dyDescent="0.35">
      <c r="B2" s="80">
        <f ca="1">TODAY()</f>
        <v>45622</v>
      </c>
      <c r="C2" s="81"/>
      <c r="D2" s="23"/>
      <c r="E2" s="23"/>
      <c r="F2" s="23"/>
      <c r="G2" s="23"/>
      <c r="H2" s="23"/>
      <c r="I2" s="25"/>
    </row>
    <row r="3" spans="2:9" ht="24" customHeight="1" thickBot="1" x14ac:dyDescent="0.35">
      <c r="B3" s="74" t="s">
        <v>178</v>
      </c>
      <c r="C3" s="75"/>
      <c r="D3" s="75"/>
      <c r="E3" s="75"/>
      <c r="F3" s="75"/>
      <c r="G3" s="75"/>
      <c r="H3" s="75"/>
      <c r="I3" s="76"/>
    </row>
    <row r="4" spans="2:9" ht="18" x14ac:dyDescent="0.3">
      <c r="B4" s="28"/>
      <c r="C4" s="49" t="s">
        <v>0</v>
      </c>
      <c r="D4" s="55" t="s">
        <v>1</v>
      </c>
      <c r="E4" s="23"/>
      <c r="F4" s="23"/>
      <c r="G4" s="23"/>
      <c r="H4" s="23"/>
      <c r="I4" s="25"/>
    </row>
    <row r="5" spans="2:9" ht="18.600000000000001" thickBot="1" x14ac:dyDescent="0.35">
      <c r="B5" s="28"/>
      <c r="C5" s="50"/>
      <c r="D5" s="56" t="s">
        <v>2</v>
      </c>
      <c r="E5" s="23"/>
      <c r="F5" s="23"/>
      <c r="G5" s="23"/>
      <c r="H5" s="23"/>
      <c r="I5" s="25"/>
    </row>
    <row r="6" spans="2:9" ht="15" thickBot="1" x14ac:dyDescent="0.35">
      <c r="B6" s="28"/>
      <c r="C6" s="23"/>
      <c r="D6" s="23"/>
      <c r="E6" s="23"/>
      <c r="F6" s="23"/>
      <c r="G6" s="23"/>
      <c r="H6" s="23"/>
      <c r="I6" s="25"/>
    </row>
    <row r="7" spans="2:9" ht="70.5" customHeight="1" x14ac:dyDescent="0.3">
      <c r="B7" s="28"/>
      <c r="C7" s="23"/>
      <c r="D7" s="43" t="s">
        <v>192</v>
      </c>
      <c r="E7" s="44" t="str">
        <f>Data!B3</f>
        <v>%TailleEntreprise%</v>
      </c>
      <c r="F7" s="45" t="s">
        <v>186</v>
      </c>
      <c r="G7" s="46" t="str">
        <f>Data!B10</f>
        <v>%CategorieProjet%</v>
      </c>
      <c r="H7" s="23"/>
      <c r="I7" s="25"/>
    </row>
    <row r="8" spans="2:9" ht="77.25" customHeight="1" x14ac:dyDescent="0.3">
      <c r="B8" s="28"/>
      <c r="C8" s="23"/>
      <c r="D8" s="47" t="s">
        <v>4</v>
      </c>
      <c r="E8" s="68" t="str">
        <f>Data!B4</f>
        <v>%Secteur%</v>
      </c>
      <c r="F8" s="34" t="s">
        <v>193</v>
      </c>
      <c r="G8" s="65" t="str">
        <f>Data!B11</f>
        <v>%PrecisionDechets%</v>
      </c>
      <c r="H8" s="23"/>
      <c r="I8" s="25"/>
    </row>
    <row r="9" spans="2:9" ht="94.5" customHeight="1" x14ac:dyDescent="0.3">
      <c r="B9" s="28"/>
      <c r="C9" s="23"/>
      <c r="D9" s="47" t="s">
        <v>6</v>
      </c>
      <c r="E9" s="68" t="str">
        <f>Data!B5</f>
        <v>%Fiche%</v>
      </c>
      <c r="F9" s="34" t="s">
        <v>194</v>
      </c>
      <c r="G9" s="65" t="str">
        <f>Data!B12</f>
        <v>%AutoClasseMoyenne%</v>
      </c>
      <c r="H9" s="23"/>
      <c r="I9" s="25"/>
    </row>
    <row r="10" spans="2:9" ht="33" customHeight="1" x14ac:dyDescent="0.3">
      <c r="B10" s="28"/>
      <c r="C10" s="23"/>
      <c r="D10" s="47" t="s">
        <v>190</v>
      </c>
      <c r="E10" s="68" t="str">
        <f>Data!B6</f>
        <v>%NomClient%</v>
      </c>
      <c r="F10" s="34" t="s">
        <v>187</v>
      </c>
      <c r="G10" s="65" t="str">
        <f>Data!B13</f>
        <v>%PropriExploitant%</v>
      </c>
      <c r="H10" s="23"/>
      <c r="I10" s="25"/>
    </row>
    <row r="11" spans="2:9" ht="36" x14ac:dyDescent="0.3">
      <c r="B11" s="28"/>
      <c r="C11" s="23"/>
      <c r="D11" s="47" t="s">
        <v>7</v>
      </c>
      <c r="E11" s="68" t="str">
        <f>Data!B7</f>
        <v>%NomProjet%</v>
      </c>
      <c r="F11" s="34" t="s">
        <v>188</v>
      </c>
      <c r="G11" s="65" t="str">
        <f>Data!B14</f>
        <v>%Investissement%</v>
      </c>
      <c r="H11" s="23"/>
      <c r="I11" s="25"/>
    </row>
    <row r="12" spans="2:9" ht="84" customHeight="1" x14ac:dyDescent="0.3">
      <c r="B12" s="28"/>
      <c r="C12" s="23"/>
      <c r="D12" s="47" t="s">
        <v>8</v>
      </c>
      <c r="E12" s="68" t="str">
        <f>Data!B8</f>
        <v>%DescriptionProjet%</v>
      </c>
      <c r="F12" s="34" t="s">
        <v>189</v>
      </c>
      <c r="G12" s="65" t="str">
        <f>Data!B15</f>
        <v>%CommandesPassees%</v>
      </c>
      <c r="H12" s="23"/>
      <c r="I12" s="25"/>
    </row>
    <row r="13" spans="2:9" ht="52.5" customHeight="1" thickBot="1" x14ac:dyDescent="0.35">
      <c r="B13" s="28"/>
      <c r="C13" s="23"/>
      <c r="D13" s="48" t="s">
        <v>185</v>
      </c>
      <c r="E13" s="66" t="str">
        <f>Data!B9</f>
        <v>%TypeProjet%</v>
      </c>
      <c r="F13" s="57"/>
      <c r="G13" s="58"/>
      <c r="H13" s="23"/>
      <c r="I13" s="25"/>
    </row>
    <row r="14" spans="2:9" ht="15" thickBot="1" x14ac:dyDescent="0.35">
      <c r="B14" s="28"/>
      <c r="C14" s="23"/>
      <c r="D14" s="23"/>
      <c r="E14" s="23"/>
      <c r="F14" s="23"/>
      <c r="G14" s="23"/>
      <c r="H14" s="23"/>
      <c r="I14" s="25"/>
    </row>
    <row r="15" spans="2:9" ht="24" customHeight="1" thickBot="1" x14ac:dyDescent="0.35">
      <c r="B15" s="74" t="s">
        <v>14</v>
      </c>
      <c r="C15" s="75"/>
      <c r="D15" s="75"/>
      <c r="E15" s="75"/>
      <c r="F15" s="75"/>
      <c r="G15" s="75"/>
      <c r="H15" s="75"/>
      <c r="I15" s="76"/>
    </row>
    <row r="16" spans="2:9" ht="15" thickBot="1" x14ac:dyDescent="0.35">
      <c r="B16" s="28"/>
      <c r="C16" s="23"/>
      <c r="D16" s="23"/>
      <c r="E16" s="23"/>
      <c r="F16" s="23"/>
      <c r="G16" s="23"/>
      <c r="H16" s="23"/>
      <c r="I16" s="25"/>
    </row>
    <row r="17" spans="2:9" ht="69.75" customHeight="1" thickBot="1" x14ac:dyDescent="0.35">
      <c r="B17" s="28"/>
      <c r="C17" s="23"/>
      <c r="D17" s="69"/>
      <c r="E17" s="51"/>
      <c r="F17" s="30"/>
      <c r="G17" s="41" t="s">
        <v>180</v>
      </c>
      <c r="H17" s="41" t="s">
        <v>181</v>
      </c>
      <c r="I17" s="25"/>
    </row>
    <row r="18" spans="2:9" ht="21.6" thickBot="1" x14ac:dyDescent="0.35">
      <c r="B18" s="28"/>
      <c r="C18" s="35" t="s">
        <v>179</v>
      </c>
      <c r="D18" s="70" t="str">
        <f>"Non"</f>
        <v>Non</v>
      </c>
      <c r="E18" s="52" t="str">
        <f>"Non"</f>
        <v>Non</v>
      </c>
      <c r="F18" s="39" t="str">
        <f>IF(AND(G11&gt;=6650,G11&lt;=25000,G9="Oui"),"Oui","Non")</f>
        <v>Non</v>
      </c>
      <c r="G18" s="39" t="str">
        <f ca="1">IF(TODAY() &lt; DATE(2024,11,15),IF(AND(G9="Oui",G12="Non",G11&gt;7500,G10="Oui"),"Oui","Non"),"Non")</f>
        <v>Non</v>
      </c>
      <c r="H18" s="40" t="str">
        <f>IF(OR(G12="Oui",G8=Paramètres!T5),"Non","Oui")</f>
        <v>Oui</v>
      </c>
      <c r="I18" s="25"/>
    </row>
    <row r="19" spans="2:9" ht="43.5" customHeight="1" thickBot="1" x14ac:dyDescent="0.35">
      <c r="B19" s="28"/>
      <c r="C19" s="35" t="s">
        <v>20</v>
      </c>
      <c r="D19" s="71" t="s">
        <v>182</v>
      </c>
      <c r="E19" s="53" t="s">
        <v>182</v>
      </c>
      <c r="F19" s="36" t="s">
        <v>182</v>
      </c>
      <c r="G19" s="37" t="b">
        <f>IF(E7="Petite",70%,IF(E7="Moyenne",60%,IF(E7="Grande",50%)))</f>
        <v>0</v>
      </c>
      <c r="H19" s="37" t="b">
        <f>IF(E7="Petite",55%,IF(E7="Moyenne",45%,IF(E7="Grande",35%)))</f>
        <v>0</v>
      </c>
      <c r="I19" s="25"/>
    </row>
    <row r="20" spans="2:9" ht="30" customHeight="1" thickBot="1" x14ac:dyDescent="0.35">
      <c r="B20" s="28"/>
      <c r="C20" s="35" t="s">
        <v>195</v>
      </c>
      <c r="D20" s="72">
        <f>IF(D18="Oui",IF(#REF!="Non",#REF!*25+#REF!*1.9*25,(#REF!+#REF!)*25),0)</f>
        <v>0</v>
      </c>
      <c r="E20" s="53">
        <f>0</f>
        <v>0</v>
      </c>
      <c r="F20" s="36">
        <f>IF(F18="Oui",5000,0)</f>
        <v>0</v>
      </c>
      <c r="G20" s="36">
        <f ca="1">IF(G18="Oui",MIN(100000,G19*G11),0)</f>
        <v>0</v>
      </c>
      <c r="H20" s="36" t="e">
        <f>IF(H18="Oui",H19*(G11-H21),0)</f>
        <v>#VALUE!</v>
      </c>
      <c r="I20" s="25"/>
    </row>
    <row r="21" spans="2:9" ht="36.6" thickBot="1" x14ac:dyDescent="0.35">
      <c r="B21" s="28"/>
      <c r="C21" s="35" t="s">
        <v>183</v>
      </c>
      <c r="D21" s="73" t="s">
        <v>184</v>
      </c>
      <c r="E21" s="54" t="s">
        <v>184</v>
      </c>
      <c r="F21" s="38" t="s">
        <v>184</v>
      </c>
      <c r="G21" s="38" t="s">
        <v>184</v>
      </c>
      <c r="H21" s="38" t="str">
        <f>Data!B16</f>
        <v>%MontantContrefactuelle%</v>
      </c>
      <c r="I21" s="25"/>
    </row>
    <row r="22" spans="2:9" ht="14.4" x14ac:dyDescent="0.3">
      <c r="B22" s="28"/>
      <c r="C22" s="23"/>
      <c r="D22" s="91"/>
      <c r="E22" s="91"/>
      <c r="F22" s="32"/>
      <c r="G22" s="32"/>
      <c r="H22" s="33"/>
      <c r="I22" s="25"/>
    </row>
    <row r="23" spans="2:9" ht="18" x14ac:dyDescent="0.3">
      <c r="B23" s="28"/>
      <c r="C23" s="23"/>
      <c r="D23" s="42" t="s">
        <v>15</v>
      </c>
      <c r="E23" s="42" t="s">
        <v>15</v>
      </c>
      <c r="F23" s="42" t="s">
        <v>15</v>
      </c>
      <c r="G23" s="42" t="s">
        <v>15</v>
      </c>
      <c r="H23" s="42" t="s">
        <v>15</v>
      </c>
      <c r="I23" s="25"/>
    </row>
    <row r="24" spans="2:9" ht="14.4" customHeight="1" x14ac:dyDescent="0.3">
      <c r="B24" s="28"/>
      <c r="C24" s="23"/>
      <c r="D24" s="88" t="s">
        <v>184</v>
      </c>
      <c r="E24" s="88" t="s">
        <v>184</v>
      </c>
      <c r="F24" s="85" t="s">
        <v>17</v>
      </c>
      <c r="G24" s="82" t="s">
        <v>191</v>
      </c>
      <c r="H24" s="82" t="s">
        <v>21</v>
      </c>
      <c r="I24" s="25"/>
    </row>
    <row r="25" spans="2:9" ht="14.4" customHeight="1" x14ac:dyDescent="0.3">
      <c r="B25" s="28"/>
      <c r="C25" s="23"/>
      <c r="D25" s="89"/>
      <c r="E25" s="89"/>
      <c r="F25" s="86"/>
      <c r="G25" s="83"/>
      <c r="H25" s="83"/>
      <c r="I25" s="25"/>
    </row>
    <row r="26" spans="2:9" ht="14.4" customHeight="1" x14ac:dyDescent="0.3">
      <c r="B26" s="28"/>
      <c r="C26" s="23"/>
      <c r="D26" s="89"/>
      <c r="E26" s="89"/>
      <c r="F26" s="86"/>
      <c r="G26" s="83"/>
      <c r="H26" s="83"/>
      <c r="I26" s="25"/>
    </row>
    <row r="27" spans="2:9" ht="53.25" customHeight="1" x14ac:dyDescent="0.3">
      <c r="B27" s="28"/>
      <c r="C27" s="23"/>
      <c r="D27" s="89"/>
      <c r="E27" s="89"/>
      <c r="F27" s="86"/>
      <c r="G27" s="83"/>
      <c r="H27" s="83"/>
      <c r="I27" s="25"/>
    </row>
    <row r="28" spans="2:9" ht="24.75" customHeight="1" x14ac:dyDescent="0.3">
      <c r="B28" s="28"/>
      <c r="C28" s="23"/>
      <c r="D28" s="89"/>
      <c r="E28" s="89"/>
      <c r="F28" s="86"/>
      <c r="G28" s="83"/>
      <c r="H28" s="83"/>
      <c r="I28" s="25"/>
    </row>
    <row r="29" spans="2:9" ht="14.4" customHeight="1" x14ac:dyDescent="0.3">
      <c r="B29" s="28"/>
      <c r="C29" s="23"/>
      <c r="D29" s="89"/>
      <c r="E29" s="89"/>
      <c r="F29" s="86"/>
      <c r="G29" s="83"/>
      <c r="H29" s="83"/>
      <c r="I29" s="25"/>
    </row>
    <row r="30" spans="2:9" ht="60" customHeight="1" x14ac:dyDescent="0.3">
      <c r="B30" s="28"/>
      <c r="C30" s="23"/>
      <c r="D30" s="90"/>
      <c r="E30" s="90"/>
      <c r="F30" s="87"/>
      <c r="G30" s="84"/>
      <c r="H30" s="84"/>
      <c r="I30" s="25"/>
    </row>
    <row r="31" spans="2:9" ht="18" x14ac:dyDescent="0.3">
      <c r="B31" s="28"/>
      <c r="C31" s="23"/>
      <c r="D31" s="42" t="s">
        <v>16</v>
      </c>
      <c r="E31" s="42" t="s">
        <v>16</v>
      </c>
      <c r="F31" s="42" t="s">
        <v>16</v>
      </c>
      <c r="G31" s="42" t="s">
        <v>16</v>
      </c>
      <c r="H31" s="42" t="s">
        <v>16</v>
      </c>
      <c r="I31" s="25"/>
    </row>
    <row r="32" spans="2:9" ht="14.4" x14ac:dyDescent="0.3">
      <c r="B32" s="28"/>
      <c r="C32" s="23"/>
      <c r="D32" s="88" t="s">
        <v>184</v>
      </c>
      <c r="E32" s="88" t="s">
        <v>184</v>
      </c>
      <c r="F32" s="82" t="s">
        <v>18</v>
      </c>
      <c r="G32" s="82" t="s">
        <v>19</v>
      </c>
      <c r="H32" s="85" t="s">
        <v>218</v>
      </c>
      <c r="I32" s="25"/>
    </row>
    <row r="33" spans="2:10" ht="25.5" customHeight="1" x14ac:dyDescent="0.3">
      <c r="B33" s="28"/>
      <c r="C33" s="23"/>
      <c r="D33" s="89"/>
      <c r="E33" s="89"/>
      <c r="F33" s="83"/>
      <c r="G33" s="83"/>
      <c r="H33" s="86"/>
      <c r="I33" s="25"/>
    </row>
    <row r="34" spans="2:10" ht="25.5" customHeight="1" x14ac:dyDescent="0.3">
      <c r="B34" s="28"/>
      <c r="C34" s="23"/>
      <c r="D34" s="89"/>
      <c r="E34" s="89"/>
      <c r="F34" s="83"/>
      <c r="G34" s="83"/>
      <c r="H34" s="86"/>
      <c r="I34" s="25"/>
    </row>
    <row r="35" spans="2:10" ht="25.5" customHeight="1" x14ac:dyDescent="0.3">
      <c r="B35" s="28"/>
      <c r="C35" s="23"/>
      <c r="D35" s="89"/>
      <c r="E35" s="89"/>
      <c r="F35" s="83"/>
      <c r="G35" s="83"/>
      <c r="H35" s="86"/>
      <c r="I35" s="25"/>
    </row>
    <row r="36" spans="2:10" ht="253.8" customHeight="1" x14ac:dyDescent="0.3">
      <c r="B36" s="28"/>
      <c r="C36" s="23"/>
      <c r="D36" s="89"/>
      <c r="E36" s="89"/>
      <c r="F36" s="83"/>
      <c r="G36" s="83"/>
      <c r="H36" s="86"/>
      <c r="I36" s="25"/>
    </row>
    <row r="37" spans="2:10" ht="14.4" x14ac:dyDescent="0.3">
      <c r="B37" s="28"/>
      <c r="C37" s="23"/>
      <c r="D37" s="89"/>
      <c r="E37" s="89"/>
      <c r="F37" s="84"/>
      <c r="G37" s="84"/>
      <c r="H37" s="87"/>
      <c r="I37" s="25"/>
    </row>
    <row r="38" spans="2:10" ht="17.25" customHeight="1" thickBot="1" x14ac:dyDescent="0.35">
      <c r="B38" s="28"/>
      <c r="C38" s="23"/>
      <c r="D38" s="23"/>
      <c r="E38" s="23"/>
      <c r="F38" s="23"/>
      <c r="G38" s="23"/>
      <c r="H38" s="23"/>
      <c r="I38" s="23"/>
      <c r="J38" s="60"/>
    </row>
    <row r="39" spans="2:10" ht="24" customHeight="1" thickBot="1" x14ac:dyDescent="0.35">
      <c r="B39" s="74" t="s">
        <v>23</v>
      </c>
      <c r="C39" s="75"/>
      <c r="D39" s="75"/>
      <c r="E39" s="75"/>
      <c r="F39" s="75"/>
      <c r="G39" s="75"/>
      <c r="H39" s="75"/>
      <c r="I39" s="76"/>
    </row>
    <row r="40" spans="2:10" ht="15" thickBot="1" x14ac:dyDescent="0.35">
      <c r="B40" s="28"/>
      <c r="C40" s="23"/>
      <c r="D40" s="23"/>
      <c r="E40" s="23"/>
      <c r="F40" s="63"/>
      <c r="G40" s="23"/>
      <c r="H40" s="23"/>
      <c r="I40" s="24"/>
    </row>
    <row r="41" spans="2:10" ht="78.75" customHeight="1" thickBot="1" x14ac:dyDescent="0.35">
      <c r="B41" s="28"/>
      <c r="C41" s="23"/>
      <c r="D41" s="23"/>
      <c r="E41" s="59" t="s">
        <v>24</v>
      </c>
      <c r="F41" s="67" t="e">
        <f ca="1">IF(F42=H20,"Loi environnement",IF(F42=G20,"Aide Temporaire Environnemental",IF(F42=F20,"Voucher SME Package")))</f>
        <v>#VALUE!</v>
      </c>
      <c r="G41" s="23"/>
      <c r="H41" s="23"/>
      <c r="I41" s="25"/>
    </row>
    <row r="42" spans="2:10" ht="57" customHeight="1" thickBot="1" x14ac:dyDescent="0.35">
      <c r="B42" s="28"/>
      <c r="C42" s="23"/>
      <c r="D42" s="23"/>
      <c r="E42" s="47" t="s">
        <v>25</v>
      </c>
      <c r="F42" s="64" t="e">
        <f ca="1">MAX(F20,G20,H20)</f>
        <v>#VALUE!</v>
      </c>
      <c r="G42" s="23"/>
      <c r="H42" s="23"/>
      <c r="I42" s="25"/>
    </row>
    <row r="43" spans="2:10" ht="68.25" customHeight="1" thickBot="1" x14ac:dyDescent="0.35">
      <c r="B43" s="28"/>
      <c r="C43" s="23"/>
      <c r="D43" s="23"/>
      <c r="E43" s="47" t="s">
        <v>26</v>
      </c>
      <c r="F43" s="64" t="e">
        <f ca="1">F42</f>
        <v>#VALUE!</v>
      </c>
      <c r="G43" s="23"/>
      <c r="H43" s="23"/>
      <c r="I43" s="25"/>
    </row>
    <row r="44" spans="2:10" ht="64.5" customHeight="1" thickBot="1" x14ac:dyDescent="0.35">
      <c r="B44" s="28"/>
      <c r="C44" s="23"/>
      <c r="D44" s="23"/>
      <c r="E44" s="47" t="s">
        <v>27</v>
      </c>
      <c r="F44" s="31" t="e">
        <f ca="1">F43/G11</f>
        <v>#VALUE!</v>
      </c>
      <c r="G44" s="23"/>
      <c r="H44" s="23"/>
      <c r="I44" s="25"/>
    </row>
    <row r="45" spans="2:10" ht="14.4" x14ac:dyDescent="0.3">
      <c r="B45" s="28"/>
      <c r="C45" s="23"/>
      <c r="D45" s="23"/>
      <c r="E45" s="23"/>
      <c r="F45" s="23"/>
      <c r="G45" s="23"/>
      <c r="H45" s="23"/>
      <c r="I45" s="25"/>
    </row>
    <row r="46" spans="2:10" ht="17.25" customHeight="1" thickBot="1" x14ac:dyDescent="0.35">
      <c r="B46" s="29"/>
      <c r="C46" s="27"/>
      <c r="D46" s="27"/>
      <c r="E46" s="27"/>
      <c r="F46" s="27"/>
      <c r="G46" s="27"/>
      <c r="H46" s="27"/>
      <c r="I46" s="26"/>
    </row>
    <row r="47" spans="2:10" ht="17.25" customHeight="1" x14ac:dyDescent="0.3">
      <c r="E47"/>
    </row>
    <row r="48" spans="2:10" ht="17.25" customHeight="1" x14ac:dyDescent="0.3">
      <c r="E48"/>
    </row>
    <row r="49" spans="5:5" ht="17.25" customHeight="1" x14ac:dyDescent="0.3">
      <c r="E49"/>
    </row>
    <row r="50" spans="5:5" ht="17.25" customHeight="1" x14ac:dyDescent="0.3">
      <c r="E50"/>
    </row>
    <row r="51" spans="5:5" ht="17.25" customHeight="1" x14ac:dyDescent="0.3">
      <c r="E51"/>
    </row>
    <row r="52" spans="5:5" ht="17.25" customHeight="1" x14ac:dyDescent="0.3">
      <c r="E52"/>
    </row>
    <row r="53" spans="5:5" ht="17.25" customHeight="1" x14ac:dyDescent="0.3">
      <c r="E53"/>
    </row>
    <row r="54" spans="5:5" ht="17.25" customHeight="1" x14ac:dyDescent="0.3">
      <c r="E54"/>
    </row>
    <row r="55" spans="5:5" ht="17.25" customHeight="1" x14ac:dyDescent="0.3">
      <c r="E55"/>
    </row>
    <row r="56" spans="5:5" ht="17.25" customHeight="1" x14ac:dyDescent="0.3">
      <c r="E56"/>
    </row>
    <row r="57" spans="5:5" ht="17.25" customHeight="1" x14ac:dyDescent="0.3">
      <c r="E57"/>
    </row>
    <row r="58" spans="5:5" ht="17.25" customHeight="1" x14ac:dyDescent="0.3">
      <c r="E58"/>
    </row>
    <row r="69" spans="5:5" ht="17.25" customHeight="1" x14ac:dyDescent="0.3">
      <c r="E69" s="12"/>
    </row>
    <row r="72" spans="5:5" ht="17.25" customHeight="1" x14ac:dyDescent="0.3">
      <c r="E72"/>
    </row>
    <row r="73" spans="5:5" ht="17.25" customHeight="1" x14ac:dyDescent="0.3">
      <c r="E73"/>
    </row>
    <row r="74" spans="5:5" ht="17.25" customHeight="1" x14ac:dyDescent="0.3">
      <c r="E74"/>
    </row>
    <row r="75" spans="5:5" ht="17.25" customHeight="1" x14ac:dyDescent="0.3">
      <c r="E75"/>
    </row>
    <row r="76" spans="5:5" ht="17.25" customHeight="1" x14ac:dyDescent="0.3">
      <c r="E76"/>
    </row>
    <row r="77" spans="5:5" ht="17.25" customHeight="1" x14ac:dyDescent="0.3">
      <c r="E77"/>
    </row>
    <row r="78" spans="5:5" ht="17.25" customHeight="1" x14ac:dyDescent="0.3">
      <c r="E78"/>
    </row>
    <row r="79" spans="5:5" ht="17.25" customHeight="1" x14ac:dyDescent="0.3">
      <c r="E79"/>
    </row>
    <row r="80" spans="5:5" ht="17.25" customHeight="1" x14ac:dyDescent="0.3">
      <c r="E80"/>
    </row>
    <row r="81" spans="5:5" ht="17.25" customHeight="1" x14ac:dyDescent="0.3">
      <c r="E81"/>
    </row>
    <row r="82" spans="5:5" ht="17.25" customHeight="1" x14ac:dyDescent="0.3">
      <c r="E82"/>
    </row>
    <row r="83" spans="5:5" ht="17.25" customHeight="1" x14ac:dyDescent="0.3">
      <c r="E83"/>
    </row>
    <row r="84" spans="5:5" ht="17.25" customHeight="1" x14ac:dyDescent="0.3">
      <c r="E84"/>
    </row>
    <row r="85" spans="5:5" ht="17.25" customHeight="1" x14ac:dyDescent="0.3">
      <c r="E85"/>
    </row>
    <row r="86" spans="5:5" ht="17.25" customHeight="1" x14ac:dyDescent="0.3">
      <c r="E86"/>
    </row>
    <row r="87" spans="5:5" ht="17.25" customHeight="1" x14ac:dyDescent="0.3">
      <c r="E87"/>
    </row>
    <row r="88" spans="5:5" ht="17.25" customHeight="1" x14ac:dyDescent="0.3">
      <c r="E88"/>
    </row>
    <row r="89" spans="5:5" ht="17.25" customHeight="1" x14ac:dyDescent="0.3">
      <c r="E89"/>
    </row>
    <row r="90" spans="5:5" ht="17.25" customHeight="1" x14ac:dyDescent="0.3">
      <c r="E90"/>
    </row>
    <row r="91" spans="5:5" ht="17.25" customHeight="1" x14ac:dyDescent="0.3">
      <c r="E91"/>
    </row>
    <row r="92" spans="5:5" ht="17.25" customHeight="1" x14ac:dyDescent="0.3">
      <c r="E92"/>
    </row>
    <row r="93" spans="5:5" ht="17.25" customHeight="1" x14ac:dyDescent="0.3">
      <c r="E93"/>
    </row>
    <row r="94" spans="5:5" ht="17.25" customHeight="1" x14ac:dyDescent="0.3">
      <c r="E94"/>
    </row>
    <row r="95" spans="5:5" ht="17.25" customHeight="1" x14ac:dyDescent="0.3">
      <c r="E95"/>
    </row>
    <row r="96" spans="5:5" ht="17.25" customHeight="1" x14ac:dyDescent="0.3">
      <c r="E96"/>
    </row>
    <row r="97" spans="2:8" ht="17.25" customHeight="1" x14ac:dyDescent="0.3">
      <c r="E97"/>
    </row>
    <row r="98" spans="2:8" ht="17.25" customHeight="1" x14ac:dyDescent="0.3">
      <c r="E98"/>
    </row>
    <row r="99" spans="2:8" ht="17.25" customHeight="1" x14ac:dyDescent="0.3">
      <c r="E99"/>
    </row>
    <row r="100" spans="2:8" s="1" customFormat="1" ht="17.25" customHeight="1" x14ac:dyDescent="0.3">
      <c r="B100"/>
      <c r="C100"/>
      <c r="D100"/>
      <c r="E100"/>
      <c r="F100"/>
      <c r="G100"/>
      <c r="H100"/>
    </row>
    <row r="101" spans="2:8" s="1" customFormat="1" ht="17.25" customHeight="1" x14ac:dyDescent="0.3">
      <c r="B101"/>
      <c r="C101"/>
      <c r="D101"/>
      <c r="E101"/>
      <c r="F101"/>
      <c r="G101"/>
      <c r="H101"/>
    </row>
    <row r="102" spans="2:8" ht="17.25" customHeight="1" x14ac:dyDescent="0.3">
      <c r="E102"/>
    </row>
    <row r="103" spans="2:8" ht="17.25" customHeight="1" x14ac:dyDescent="0.3">
      <c r="E103"/>
    </row>
    <row r="104" spans="2:8" ht="17.25" customHeight="1" x14ac:dyDescent="0.3">
      <c r="E104"/>
    </row>
    <row r="105" spans="2:8" ht="17.25" customHeight="1" x14ac:dyDescent="0.3">
      <c r="E105"/>
    </row>
    <row r="106" spans="2:8" ht="17.25" customHeight="1" x14ac:dyDescent="0.3">
      <c r="E106"/>
    </row>
    <row r="107" spans="2:8" ht="17.25" customHeight="1" x14ac:dyDescent="0.3">
      <c r="E107"/>
    </row>
    <row r="108" spans="2:8" ht="17.25" customHeight="1" x14ac:dyDescent="0.3">
      <c r="E108"/>
    </row>
    <row r="109" spans="2:8" ht="17.25" customHeight="1" x14ac:dyDescent="0.3">
      <c r="E109"/>
    </row>
    <row r="110" spans="2:8" ht="17.25" customHeight="1" x14ac:dyDescent="0.3">
      <c r="E110"/>
    </row>
    <row r="111" spans="2:8" ht="17.25" customHeight="1" x14ac:dyDescent="0.3">
      <c r="E111"/>
    </row>
    <row r="112" spans="2:8" ht="17.25" customHeight="1" x14ac:dyDescent="0.3">
      <c r="E112"/>
    </row>
    <row r="113" spans="5:5" ht="17.25" customHeight="1" x14ac:dyDescent="0.3">
      <c r="E113"/>
    </row>
    <row r="114" spans="5:5" ht="17.25" customHeight="1" x14ac:dyDescent="0.3">
      <c r="E114"/>
    </row>
    <row r="115" spans="5:5" ht="17.25" customHeight="1" x14ac:dyDescent="0.3">
      <c r="E115"/>
    </row>
    <row r="116" spans="5:5" ht="17.25" customHeight="1" x14ac:dyDescent="0.3">
      <c r="E116"/>
    </row>
    <row r="117" spans="5:5" ht="17.25" customHeight="1" x14ac:dyDescent="0.3">
      <c r="E117"/>
    </row>
  </sheetData>
  <mergeCells count="15">
    <mergeCell ref="B39:I39"/>
    <mergeCell ref="B1:I1"/>
    <mergeCell ref="B3:I3"/>
    <mergeCell ref="B15:I15"/>
    <mergeCell ref="B2:C2"/>
    <mergeCell ref="G32:G37"/>
    <mergeCell ref="H32:H37"/>
    <mergeCell ref="F32:F37"/>
    <mergeCell ref="F24:F30"/>
    <mergeCell ref="G24:G30"/>
    <mergeCell ref="H24:H30"/>
    <mergeCell ref="E32:E37"/>
    <mergeCell ref="E24:E30"/>
    <mergeCell ref="D24:D30"/>
    <mergeCell ref="D32:D37"/>
  </mergeCells>
  <conditionalFormatting sqref="C16:C38 E17:H18 I17:J37 D18 J23:J38 E38 I38">
    <cfRule type="containsText" dxfId="14" priority="15" operator="containsText" text="Oui">
      <formula>NOT(ISERROR(SEARCH("Oui",C16)))</formula>
    </cfRule>
  </conditionalFormatting>
  <conditionalFormatting sqref="C16:C38 I17:J37 E17:H18 D18 J23:J38 E38 I38">
    <cfRule type="containsText" dxfId="13" priority="14" operator="containsText" text="Non">
      <formula>NOT(ISERROR(SEARCH("Non",C16)))</formula>
    </cfRule>
  </conditionalFormatting>
  <conditionalFormatting sqref="C37">
    <cfRule type="containsText" dxfId="12" priority="12" operator="containsText" text="Non">
      <formula>NOT(ISERROR(SEARCH("Non",C37)))</formula>
    </cfRule>
    <cfRule type="containsText" dxfId="11" priority="13" operator="containsText" text="Oui">
      <formula>NOT(ISERROR(SEARCH("Oui",C37)))</formula>
    </cfRule>
  </conditionalFormatting>
  <conditionalFormatting sqref="D19:H21">
    <cfRule type="containsText" dxfId="10" priority="6" operator="containsText" text="Non">
      <formula>NOT(ISERROR(SEARCH("Non",D19)))</formula>
    </cfRule>
    <cfRule type="containsText" dxfId="9" priority="7" operator="containsText" text="Oui">
      <formula>NOT(ISERROR(SEARCH("Oui",D19)))</formula>
    </cfRule>
  </conditionalFormatting>
  <conditionalFormatting sqref="E16:I16">
    <cfRule type="containsText" dxfId="8" priority="10" operator="containsText" text="Non">
      <formula>NOT(ISERROR(SEARCH("Non",E16)))</formula>
    </cfRule>
    <cfRule type="containsText" dxfId="7" priority="11" operator="containsText" text="Oui">
      <formula>NOT(ISERROR(SEARCH("Oui",E16)))</formula>
    </cfRule>
  </conditionalFormatting>
  <conditionalFormatting sqref="G17:G37">
    <cfRule type="expression" dxfId="6" priority="5">
      <formula>TODAY()=DATE(2024,11,15)</formula>
    </cfRule>
  </conditionalFormatting>
  <conditionalFormatting sqref="J16:J21">
    <cfRule type="containsText" dxfId="5" priority="8" operator="containsText" text="Non">
      <formula>NOT(ISERROR(SEARCH("Non",J16)))</formula>
    </cfRule>
    <cfRule type="containsText" dxfId="4" priority="9" operator="containsText" text="Oui">
      <formula>NOT(ISERROR(SEARCH("Oui",J16)))</formula>
    </cfRule>
  </conditionalFormatting>
  <conditionalFormatting sqref="D24:E24">
    <cfRule type="containsText" dxfId="3" priority="3" operator="containsText" text="Non">
      <formula>NOT(ISERROR(SEARCH("Non",D24)))</formula>
    </cfRule>
    <cfRule type="containsText" dxfId="2" priority="4" operator="containsText" text="Oui">
      <formula>NOT(ISERROR(SEARCH("Oui",D24)))</formula>
    </cfRule>
  </conditionalFormatting>
  <conditionalFormatting sqref="D32:E32">
    <cfRule type="containsText" dxfId="1" priority="1" operator="containsText" text="Non">
      <formula>NOT(ISERROR(SEARCH("Non",D32)))</formula>
    </cfRule>
    <cfRule type="containsText" dxfId="0" priority="2" operator="containsText" text="Oui">
      <formula>NOT(ISERROR(SEARCH("Oui",D32)))</formula>
    </cfRule>
  </conditionalFormatting>
  <printOptions horizontalCentered="1" verticalCentered="1"/>
  <pageMargins left="0" right="0" top="0.59055118110236227" bottom="0" header="0" footer="0"/>
  <pageSetup paperSize="9" scale="38"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FFEE-EC14-40F0-AF3C-AED6157D0BDF}">
  <dimension ref="A2:B18"/>
  <sheetViews>
    <sheetView workbookViewId="0">
      <selection activeCell="B35" sqref="B35"/>
    </sheetView>
  </sheetViews>
  <sheetFormatPr baseColWidth="10" defaultColWidth="8.88671875" defaultRowHeight="14.4" x14ac:dyDescent="0.3"/>
  <cols>
    <col min="1" max="2" width="29" customWidth="1"/>
  </cols>
  <sheetData>
    <row r="2" spans="1:2" ht="15" thickBot="1" x14ac:dyDescent="0.35">
      <c r="A2" s="62" t="s">
        <v>196</v>
      </c>
      <c r="B2" s="62" t="s">
        <v>197</v>
      </c>
    </row>
    <row r="3" spans="1:2" ht="15" thickBot="1" x14ac:dyDescent="0.35">
      <c r="A3" s="61" t="s">
        <v>200</v>
      </c>
      <c r="B3" s="61" t="s">
        <v>201</v>
      </c>
    </row>
    <row r="4" spans="1:2" ht="15" thickBot="1" x14ac:dyDescent="0.35">
      <c r="A4" s="61" t="s">
        <v>210</v>
      </c>
      <c r="B4" s="61" t="s">
        <v>211</v>
      </c>
    </row>
    <row r="5" spans="1:2" ht="15" thickBot="1" x14ac:dyDescent="0.35">
      <c r="A5" s="61" t="s">
        <v>6</v>
      </c>
      <c r="B5" s="61" t="s">
        <v>212</v>
      </c>
    </row>
    <row r="6" spans="1:2" ht="15" thickBot="1" x14ac:dyDescent="0.35">
      <c r="A6" s="61" t="s">
        <v>190</v>
      </c>
      <c r="B6" s="61" t="s">
        <v>213</v>
      </c>
    </row>
    <row r="7" spans="1:2" ht="15" thickBot="1" x14ac:dyDescent="0.35">
      <c r="A7" s="61" t="s">
        <v>7</v>
      </c>
      <c r="B7" s="61" t="s">
        <v>202</v>
      </c>
    </row>
    <row r="8" spans="1:2" ht="15" thickBot="1" x14ac:dyDescent="0.35">
      <c r="A8" s="61" t="s">
        <v>8</v>
      </c>
      <c r="B8" s="61" t="s">
        <v>203</v>
      </c>
    </row>
    <row r="9" spans="1:2" ht="15" thickBot="1" x14ac:dyDescent="0.35">
      <c r="A9" s="61" t="s">
        <v>198</v>
      </c>
      <c r="B9" s="61" t="s">
        <v>199</v>
      </c>
    </row>
    <row r="10" spans="1:2" ht="15" thickBot="1" x14ac:dyDescent="0.35">
      <c r="A10" s="61" t="s">
        <v>214</v>
      </c>
      <c r="B10" s="61" t="s">
        <v>204</v>
      </c>
    </row>
    <row r="11" spans="1:2" ht="15" thickBot="1" x14ac:dyDescent="0.35">
      <c r="A11" s="61" t="s">
        <v>215</v>
      </c>
      <c r="B11" s="61" t="s">
        <v>216</v>
      </c>
    </row>
    <row r="12" spans="1:2" ht="40.200000000000003" thickBot="1" x14ac:dyDescent="0.35">
      <c r="A12" s="61" t="s">
        <v>205</v>
      </c>
      <c r="B12" s="61" t="s">
        <v>206</v>
      </c>
    </row>
    <row r="13" spans="1:2" ht="15" thickBot="1" x14ac:dyDescent="0.35">
      <c r="A13" s="61" t="s">
        <v>32</v>
      </c>
      <c r="B13" s="61" t="s">
        <v>207</v>
      </c>
    </row>
    <row r="14" spans="1:2" ht="27" thickBot="1" x14ac:dyDescent="0.35">
      <c r="A14" s="61" t="s">
        <v>33</v>
      </c>
      <c r="B14" s="61" t="s">
        <v>208</v>
      </c>
    </row>
    <row r="15" spans="1:2" ht="27" thickBot="1" x14ac:dyDescent="0.35">
      <c r="A15" s="61" t="s">
        <v>34</v>
      </c>
      <c r="B15" s="61" t="s">
        <v>209</v>
      </c>
    </row>
    <row r="16" spans="1:2" ht="27" thickBot="1" x14ac:dyDescent="0.35">
      <c r="A16" s="61" t="s">
        <v>22</v>
      </c>
      <c r="B16" s="61" t="s">
        <v>217</v>
      </c>
    </row>
    <row r="17" spans="1:2" ht="15" thickBot="1" x14ac:dyDescent="0.35">
      <c r="A17" s="61"/>
      <c r="B17" s="61"/>
    </row>
    <row r="18" spans="1:2" x14ac:dyDescent="0.3">
      <c r="A18" s="61"/>
      <c r="B18"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3BA3-1F55-4AB8-9DB9-97A5A803101D}">
  <sheetPr codeName="Feuil6"/>
  <dimension ref="A3:W159"/>
  <sheetViews>
    <sheetView zoomScaleNormal="100" workbookViewId="0">
      <selection activeCell="K16" sqref="K16"/>
    </sheetView>
  </sheetViews>
  <sheetFormatPr baseColWidth="10" defaultColWidth="11.44140625" defaultRowHeight="14.4" x14ac:dyDescent="0.3"/>
  <cols>
    <col min="2" max="2" width="32.88671875" customWidth="1"/>
    <col min="3" max="3" width="22.109375" customWidth="1"/>
    <col min="4" max="4" width="25.33203125" customWidth="1"/>
    <col min="5" max="5" width="18.6640625" customWidth="1"/>
    <col min="6" max="6" width="23" customWidth="1"/>
    <col min="7" max="8" width="21.33203125" customWidth="1"/>
    <col min="9" max="9" width="20.33203125" customWidth="1"/>
    <col min="19" max="20" width="24.5546875" customWidth="1"/>
  </cols>
  <sheetData>
    <row r="3" spans="1:23" x14ac:dyDescent="0.3">
      <c r="A3" t="s">
        <v>41</v>
      </c>
      <c r="B3" t="s">
        <v>42</v>
      </c>
      <c r="C3" t="s">
        <v>43</v>
      </c>
      <c r="D3" t="s">
        <v>44</v>
      </c>
      <c r="E3" t="s">
        <v>45</v>
      </c>
      <c r="F3" t="s">
        <v>46</v>
      </c>
      <c r="G3" t="s">
        <v>47</v>
      </c>
      <c r="H3" t="s">
        <v>167</v>
      </c>
      <c r="I3" t="s">
        <v>48</v>
      </c>
      <c r="J3" t="s">
        <v>49</v>
      </c>
      <c r="K3" t="s">
        <v>50</v>
      </c>
      <c r="L3" t="s">
        <v>51</v>
      </c>
      <c r="M3" t="s">
        <v>52</v>
      </c>
      <c r="N3" t="s">
        <v>53</v>
      </c>
      <c r="O3" t="s">
        <v>54</v>
      </c>
      <c r="P3" t="s">
        <v>9</v>
      </c>
      <c r="Q3" t="s">
        <v>55</v>
      </c>
      <c r="R3" t="s">
        <v>56</v>
      </c>
      <c r="S3" s="5" t="s">
        <v>57</v>
      </c>
      <c r="T3" s="5" t="s">
        <v>58</v>
      </c>
      <c r="U3" t="s">
        <v>59</v>
      </c>
      <c r="V3" t="s">
        <v>4</v>
      </c>
      <c r="W3" t="s">
        <v>60</v>
      </c>
    </row>
    <row r="4" spans="1:23" x14ac:dyDescent="0.3">
      <c r="A4" t="s">
        <v>61</v>
      </c>
      <c r="B4" t="s">
        <v>9</v>
      </c>
      <c r="C4" t="s">
        <v>10</v>
      </c>
      <c r="D4" s="17" t="s">
        <v>39</v>
      </c>
      <c r="E4" s="5" t="s">
        <v>40</v>
      </c>
      <c r="F4" t="s">
        <v>12</v>
      </c>
      <c r="G4" t="s">
        <v>62</v>
      </c>
      <c r="I4" s="19">
        <v>0</v>
      </c>
      <c r="K4" t="s">
        <v>63</v>
      </c>
      <c r="L4" t="s">
        <v>64</v>
      </c>
      <c r="M4" t="s">
        <v>52</v>
      </c>
      <c r="N4" t="s">
        <v>53</v>
      </c>
      <c r="O4" t="s">
        <v>65</v>
      </c>
      <c r="P4" t="s">
        <v>66</v>
      </c>
      <c r="Q4" t="s">
        <v>66</v>
      </c>
      <c r="R4" t="s">
        <v>66</v>
      </c>
      <c r="S4" s="5" t="s">
        <v>67</v>
      </c>
      <c r="T4" s="5" t="s">
        <v>68</v>
      </c>
      <c r="U4" t="s">
        <v>69</v>
      </c>
      <c r="V4" t="s">
        <v>70</v>
      </c>
      <c r="W4" s="3">
        <v>0.7</v>
      </c>
    </row>
    <row r="5" spans="1:23" x14ac:dyDescent="0.3">
      <c r="A5" t="s">
        <v>3</v>
      </c>
      <c r="B5" t="s">
        <v>56</v>
      </c>
      <c r="C5" t="s">
        <v>71</v>
      </c>
      <c r="D5" s="18" t="s">
        <v>72</v>
      </c>
      <c r="E5" s="5" t="s">
        <v>73</v>
      </c>
      <c r="F5" t="s">
        <v>13</v>
      </c>
      <c r="G5" t="s">
        <v>74</v>
      </c>
      <c r="I5" s="19">
        <v>0</v>
      </c>
      <c r="K5" t="s">
        <v>75</v>
      </c>
      <c r="L5" t="s">
        <v>76</v>
      </c>
      <c r="O5" t="s">
        <v>77</v>
      </c>
      <c r="P5" t="s">
        <v>53</v>
      </c>
      <c r="Q5" t="s">
        <v>52</v>
      </c>
      <c r="R5" t="s">
        <v>52</v>
      </c>
      <c r="S5" s="5" t="s">
        <v>30</v>
      </c>
      <c r="T5" s="5" t="s">
        <v>31</v>
      </c>
      <c r="U5" t="s">
        <v>78</v>
      </c>
      <c r="V5" t="s">
        <v>79</v>
      </c>
      <c r="W5" s="3">
        <v>0.6</v>
      </c>
    </row>
    <row r="6" spans="1:23" x14ac:dyDescent="0.3">
      <c r="A6" t="s">
        <v>80</v>
      </c>
      <c r="B6" t="s">
        <v>81</v>
      </c>
      <c r="C6" s="5" t="s">
        <v>82</v>
      </c>
      <c r="D6" s="17" t="s">
        <v>83</v>
      </c>
      <c r="E6" s="5" t="s">
        <v>84</v>
      </c>
      <c r="G6" t="s">
        <v>85</v>
      </c>
      <c r="I6" s="19">
        <v>0</v>
      </c>
      <c r="K6" t="s">
        <v>86</v>
      </c>
      <c r="L6" t="s">
        <v>87</v>
      </c>
      <c r="O6" t="s">
        <v>88</v>
      </c>
      <c r="P6" t="s">
        <v>37</v>
      </c>
      <c r="Q6" t="s">
        <v>53</v>
      </c>
      <c r="R6" t="s">
        <v>53</v>
      </c>
      <c r="V6" t="s">
        <v>89</v>
      </c>
      <c r="W6" s="3">
        <v>0.5</v>
      </c>
    </row>
    <row r="7" spans="1:23" x14ac:dyDescent="0.3">
      <c r="C7" s="5"/>
      <c r="D7" s="18" t="s">
        <v>90</v>
      </c>
      <c r="E7" s="5" t="s">
        <v>91</v>
      </c>
      <c r="G7" t="s">
        <v>92</v>
      </c>
      <c r="I7" s="19">
        <v>0</v>
      </c>
      <c r="K7" t="s">
        <v>93</v>
      </c>
      <c r="L7" t="s">
        <v>94</v>
      </c>
      <c r="O7" t="s">
        <v>95</v>
      </c>
      <c r="P7" t="s">
        <v>59</v>
      </c>
      <c r="Q7" t="s">
        <v>37</v>
      </c>
      <c r="R7" t="s">
        <v>37</v>
      </c>
      <c r="V7" t="s">
        <v>96</v>
      </c>
    </row>
    <row r="8" spans="1:23" x14ac:dyDescent="0.3">
      <c r="C8" s="5"/>
      <c r="D8" s="18" t="s">
        <v>97</v>
      </c>
      <c r="E8" s="5" t="s">
        <v>98</v>
      </c>
      <c r="G8" t="s">
        <v>75</v>
      </c>
      <c r="I8" s="19">
        <v>0</v>
      </c>
      <c r="K8" t="s">
        <v>99</v>
      </c>
      <c r="L8" t="s">
        <v>100</v>
      </c>
      <c r="O8" t="s">
        <v>101</v>
      </c>
      <c r="Q8" t="s">
        <v>59</v>
      </c>
      <c r="R8" t="s">
        <v>59</v>
      </c>
      <c r="V8" t="s">
        <v>102</v>
      </c>
    </row>
    <row r="9" spans="1:23" x14ac:dyDescent="0.3">
      <c r="D9" s="17" t="s">
        <v>103</v>
      </c>
      <c r="E9" s="5" t="s">
        <v>5</v>
      </c>
      <c r="G9" t="s">
        <v>104</v>
      </c>
      <c r="I9" s="19">
        <v>1</v>
      </c>
      <c r="J9">
        <v>4000</v>
      </c>
      <c r="K9" t="s">
        <v>105</v>
      </c>
      <c r="L9" t="s">
        <v>106</v>
      </c>
      <c r="O9" t="s">
        <v>107</v>
      </c>
      <c r="V9" t="s">
        <v>29</v>
      </c>
    </row>
    <row r="10" spans="1:23" x14ac:dyDescent="0.3">
      <c r="D10" s="18" t="s">
        <v>108</v>
      </c>
      <c r="E10" s="5"/>
      <c r="G10" t="s">
        <v>105</v>
      </c>
      <c r="I10" s="19">
        <v>0</v>
      </c>
      <c r="K10" t="s">
        <v>109</v>
      </c>
      <c r="L10" t="s">
        <v>110</v>
      </c>
      <c r="O10" t="s">
        <v>111</v>
      </c>
      <c r="V10" t="s">
        <v>5</v>
      </c>
    </row>
    <row r="11" spans="1:23" x14ac:dyDescent="0.3">
      <c r="D11" s="17" t="s">
        <v>112</v>
      </c>
      <c r="G11" t="s">
        <v>109</v>
      </c>
      <c r="I11" s="19">
        <v>0</v>
      </c>
      <c r="K11" t="s">
        <v>113</v>
      </c>
      <c r="L11" t="s">
        <v>114</v>
      </c>
      <c r="O11" t="s">
        <v>115</v>
      </c>
    </row>
    <row r="12" spans="1:23" x14ac:dyDescent="0.3">
      <c r="G12" t="s">
        <v>63</v>
      </c>
      <c r="I12" s="19">
        <v>0</v>
      </c>
      <c r="K12" t="s">
        <v>92</v>
      </c>
      <c r="L12" t="s">
        <v>5</v>
      </c>
    </row>
    <row r="13" spans="1:23" x14ac:dyDescent="0.3">
      <c r="G13" t="s">
        <v>113</v>
      </c>
      <c r="I13" s="19">
        <v>0</v>
      </c>
      <c r="K13" t="s">
        <v>62</v>
      </c>
    </row>
    <row r="14" spans="1:23" x14ac:dyDescent="0.3">
      <c r="G14" t="s">
        <v>64</v>
      </c>
      <c r="I14" s="19">
        <v>0</v>
      </c>
      <c r="K14" t="s">
        <v>85</v>
      </c>
    </row>
    <row r="15" spans="1:23" x14ac:dyDescent="0.3">
      <c r="G15" t="s">
        <v>76</v>
      </c>
      <c r="I15" s="19">
        <v>1</v>
      </c>
      <c r="J15">
        <v>1500</v>
      </c>
      <c r="K15" t="s">
        <v>116</v>
      </c>
    </row>
    <row r="16" spans="1:23" x14ac:dyDescent="0.3">
      <c r="G16" t="s">
        <v>94</v>
      </c>
      <c r="I16" s="19">
        <v>0</v>
      </c>
      <c r="K16" t="s">
        <v>5</v>
      </c>
    </row>
    <row r="17" spans="1:10" x14ac:dyDescent="0.3">
      <c r="G17" s="5" t="s">
        <v>117</v>
      </c>
      <c r="H17" s="5"/>
      <c r="I17" s="19">
        <v>0</v>
      </c>
    </row>
    <row r="18" spans="1:10" x14ac:dyDescent="0.3">
      <c r="G18" s="5" t="s">
        <v>11</v>
      </c>
      <c r="H18" s="5"/>
      <c r="I18" s="19">
        <v>1</v>
      </c>
      <c r="J18">
        <v>2000</v>
      </c>
    </row>
    <row r="19" spans="1:10" x14ac:dyDescent="0.3">
      <c r="G19" t="s">
        <v>87</v>
      </c>
      <c r="I19" s="19">
        <v>0</v>
      </c>
    </row>
    <row r="20" spans="1:10" x14ac:dyDescent="0.3">
      <c r="G20" t="s">
        <v>106</v>
      </c>
      <c r="I20" s="19">
        <v>0</v>
      </c>
    </row>
    <row r="21" spans="1:10" x14ac:dyDescent="0.3">
      <c r="G21" t="s">
        <v>100</v>
      </c>
      <c r="I21" s="19">
        <v>0</v>
      </c>
    </row>
    <row r="22" spans="1:10" x14ac:dyDescent="0.3">
      <c r="G22" s="5" t="s">
        <v>110</v>
      </c>
      <c r="H22" s="5"/>
      <c r="I22" s="21">
        <v>1</v>
      </c>
      <c r="J22" s="5">
        <v>1000</v>
      </c>
    </row>
    <row r="23" spans="1:10" x14ac:dyDescent="0.3">
      <c r="G23" s="5" t="s">
        <v>116</v>
      </c>
      <c r="H23" s="5"/>
      <c r="I23" s="21">
        <v>1</v>
      </c>
      <c r="J23" s="5">
        <v>500</v>
      </c>
    </row>
    <row r="24" spans="1:10" x14ac:dyDescent="0.3">
      <c r="A24" t="s">
        <v>118</v>
      </c>
      <c r="G24" t="s">
        <v>5</v>
      </c>
      <c r="I24" s="19">
        <v>0</v>
      </c>
    </row>
    <row r="25" spans="1:10" x14ac:dyDescent="0.3">
      <c r="A25" t="s">
        <v>119</v>
      </c>
    </row>
    <row r="26" spans="1:10" x14ac:dyDescent="0.3">
      <c r="A26" t="s">
        <v>120</v>
      </c>
    </row>
    <row r="27" spans="1:10" x14ac:dyDescent="0.3">
      <c r="A27" t="s">
        <v>121</v>
      </c>
    </row>
    <row r="28" spans="1:10" x14ac:dyDescent="0.3">
      <c r="A28" t="s">
        <v>122</v>
      </c>
    </row>
    <row r="29" spans="1:10" x14ac:dyDescent="0.3">
      <c r="A29" t="s">
        <v>123</v>
      </c>
    </row>
    <row r="30" spans="1:10" x14ac:dyDescent="0.3">
      <c r="A30" t="s">
        <v>5</v>
      </c>
    </row>
    <row r="33" spans="1:3" x14ac:dyDescent="0.3">
      <c r="A33" t="s">
        <v>124</v>
      </c>
    </row>
    <row r="34" spans="1:3" x14ac:dyDescent="0.3">
      <c r="A34" t="s">
        <v>35</v>
      </c>
    </row>
    <row r="35" spans="1:3" x14ac:dyDescent="0.3">
      <c r="A35" t="s">
        <v>125</v>
      </c>
    </row>
    <row r="37" spans="1:3" x14ac:dyDescent="0.3">
      <c r="A37" t="s">
        <v>36</v>
      </c>
    </row>
    <row r="38" spans="1:3" x14ac:dyDescent="0.3">
      <c r="A38" t="s">
        <v>126</v>
      </c>
    </row>
    <row r="40" spans="1:3" x14ac:dyDescent="0.3">
      <c r="A40" s="15" t="s">
        <v>127</v>
      </c>
    </row>
    <row r="41" spans="1:3" x14ac:dyDescent="0.3">
      <c r="B41">
        <v>2023</v>
      </c>
      <c r="C41" s="19">
        <v>2024</v>
      </c>
    </row>
    <row r="42" spans="1:3" x14ac:dyDescent="0.3">
      <c r="A42" t="s">
        <v>128</v>
      </c>
      <c r="B42">
        <v>0.15060000000000001</v>
      </c>
      <c r="C42" s="19">
        <v>0.14169999999999999</v>
      </c>
    </row>
    <row r="43" spans="1:3" x14ac:dyDescent="0.3">
      <c r="A43" t="s">
        <v>129</v>
      </c>
      <c r="B43">
        <v>0.14149999999999999</v>
      </c>
      <c r="C43" s="19">
        <v>0.1331</v>
      </c>
    </row>
    <row r="44" spans="1:3" x14ac:dyDescent="0.3">
      <c r="A44" t="s">
        <v>130</v>
      </c>
      <c r="B44">
        <v>0.11940000000000001</v>
      </c>
      <c r="C44" s="19">
        <v>0.1101</v>
      </c>
    </row>
    <row r="45" spans="1:3" x14ac:dyDescent="0.3">
      <c r="A45" t="s">
        <v>131</v>
      </c>
      <c r="B45">
        <v>0.115</v>
      </c>
      <c r="C45" s="19">
        <v>0.106</v>
      </c>
    </row>
    <row r="56" spans="1:15" x14ac:dyDescent="0.3">
      <c r="A56" s="15" t="s">
        <v>132</v>
      </c>
    </row>
    <row r="57" spans="1:15" s="1" customFormat="1" ht="57.6" x14ac:dyDescent="0.3">
      <c r="B57" s="13" t="str">
        <f>A33</f>
        <v>PV avec revente au prix garanti</v>
      </c>
      <c r="C57" s="13" t="str">
        <f>A34</f>
        <v>PV en autoconsommation avec rachat du surplus au prix marché (spot)</v>
      </c>
      <c r="D57" s="13"/>
      <c r="E57" s="13"/>
      <c r="F57" s="13" t="str">
        <f>A35</f>
        <v>PV en autoconsommation avec rachat du surplus au tarif garanti</v>
      </c>
    </row>
    <row r="58" spans="1:15" x14ac:dyDescent="0.3">
      <c r="B58" s="4" t="s">
        <v>133</v>
      </c>
      <c r="C58" s="4" t="s">
        <v>133</v>
      </c>
      <c r="D58" s="4"/>
      <c r="E58" s="4"/>
      <c r="F58" s="4" t="s">
        <v>133</v>
      </c>
    </row>
    <row r="59" spans="1:15" x14ac:dyDescent="0.3">
      <c r="A59" s="19" t="s">
        <v>173</v>
      </c>
      <c r="B59" s="4">
        <v>500</v>
      </c>
      <c r="C59" s="4">
        <f>C60*1.25</f>
        <v>1562.5</v>
      </c>
      <c r="D59" s="4"/>
      <c r="E59" s="4"/>
      <c r="F59" s="4">
        <v>500</v>
      </c>
    </row>
    <row r="60" spans="1:15" x14ac:dyDescent="0.3">
      <c r="A60" s="19" t="s">
        <v>174</v>
      </c>
      <c r="B60" s="4">
        <v>500</v>
      </c>
      <c r="C60" s="4">
        <v>1250</v>
      </c>
      <c r="D60" s="4"/>
      <c r="E60" s="4"/>
      <c r="F60" s="4">
        <v>500</v>
      </c>
    </row>
    <row r="61" spans="1:15" x14ac:dyDescent="0.3">
      <c r="B61" s="4" t="s">
        <v>134</v>
      </c>
      <c r="C61" s="4" t="s">
        <v>134</v>
      </c>
      <c r="D61" s="4"/>
      <c r="E61" s="4"/>
      <c r="F61" s="4" t="s">
        <v>134</v>
      </c>
    </row>
    <row r="62" spans="1:15" x14ac:dyDescent="0.3">
      <c r="A62" s="19" t="s">
        <v>173</v>
      </c>
      <c r="B62" s="14">
        <v>0.2</v>
      </c>
      <c r="C62" s="14">
        <f>C63*1.25</f>
        <v>0.625</v>
      </c>
      <c r="D62" s="14"/>
      <c r="E62" s="14"/>
      <c r="F62" s="14">
        <v>0.2</v>
      </c>
    </row>
    <row r="63" spans="1:15" x14ac:dyDescent="0.3">
      <c r="A63" s="19" t="s">
        <v>174</v>
      </c>
      <c r="B63" s="14">
        <v>0.2</v>
      </c>
      <c r="C63" s="14">
        <v>0.5</v>
      </c>
      <c r="D63" s="14"/>
      <c r="E63" s="14"/>
      <c r="F63" s="14">
        <v>0.2</v>
      </c>
      <c r="I63">
        <v>2023</v>
      </c>
      <c r="O63">
        <v>2024</v>
      </c>
    </row>
    <row r="65" spans="1:8" x14ac:dyDescent="0.3">
      <c r="A65" s="15" t="s">
        <v>135</v>
      </c>
      <c r="F65" s="4"/>
    </row>
    <row r="66" spans="1:8" x14ac:dyDescent="0.3">
      <c r="B66" s="4" t="s">
        <v>38</v>
      </c>
      <c r="C66" s="4" t="s">
        <v>171</v>
      </c>
      <c r="D66" s="20" t="s">
        <v>172</v>
      </c>
      <c r="E66" s="4"/>
      <c r="F66" s="4" t="s">
        <v>170</v>
      </c>
      <c r="G66" s="20" t="s">
        <v>168</v>
      </c>
      <c r="H66" s="20" t="s">
        <v>169</v>
      </c>
    </row>
    <row r="67" spans="1:8" x14ac:dyDescent="0.3">
      <c r="B67" s="4"/>
      <c r="C67" s="4" t="s">
        <v>133</v>
      </c>
      <c r="D67" s="4"/>
      <c r="E67" s="4"/>
      <c r="F67" s="4" t="s">
        <v>133</v>
      </c>
    </row>
    <row r="68" spans="1:8" x14ac:dyDescent="0.3">
      <c r="A68" t="s">
        <v>136</v>
      </c>
      <c r="B68" s="4">
        <v>1</v>
      </c>
      <c r="C68" s="4">
        <v>745</v>
      </c>
      <c r="D68" s="4">
        <v>675</v>
      </c>
      <c r="E68" s="4"/>
      <c r="F68" s="4">
        <v>745</v>
      </c>
      <c r="G68" s="4">
        <v>990</v>
      </c>
      <c r="H68" s="4">
        <v>845</v>
      </c>
    </row>
    <row r="69" spans="1:8" x14ac:dyDescent="0.3">
      <c r="A69" t="s">
        <v>137</v>
      </c>
      <c r="B69" s="4">
        <v>2</v>
      </c>
      <c r="C69" s="4">
        <v>565</v>
      </c>
      <c r="D69" s="4">
        <v>505</v>
      </c>
      <c r="E69" s="4"/>
      <c r="F69" s="4">
        <v>745</v>
      </c>
      <c r="G69" s="4">
        <v>990</v>
      </c>
      <c r="H69" s="4">
        <v>635</v>
      </c>
    </row>
    <row r="70" spans="1:8" x14ac:dyDescent="0.3">
      <c r="A70" t="s">
        <v>138</v>
      </c>
      <c r="B70" s="4">
        <v>3</v>
      </c>
      <c r="C70" s="4">
        <v>480</v>
      </c>
      <c r="D70" s="4">
        <v>425</v>
      </c>
      <c r="E70" s="4"/>
      <c r="F70" s="4">
        <v>745</v>
      </c>
      <c r="G70" s="4">
        <v>990</v>
      </c>
      <c r="H70" s="4">
        <v>535</v>
      </c>
    </row>
    <row r="71" spans="1:8" x14ac:dyDescent="0.3">
      <c r="B71" s="4"/>
      <c r="E71" s="4"/>
      <c r="F71" s="4"/>
      <c r="G71" s="4"/>
      <c r="H71" s="4"/>
    </row>
    <row r="72" spans="1:8" x14ac:dyDescent="0.3">
      <c r="B72" s="4"/>
      <c r="E72" s="4"/>
      <c r="F72" s="4"/>
      <c r="G72" s="4"/>
      <c r="H72" s="4"/>
    </row>
    <row r="73" spans="1:8" x14ac:dyDescent="0.3">
      <c r="B73" s="4"/>
      <c r="E73" s="4"/>
      <c r="F73" s="4"/>
      <c r="G73" s="4"/>
      <c r="H73" s="4"/>
    </row>
    <row r="74" spans="1:8" x14ac:dyDescent="0.3">
      <c r="B74" s="4"/>
      <c r="C74" s="4" t="s">
        <v>134</v>
      </c>
      <c r="D74" s="20" t="s">
        <v>134</v>
      </c>
      <c r="E74" s="4"/>
      <c r="F74" s="4" t="s">
        <v>134</v>
      </c>
      <c r="G74" s="20" t="s">
        <v>134</v>
      </c>
      <c r="H74" s="20" t="s">
        <v>134</v>
      </c>
    </row>
    <row r="75" spans="1:8" x14ac:dyDescent="0.3">
      <c r="A75" t="s">
        <v>136</v>
      </c>
      <c r="B75" s="4">
        <v>1</v>
      </c>
      <c r="C75" s="14">
        <v>0.55000000000000004</v>
      </c>
      <c r="D75" s="14">
        <v>0.5</v>
      </c>
      <c r="E75" s="14"/>
      <c r="F75" s="14">
        <v>0.4</v>
      </c>
      <c r="G75" s="14">
        <v>0.45</v>
      </c>
      <c r="H75" s="14">
        <v>0.5</v>
      </c>
    </row>
    <row r="76" spans="1:8" x14ac:dyDescent="0.3">
      <c r="A76" t="s">
        <v>137</v>
      </c>
      <c r="B76" s="4">
        <v>2</v>
      </c>
      <c r="C76" s="14">
        <v>0.5</v>
      </c>
      <c r="D76" s="14">
        <v>0.45</v>
      </c>
      <c r="E76" s="14"/>
      <c r="F76" s="14">
        <v>0.4</v>
      </c>
      <c r="G76" s="14">
        <v>0.45</v>
      </c>
      <c r="H76" s="14">
        <v>0.45</v>
      </c>
    </row>
    <row r="77" spans="1:8" x14ac:dyDescent="0.3">
      <c r="A77" t="s">
        <v>138</v>
      </c>
      <c r="B77" s="4">
        <v>3</v>
      </c>
      <c r="C77" s="14">
        <v>0.45</v>
      </c>
      <c r="D77" s="14">
        <v>0.4</v>
      </c>
      <c r="E77" s="14"/>
      <c r="F77" s="14">
        <v>0.4</v>
      </c>
      <c r="G77" s="14">
        <v>0.45</v>
      </c>
      <c r="H77" s="14">
        <v>0.4</v>
      </c>
    </row>
    <row r="78" spans="1:8" x14ac:dyDescent="0.3">
      <c r="B78" s="4"/>
      <c r="C78" s="14"/>
      <c r="E78" s="14"/>
    </row>
    <row r="79" spans="1:8" x14ac:dyDescent="0.3">
      <c r="B79" s="4"/>
    </row>
    <row r="80" spans="1:8" x14ac:dyDescent="0.3">
      <c r="B80" s="4"/>
    </row>
    <row r="93" spans="1:2" x14ac:dyDescent="0.3">
      <c r="A93" s="15" t="s">
        <v>139</v>
      </c>
    </row>
    <row r="95" spans="1:2" x14ac:dyDescent="0.3">
      <c r="B95" t="s">
        <v>140</v>
      </c>
    </row>
    <row r="96" spans="1:2" x14ac:dyDescent="0.3">
      <c r="A96" t="s">
        <v>61</v>
      </c>
      <c r="B96" s="19" t="s">
        <v>175</v>
      </c>
    </row>
    <row r="97" spans="1:10" x14ac:dyDescent="0.3">
      <c r="A97" t="s">
        <v>3</v>
      </c>
      <c r="B97" t="s">
        <v>141</v>
      </c>
    </row>
    <row r="98" spans="1:10" x14ac:dyDescent="0.3">
      <c r="A98" t="s">
        <v>80</v>
      </c>
      <c r="B98" t="s">
        <v>142</v>
      </c>
    </row>
    <row r="100" spans="1:10" x14ac:dyDescent="0.3">
      <c r="A100" t="s">
        <v>143</v>
      </c>
      <c r="B100" t="s">
        <v>144</v>
      </c>
    </row>
    <row r="101" spans="1:10" x14ac:dyDescent="0.3">
      <c r="G101" t="s">
        <v>176</v>
      </c>
    </row>
    <row r="106" spans="1:10" x14ac:dyDescent="0.3">
      <c r="A106" s="15" t="s">
        <v>145</v>
      </c>
    </row>
    <row r="108" spans="1:10" x14ac:dyDescent="0.3">
      <c r="F108" s="16" t="s">
        <v>44</v>
      </c>
      <c r="G108" s="4" t="s">
        <v>146</v>
      </c>
      <c r="H108" s="4"/>
      <c r="I108" s="4" t="s">
        <v>147</v>
      </c>
      <c r="J108" s="4" t="s">
        <v>48</v>
      </c>
    </row>
    <row r="109" spans="1:10" x14ac:dyDescent="0.3">
      <c r="F109" s="17" t="s">
        <v>39</v>
      </c>
      <c r="G109" s="4" t="s">
        <v>13</v>
      </c>
      <c r="H109" s="4"/>
      <c r="I109" s="4" t="s">
        <v>12</v>
      </c>
      <c r="J109" s="4" t="s">
        <v>12</v>
      </c>
    </row>
    <row r="110" spans="1:10" x14ac:dyDescent="0.3">
      <c r="F110" s="18" t="s">
        <v>72</v>
      </c>
      <c r="G110" s="4" t="s">
        <v>13</v>
      </c>
      <c r="H110" s="4"/>
      <c r="I110" s="4" t="s">
        <v>12</v>
      </c>
      <c r="J110" s="4" t="s">
        <v>12</v>
      </c>
    </row>
    <row r="111" spans="1:10" x14ac:dyDescent="0.3">
      <c r="F111" s="17" t="s">
        <v>83</v>
      </c>
      <c r="G111" s="4" t="s">
        <v>13</v>
      </c>
      <c r="H111" s="4"/>
      <c r="I111" s="4" t="s">
        <v>12</v>
      </c>
      <c r="J111" s="4" t="s">
        <v>12</v>
      </c>
    </row>
    <row r="112" spans="1:10" x14ac:dyDescent="0.3">
      <c r="F112" s="18" t="s">
        <v>90</v>
      </c>
      <c r="G112" s="4" t="s">
        <v>13</v>
      </c>
      <c r="H112" s="4"/>
      <c r="I112" s="4" t="s">
        <v>12</v>
      </c>
      <c r="J112" s="4" t="s">
        <v>12</v>
      </c>
    </row>
    <row r="113" spans="6:10" x14ac:dyDescent="0.3">
      <c r="F113" s="18" t="s">
        <v>97</v>
      </c>
      <c r="G113" s="4" t="s">
        <v>13</v>
      </c>
      <c r="H113" s="4"/>
      <c r="I113" s="4" t="s">
        <v>12</v>
      </c>
      <c r="J113" s="4" t="s">
        <v>12</v>
      </c>
    </row>
    <row r="114" spans="6:10" x14ac:dyDescent="0.3">
      <c r="F114" s="17" t="s">
        <v>103</v>
      </c>
      <c r="G114" s="4" t="s">
        <v>12</v>
      </c>
      <c r="H114" s="4"/>
      <c r="I114" s="4" t="s">
        <v>13</v>
      </c>
      <c r="J114" s="4" t="s">
        <v>13</v>
      </c>
    </row>
    <row r="115" spans="6:10" x14ac:dyDescent="0.3">
      <c r="F115" s="18" t="s">
        <v>108</v>
      </c>
      <c r="G115" s="4" t="s">
        <v>13</v>
      </c>
      <c r="H115" s="4"/>
      <c r="I115" s="4" t="s">
        <v>12</v>
      </c>
      <c r="J115" s="4" t="s">
        <v>12</v>
      </c>
    </row>
    <row r="116" spans="6:10" x14ac:dyDescent="0.3">
      <c r="F116" s="17" t="s">
        <v>112</v>
      </c>
      <c r="G116" s="4" t="s">
        <v>13</v>
      </c>
      <c r="H116" s="4"/>
      <c r="I116" s="4" t="s">
        <v>12</v>
      </c>
      <c r="J116" s="4" t="s">
        <v>13</v>
      </c>
    </row>
    <row r="147" spans="1:3" x14ac:dyDescent="0.3">
      <c r="A147" s="15" t="s">
        <v>148</v>
      </c>
      <c r="B147" s="15"/>
    </row>
    <row r="159" spans="1:3" x14ac:dyDescent="0.3">
      <c r="A159" s="19" t="s">
        <v>177</v>
      </c>
      <c r="B159" s="19"/>
      <c r="C159" s="22">
        <v>45611</v>
      </c>
    </row>
  </sheetData>
  <phoneticPr fontId="5" type="noConversion"/>
  <pageMargins left="0.7" right="0.7" top="0.75" bottom="0.75" header="0.3" footer="0.3"/>
  <pageSetup paperSize="9"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8031-BCC2-48EC-9893-5FD3F2076F58}">
  <sheetPr codeName="Feuil5"/>
  <dimension ref="A1"/>
  <sheetViews>
    <sheetView zoomScale="85" zoomScaleNormal="85" workbookViewId="0">
      <selection activeCell="K16" sqref="K16"/>
    </sheetView>
  </sheetViews>
  <sheetFormatPr baseColWidth="10" defaultColWidth="11.44140625"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E1EC8-88D3-447D-B927-FC355C5118BD}">
  <sheetPr codeName="Feuil7"/>
  <dimension ref="A1:D20"/>
  <sheetViews>
    <sheetView workbookViewId="0">
      <selection activeCell="K16" sqref="K16"/>
    </sheetView>
  </sheetViews>
  <sheetFormatPr baseColWidth="10" defaultColWidth="11.44140625" defaultRowHeight="14.4" x14ac:dyDescent="0.3"/>
  <cols>
    <col min="1" max="1" width="68" customWidth="1"/>
    <col min="3" max="3" width="34.5546875" customWidth="1"/>
    <col min="4" max="4" width="25.6640625" customWidth="1"/>
  </cols>
  <sheetData>
    <row r="1" spans="1:4" x14ac:dyDescent="0.3">
      <c r="A1" t="s">
        <v>149</v>
      </c>
    </row>
    <row r="3" spans="1:4" x14ac:dyDescent="0.3">
      <c r="A3" s="7" t="s">
        <v>150</v>
      </c>
      <c r="B3" s="11" t="s">
        <v>151</v>
      </c>
      <c r="C3" s="11" t="s">
        <v>152</v>
      </c>
      <c r="D3" s="11" t="s">
        <v>153</v>
      </c>
    </row>
    <row r="4" spans="1:4" x14ac:dyDescent="0.3">
      <c r="A4" s="2" t="s">
        <v>154</v>
      </c>
      <c r="B4" s="8">
        <v>0.7</v>
      </c>
      <c r="C4" s="9">
        <f>$B$9/B4</f>
        <v>7142.8571428571431</v>
      </c>
      <c r="D4" s="9">
        <f>C4*B4</f>
        <v>5000</v>
      </c>
    </row>
    <row r="5" spans="1:4" x14ac:dyDescent="0.3">
      <c r="A5" s="2" t="s">
        <v>155</v>
      </c>
      <c r="B5" s="8">
        <v>0.6</v>
      </c>
      <c r="C5" s="9">
        <f t="shared" ref="C5:C6" si="0">$B$9/B5</f>
        <v>8333.3333333333339</v>
      </c>
      <c r="D5" s="9">
        <f t="shared" ref="D5:D6" si="1">C5*B5</f>
        <v>5000</v>
      </c>
    </row>
    <row r="6" spans="1:4" x14ac:dyDescent="0.3">
      <c r="A6" s="2" t="s">
        <v>156</v>
      </c>
      <c r="B6" s="8">
        <v>0.5</v>
      </c>
      <c r="C6" s="9">
        <f t="shared" si="0"/>
        <v>10000</v>
      </c>
      <c r="D6" s="9">
        <f t="shared" si="1"/>
        <v>5000</v>
      </c>
    </row>
    <row r="7" spans="1:4" x14ac:dyDescent="0.3">
      <c r="C7" s="3"/>
    </row>
    <row r="8" spans="1:4" x14ac:dyDescent="0.3">
      <c r="A8" s="10" t="s">
        <v>157</v>
      </c>
      <c r="B8" s="2"/>
      <c r="C8" s="2" t="s">
        <v>158</v>
      </c>
    </row>
    <row r="9" spans="1:4" x14ac:dyDescent="0.3">
      <c r="A9" s="2" t="s">
        <v>159</v>
      </c>
      <c r="B9" s="9">
        <v>5000</v>
      </c>
      <c r="C9" s="2"/>
    </row>
    <row r="10" spans="1:4" x14ac:dyDescent="0.3">
      <c r="A10" s="2" t="s">
        <v>160</v>
      </c>
      <c r="B10" s="9">
        <v>6650</v>
      </c>
      <c r="C10" s="8">
        <f>B9/B10</f>
        <v>0.75187969924812026</v>
      </c>
    </row>
    <row r="11" spans="1:4" x14ac:dyDescent="0.3">
      <c r="A11" s="2" t="s">
        <v>161</v>
      </c>
      <c r="B11" s="9">
        <v>25000</v>
      </c>
      <c r="C11" s="8">
        <f>B9/B11</f>
        <v>0.2</v>
      </c>
    </row>
    <row r="12" spans="1:4" x14ac:dyDescent="0.3">
      <c r="B12" s="6"/>
    </row>
    <row r="14" spans="1:4" x14ac:dyDescent="0.3">
      <c r="A14" s="10" t="s">
        <v>162</v>
      </c>
    </row>
    <row r="16" spans="1:4" x14ac:dyDescent="0.3">
      <c r="A16" s="2" t="s">
        <v>163</v>
      </c>
      <c r="B16" s="9">
        <f>C4</f>
        <v>7142.8571428571431</v>
      </c>
      <c r="C16" s="2" t="s">
        <v>164</v>
      </c>
    </row>
    <row r="17" spans="1:3" x14ac:dyDescent="0.3">
      <c r="A17" s="2" t="s">
        <v>163</v>
      </c>
      <c r="B17" s="9">
        <f>C5</f>
        <v>8333.3333333333339</v>
      </c>
      <c r="C17" s="2" t="s">
        <v>165</v>
      </c>
    </row>
    <row r="19" spans="1:3" x14ac:dyDescent="0.3">
      <c r="A19" s="2" t="s">
        <v>166</v>
      </c>
      <c r="B19" s="9">
        <f>100000/0.7</f>
        <v>142857.14285714287</v>
      </c>
      <c r="C19" s="2" t="s">
        <v>164</v>
      </c>
    </row>
    <row r="20" spans="1:3" x14ac:dyDescent="0.3">
      <c r="A20" s="2" t="s">
        <v>166</v>
      </c>
      <c r="B20" s="9">
        <f>100000/0.6</f>
        <v>166666.66666666669</v>
      </c>
      <c r="C20" s="2" t="s">
        <v>165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15fd27e-66e8-4903-baa3-baf0195b2bf8" xsi:nil="true"/>
    <lcf76f155ced4ddcb4097134ff3c332f xmlns="9a36c5d9-8364-4513-8b1b-ee5cbeeacde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15EFEF73C8BA439E5748A624097941" ma:contentTypeVersion="15" ma:contentTypeDescription="Crée un document." ma:contentTypeScope="" ma:versionID="a984c0fd9832d6b8d82a11479c6be1d0">
  <xsd:schema xmlns:xsd="http://www.w3.org/2001/XMLSchema" xmlns:xs="http://www.w3.org/2001/XMLSchema" xmlns:p="http://schemas.microsoft.com/office/2006/metadata/properties" xmlns:ns2="9a36c5d9-8364-4513-8b1b-ee5cbeeacded" xmlns:ns3="015fd27e-66e8-4903-baa3-baf0195b2bf8" targetNamespace="http://schemas.microsoft.com/office/2006/metadata/properties" ma:root="true" ma:fieldsID="0bda65576d62e1f28c4640778ed151a7" ns2:_="" ns3:_="">
    <xsd:import namespace="9a36c5d9-8364-4513-8b1b-ee5cbeeacded"/>
    <xsd:import namespace="015fd27e-66e8-4903-baa3-baf0195b2bf8"/>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SearchProperties"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36c5d9-8364-4513-8b1b-ee5cbeeacde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Balises d’images" ma:readOnly="false" ma:fieldId="{5cf76f15-5ced-4ddc-b409-7134ff3c332f}" ma:taxonomyMulti="true" ma:sspId="f9d8727a-3b42-4662-85b3-3050a144a138"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15fd27e-66e8-4903-baa3-baf0195b2bf8"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dd20f936-f414-43d5-b489-b8896382db64}" ma:internalName="TaxCatchAll" ma:showField="CatchAllData" ma:web="015fd27e-66e8-4903-baa3-baf0195b2bf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F30FF1-B93C-4D4B-823D-67D1F302F435}">
  <ds:schemaRefs>
    <ds:schemaRef ds:uri="http://www.w3.org/XML/1998/namespace"/>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schemas.microsoft.com/office/infopath/2007/PartnerControls"/>
    <ds:schemaRef ds:uri="015fd27e-66e8-4903-baa3-baf0195b2bf8"/>
    <ds:schemaRef ds:uri="9a36c5d9-8364-4513-8b1b-ee5cbeeacded"/>
    <ds:schemaRef ds:uri="http://purl.org/dc/dcmitype/"/>
  </ds:schemaRefs>
</ds:datastoreItem>
</file>

<file path=customXml/itemProps2.xml><?xml version="1.0" encoding="utf-8"?>
<ds:datastoreItem xmlns:ds="http://schemas.openxmlformats.org/officeDocument/2006/customXml" ds:itemID="{849D3097-1215-4552-8457-8F2E8F38A0F8}">
  <ds:schemaRefs>
    <ds:schemaRef ds:uri="http://schemas.microsoft.com/sharepoint/v3/contenttype/forms"/>
  </ds:schemaRefs>
</ds:datastoreItem>
</file>

<file path=customXml/itemProps3.xml><?xml version="1.0" encoding="utf-8"?>
<ds:datastoreItem xmlns:ds="http://schemas.openxmlformats.org/officeDocument/2006/customXml" ds:itemID="{B33D2E8D-7E49-480F-9B1C-379F79AFAB8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Simulateur eau-déchets</vt:lpstr>
      <vt:lpstr>Data</vt:lpstr>
      <vt:lpstr>Paramètres</vt:lpstr>
      <vt:lpstr>Vue de synthèse</vt:lpstr>
      <vt:lpstr>Réflexion</vt:lpstr>
      <vt:lpstr>'Simulateur eau-déchets'!Zone_d_impression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Anne-Sophie Lapasset</dc:creator>
  <cp:keywords/>
  <dc:description/>
  <cp:lastModifiedBy>Guillaume Harvengt</cp:lastModifiedBy>
  <cp:revision/>
  <cp:lastPrinted>2024-11-26T08:08:31Z</cp:lastPrinted>
  <dcterms:created xsi:type="dcterms:W3CDTF">2023-08-03T13:04:09Z</dcterms:created>
  <dcterms:modified xsi:type="dcterms:W3CDTF">2024-11-26T08:49:27Z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0x010100C215EFEF73C8BA439E5748A624097941</vt:lpwstr>
  </property>
  <property fmtid="{D5CDD505-2E9C-101B-9397-08002B2CF9AE}" pid="3" name="MediaServiceImageTags">
    <vt:lpwstr/>
  </property>
</Properties>
</file>