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<sst xmlns="http://schemas.openxmlformats.org/spreadsheetml/2006/main" count="55" uniqueCount="52">
  <si>
    <t xml:space="preserve">name</t>
  </si>
  <si>
    <t xml:space="preserve">N_e</t>
  </si>
  <si>
    <t xml:space="preserve">nu</t>
  </si>
  <si>
    <t xml:space="preserve">pe</t>
  </si>
  <si>
    <t xml:space="preserve">pz</t>
  </si>
  <si>
    <t xml:space="preserve">N_max</t>
  </si>
  <si>
    <t xml:space="preserve">delta</t>
  </si>
  <si>
    <t xml:space="preserve">D_czvt</t>
  </si>
  <si>
    <t xml:space="preserve">D_czb</t>
  </si>
  <si>
    <t xml:space="preserve">group</t>
  </si>
  <si>
    <t xml:space="preserve">S_n</t>
  </si>
  <si>
    <t xml:space="preserve">D_c</t>
  </si>
  <si>
    <t xml:space="preserve">omega</t>
  </si>
  <si>
    <t xml:space="preserve">B</t>
  </si>
  <si>
    <t xml:space="preserve">D</t>
  </si>
  <si>
    <t xml:space="preserve">k</t>
  </si>
  <si>
    <t xml:space="preserve">C_2</t>
  </si>
  <si>
    <t xml:space="preserve">V500</t>
  </si>
  <si>
    <t xml:space="preserve">8NVD36</t>
  </si>
  <si>
    <t xml:space="preserve">0,54</t>
  </si>
  <si>
    <t xml:space="preserve">6L278Rr</t>
  </si>
  <si>
    <t xml:space="preserve">0,52</t>
  </si>
  <si>
    <t xml:space="preserve">6L278PN</t>
  </si>
  <si>
    <t xml:space="preserve">0,82</t>
  </si>
  <si>
    <t xml:space="preserve">6ЧНСП 25/34</t>
  </si>
  <si>
    <t xml:space="preserve">341,2</t>
  </si>
  <si>
    <t xml:space="preserve">0,79</t>
  </si>
  <si>
    <t xml:space="preserve">6ЧНП 25/34</t>
  </si>
  <si>
    <t xml:space="preserve">0,53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</si>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</sst>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7" activeCellId="0" sqref="Y7"/>
    </sheetView>
  </sheetViews>
  <sheetFormatPr defaultColWidth="11.2109375" defaultRowHeight="13.5" zeroHeight="false" outlineLevelRow="0" outlineLevelCol="0"/>
  <cols>
    <col collapsed="false" customWidth="true" hidden="false" outlineLevel="0" max="1" min="1" style="0" width="14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n">
        <v>63</v>
      </c>
      <c r="L1" s="2" t="n">
        <v>140</v>
      </c>
      <c r="M1" s="2" t="n">
        <v>250</v>
      </c>
      <c r="N1" s="2" t="n">
        <v>500</v>
      </c>
      <c r="O1" s="2" t="n">
        <v>1000</v>
      </c>
      <c r="P1" s="2" t="n">
        <v>2000</v>
      </c>
      <c r="Q1" s="2" t="n">
        <v>4000</v>
      </c>
      <c r="R1" s="2" t="n">
        <v>8000</v>
      </c>
      <c r="S1" s="1" t="s">
        <v>10</v>
      </c>
      <c r="T1" s="0" t="s">
        <v>11</v>
      </c>
      <c r="U1" s="0" t="s">
        <v>12</v>
      </c>
      <c r="V1" s="0" t="s">
        <v>13</v>
      </c>
      <c r="W1" s="0" t="s">
        <v>14</v>
      </c>
      <c r="X1" s="0" t="s">
        <v>15</v>
      </c>
      <c r="Y1" s="0" t="s">
        <v>16</v>
      </c>
      <c r="Z1" s="0" t="s">
        <v>17</v>
      </c>
    </row>
    <row r="2" customFormat="false" ht="12.8" hidden="false" customHeight="false" outlineLevel="0" collapsed="false">
      <c r="A2" s="1" t="s">
        <v>18</v>
      </c>
      <c r="B2" s="2" t="n">
        <v>294</v>
      </c>
      <c r="C2" s="2" t="n">
        <v>500</v>
      </c>
      <c r="D2" s="2" t="s">
        <v>19</v>
      </c>
      <c r="E2" s="1" t="n">
        <v>5.1</v>
      </c>
      <c r="F2" s="2" t="n">
        <v>16490</v>
      </c>
      <c r="G2" s="1" t="n">
        <v>0.0002</v>
      </c>
      <c r="H2" s="2" t="n">
        <v>13610</v>
      </c>
      <c r="I2" s="2" t="n">
        <v>81780</v>
      </c>
      <c r="J2" s="2" t="n">
        <v>2</v>
      </c>
      <c r="K2" s="2" t="n">
        <v>94</v>
      </c>
      <c r="L2" s="2" t="n">
        <v>88</v>
      </c>
      <c r="M2" s="2" t="n">
        <v>84</v>
      </c>
      <c r="N2" s="2" t="n">
        <v>84</v>
      </c>
      <c r="O2" s="2" t="n">
        <v>79</v>
      </c>
      <c r="P2" s="2" t="n">
        <v>76</v>
      </c>
      <c r="Q2" s="2" t="n">
        <v>66</v>
      </c>
      <c r="R2" s="2" t="n">
        <v>56</v>
      </c>
      <c r="S2" s="1" t="n">
        <v>0.36</v>
      </c>
      <c r="T2" s="0" t="n">
        <v>1</v>
      </c>
      <c r="U2" s="0" t="n">
        <f aca="false">AVERAGE(C1:C6)*PI()/30</f>
        <v>54.4542726622231</v>
      </c>
      <c r="V2" s="0" t="n">
        <f aca="false">S2^2*$U$2*E2*T2^2/(N2*I2)</f>
        <v>5.23939024252393E-006</v>
      </c>
      <c r="W2" s="0" t="n">
        <f aca="false">H2/I2</f>
        <v>0.166422108094889</v>
      </c>
      <c r="X2" s="0" t="n">
        <f aca="false">Sheet2!$B$27</f>
        <v>0.236958861324529</v>
      </c>
      <c r="Y2" s="0" t="n">
        <f aca="false">Sheet2!$B$28</f>
        <v>-2233.57768241412</v>
      </c>
      <c r="Z2" s="0" t="n">
        <f aca="false">Y2*U2*S2^2*E2*T2^2/(H2+(-X2)*I2)</f>
        <v>13.9362403947499</v>
      </c>
    </row>
    <row r="3" customFormat="false" ht="12.8" hidden="false" customHeight="false" outlineLevel="0" collapsed="false">
      <c r="A3" s="1" t="s">
        <v>20</v>
      </c>
      <c r="B3" s="2" t="n">
        <v>276</v>
      </c>
      <c r="C3" s="2" t="n">
        <v>500</v>
      </c>
      <c r="D3" s="2" t="s">
        <v>21</v>
      </c>
      <c r="E3" s="1" t="n">
        <v>5.1</v>
      </c>
      <c r="F3" s="2" t="n">
        <v>20850</v>
      </c>
      <c r="G3" s="1" t="n">
        <v>0.0003</v>
      </c>
      <c r="H3" s="2" t="n">
        <v>7452</v>
      </c>
      <c r="I3" s="2" t="n">
        <v>34500</v>
      </c>
      <c r="J3" s="2" t="n">
        <v>2</v>
      </c>
      <c r="K3" s="2" t="n">
        <v>96</v>
      </c>
      <c r="L3" s="2" t="n">
        <v>90</v>
      </c>
      <c r="M3" s="2" t="n">
        <v>90</v>
      </c>
      <c r="N3" s="2" t="n">
        <v>87</v>
      </c>
      <c r="O3" s="2" t="n">
        <v>87</v>
      </c>
      <c r="P3" s="2" t="n">
        <v>89</v>
      </c>
      <c r="Q3" s="2" t="n">
        <v>63</v>
      </c>
      <c r="R3" s="2" t="n">
        <v>51</v>
      </c>
      <c r="S3" s="1" t="n">
        <v>0.36</v>
      </c>
      <c r="T3" s="0" t="n">
        <v>1</v>
      </c>
      <c r="U3" s="0" t="n">
        <v>54.4542726622231</v>
      </c>
      <c r="V3" s="0" t="n">
        <f aca="false">S3^2*$U$2*E3*T3^2/(N3*I3)</f>
        <v>1.19913696681069E-005</v>
      </c>
      <c r="W3" s="0" t="n">
        <f aca="false">H3/I3</f>
        <v>0.216</v>
      </c>
      <c r="X3" s="0" t="n">
        <f aca="false">Sheet2!$B$27</f>
        <v>0.236958861324529</v>
      </c>
      <c r="Y3" s="0" t="n">
        <f aca="false">Sheet2!$B$28</f>
        <v>-2233.57768241412</v>
      </c>
      <c r="Z3" s="0" t="n">
        <f aca="false">Y3*U3*S3^2*E3*T3^2/(H3+(-X3)*I3)</f>
        <v>111.178656483576</v>
      </c>
    </row>
    <row r="4" customFormat="false" ht="12.8" hidden="false" customHeight="false" outlineLevel="0" collapsed="false">
      <c r="A4" s="1" t="s">
        <v>22</v>
      </c>
      <c r="B4" s="2" t="n">
        <v>515</v>
      </c>
      <c r="C4" s="2" t="n">
        <v>600</v>
      </c>
      <c r="D4" s="2" t="s">
        <v>23</v>
      </c>
      <c r="E4" s="1" t="n">
        <v>6.9</v>
      </c>
      <c r="F4" s="2" t="n">
        <v>13570</v>
      </c>
      <c r="G4" s="1" t="n">
        <v>0.00032</v>
      </c>
      <c r="H4" s="2" t="n">
        <v>7452</v>
      </c>
      <c r="I4" s="2" t="n">
        <v>34500</v>
      </c>
      <c r="J4" s="2" t="n">
        <v>2</v>
      </c>
      <c r="K4" s="2" t="n">
        <v>95</v>
      </c>
      <c r="L4" s="2" t="n">
        <v>90</v>
      </c>
      <c r="M4" s="2" t="n">
        <v>91</v>
      </c>
      <c r="N4" s="2" t="n">
        <v>91</v>
      </c>
      <c r="O4" s="2" t="n">
        <v>90</v>
      </c>
      <c r="P4" s="2" t="n">
        <v>86</v>
      </c>
      <c r="Q4" s="2" t="n">
        <v>80</v>
      </c>
      <c r="R4" s="2" t="n">
        <v>50</v>
      </c>
      <c r="S4" s="1" t="n">
        <v>0.35</v>
      </c>
      <c r="T4" s="0" t="n">
        <v>1</v>
      </c>
      <c r="U4" s="0" t="n">
        <v>54.4542726622231</v>
      </c>
      <c r="V4" s="0" t="n">
        <f aca="false">S4^2*$U$2*E4*T4^2/(N4*I4)</f>
        <v>1.46607657167524E-005</v>
      </c>
      <c r="W4" s="0" t="n">
        <f aca="false">H4/I4</f>
        <v>0.216</v>
      </c>
      <c r="X4" s="0" t="n">
        <f aca="false">Sheet2!$B$27</f>
        <v>0.236958861324529</v>
      </c>
      <c r="Y4" s="0" t="n">
        <f aca="false">Sheet2!$B$28</f>
        <v>-2233.57768241412</v>
      </c>
      <c r="Z4" s="0" t="n">
        <f aca="false">Y4*U4*S4^2*E4*T4^2/(H4+(-X4)*I4)</f>
        <v>142.177680030173</v>
      </c>
    </row>
    <row r="5" customFormat="false" ht="12.8" hidden="false" customHeight="false" outlineLevel="0" collapsed="false">
      <c r="A5" s="1" t="s">
        <v>24</v>
      </c>
      <c r="B5" s="2" t="s">
        <v>25</v>
      </c>
      <c r="C5" s="2" t="n">
        <v>500</v>
      </c>
      <c r="D5" s="2" t="s">
        <v>26</v>
      </c>
      <c r="E5" s="1" t="n">
        <v>6.9</v>
      </c>
      <c r="F5" s="2" t="n">
        <v>26180</v>
      </c>
      <c r="G5" s="1" t="n">
        <v>0.0002</v>
      </c>
      <c r="H5" s="2" t="n">
        <v>70110</v>
      </c>
      <c r="I5" s="2" t="n">
        <v>276000</v>
      </c>
      <c r="J5" s="2" t="n">
        <v>2</v>
      </c>
      <c r="K5" s="2" t="n">
        <v>92</v>
      </c>
      <c r="L5" s="2" t="n">
        <v>91</v>
      </c>
      <c r="M5" s="2" t="n">
        <v>88</v>
      </c>
      <c r="N5" s="2" t="n">
        <v>90</v>
      </c>
      <c r="O5" s="2" t="n">
        <v>89</v>
      </c>
      <c r="P5" s="2" t="n">
        <v>90</v>
      </c>
      <c r="Q5" s="2" t="n">
        <v>87</v>
      </c>
      <c r="R5" s="2" t="n">
        <v>70</v>
      </c>
      <c r="S5" s="1" t="n">
        <v>0.34</v>
      </c>
      <c r="T5" s="0" t="n">
        <v>1</v>
      </c>
      <c r="U5" s="0" t="n">
        <v>54.4542726622231</v>
      </c>
      <c r="V5" s="0" t="n">
        <f aca="false">S5^2*$U$2*E5*T5^2/(N5*I5)</f>
        <v>1.74858719993139E-006</v>
      </c>
      <c r="W5" s="0" t="n">
        <f aca="false">H5/I5</f>
        <v>0.254021739130435</v>
      </c>
      <c r="X5" s="0" t="n">
        <f aca="false">Sheet2!$B$27</f>
        <v>0.236958861324529</v>
      </c>
      <c r="Y5" s="0" t="n">
        <f aca="false">Sheet2!$B$28</f>
        <v>-2233.57768241412</v>
      </c>
      <c r="Z5" s="0" t="n">
        <f aca="false">Y5*U5*S5^2*E5*T5^2/(H5+(-X5)*I5)</f>
        <v>-20.6005390822933</v>
      </c>
    </row>
    <row r="6" customFormat="false" ht="12.8" hidden="false" customHeight="false" outlineLevel="0" collapsed="false">
      <c r="A6" s="1" t="s">
        <v>27</v>
      </c>
      <c r="B6" s="2" t="n">
        <v>220</v>
      </c>
      <c r="C6" s="2" t="n">
        <v>500</v>
      </c>
      <c r="D6" s="2" t="s">
        <v>28</v>
      </c>
      <c r="E6" s="1" t="n">
        <v>5.7</v>
      </c>
      <c r="F6" s="2" t="n">
        <v>17560</v>
      </c>
      <c r="G6" s="1" t="n">
        <v>0.00048</v>
      </c>
      <c r="H6" s="2" t="n">
        <v>70110</v>
      </c>
      <c r="I6" s="2" t="n">
        <v>276000</v>
      </c>
      <c r="J6" s="2" t="n">
        <v>2</v>
      </c>
      <c r="K6" s="2" t="n">
        <v>96</v>
      </c>
      <c r="L6" s="2" t="n">
        <v>88</v>
      </c>
      <c r="M6" s="2" t="n">
        <v>88</v>
      </c>
      <c r="N6" s="2" t="n">
        <v>91</v>
      </c>
      <c r="O6" s="2" t="n">
        <v>104</v>
      </c>
      <c r="P6" s="2" t="n">
        <v>81</v>
      </c>
      <c r="Q6" s="2" t="n">
        <v>77</v>
      </c>
      <c r="R6" s="2" t="n">
        <v>66</v>
      </c>
      <c r="S6" s="1" t="n">
        <v>0.34</v>
      </c>
      <c r="T6" s="0" t="n">
        <v>1</v>
      </c>
      <c r="U6" s="0" t="n">
        <v>54.4542726622231</v>
      </c>
      <c r="V6" s="0" t="n">
        <f aca="false">S6^2*$U$2*E6*T6^2/(N6*I6)</f>
        <v>1.42861161580634E-006</v>
      </c>
      <c r="W6" s="0" t="n">
        <f aca="false">H6/I6</f>
        <v>0.254021739130435</v>
      </c>
      <c r="X6" s="0" t="n">
        <f aca="false">Sheet2!$B$27</f>
        <v>0.236958861324529</v>
      </c>
      <c r="Y6" s="0" t="n">
        <f aca="false">Sheet2!$B$28</f>
        <v>-2233.57768241412</v>
      </c>
      <c r="Z6" s="0" t="n">
        <f aca="false">Y6*U6*S6^2*E6*T6^2/(H6+(-X6)*I6)</f>
        <v>-17.0178366331988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n">
        <f aca="false" t="array" ref="A5:B9">LINEST(Sheet1!$W$2:$W$6 , Sheet1!$V$2:$V$6 , 1 , 1)</f>
        <v>-2233.57768241414</v>
      </c>
      <c r="B5" s="0" t="n">
        <v>0.236958861324529</v>
      </c>
    </row>
    <row r="6" customFormat="false" ht="12.8" hidden="false" customHeight="false" outlineLevel="0" collapsed="false">
      <c r="A6" s="0" t="n">
        <v>3207.18153992077</v>
      </c>
      <c r="B6" s="0" t="n">
        <v>0.0283715297361076</v>
      </c>
    </row>
    <row r="7" customFormat="false" ht="12.8" hidden="false" customHeight="false" outlineLevel="0" collapsed="false">
      <c r="A7" s="0" t="n">
        <v>0.139171530420109</v>
      </c>
      <c r="B7" s="0" t="n">
        <v>0.0386618530800588</v>
      </c>
    </row>
    <row r="8" customFormat="false" ht="12.8" hidden="false" customHeight="false" outlineLevel="0" collapsed="false">
      <c r="A8" s="0" t="n">
        <v>0.485014850245469</v>
      </c>
      <c r="B8" s="0" t="n">
        <v>3</v>
      </c>
    </row>
    <row r="9" customFormat="false" ht="12.8" hidden="false" customHeight="false" outlineLevel="0" collapsed="false">
      <c r="A9" s="0" t="n">
        <v>0.000724970555777599</v>
      </c>
      <c r="B9" s="0" t="n">
        <v>0.00448421665075215</v>
      </c>
    </row>
    <row r="11" customFormat="false" ht="12.8" hidden="false" customHeight="false" outlineLevel="0" collapsed="false">
      <c r="A11" s="0" t="s">
        <v>33</v>
      </c>
    </row>
    <row r="12" customFormat="false" ht="12.8" hidden="false" customHeight="false" outlineLevel="0" collapsed="false">
      <c r="A12" s="0" t="s">
        <v>34</v>
      </c>
      <c r="B12" s="0" t="n">
        <f aca="false">Sheet2!$A$7</f>
        <v>0.139171530420107</v>
      </c>
    </row>
    <row r="13" customFormat="false" ht="12.8" hidden="false" customHeight="false" outlineLevel="0" collapsed="false">
      <c r="A13" s="0" t="s">
        <v>35</v>
      </c>
      <c r="B13" s="0" t="n">
        <f aca="false">Sheet2!$B$7</f>
        <v>0.0386618530800588</v>
      </c>
    </row>
    <row r="14" customFormat="false" ht="12.8" hidden="false" customHeight="false" outlineLevel="0" collapsed="false">
      <c r="A14" s="0" t="s">
        <v>36</v>
      </c>
      <c r="B14" s="0" t="n">
        <f aca="false">1</f>
        <v>1</v>
      </c>
    </row>
    <row r="15" customFormat="false" ht="12.8" hidden="false" customHeight="false" outlineLevel="0" collapsed="false">
      <c r="A15" s="0" t="s">
        <v>37</v>
      </c>
      <c r="B15" s="0" t="n">
        <f aca="false">5</f>
        <v>5</v>
      </c>
    </row>
    <row r="16" customFormat="false" ht="12.8" hidden="false" customHeight="false" outlineLevel="0" collapsed="false">
      <c r="A16" s="0" t="s">
        <v>38</v>
      </c>
      <c r="B16" s="0" t="n">
        <f aca="false">1 - (1 - Sheet2!$A$7)*(Sheet2!$B$15 - 1)/(Sheet2!$B$15 - Sheet2!$B$14 - 1)</f>
        <v>-0.147771292773191</v>
      </c>
    </row>
    <row r="18" customFormat="false" ht="12.8" hidden="false" customHeight="false" outlineLevel="0" collapsed="false">
      <c r="A18" s="0" t="s">
        <v>39</v>
      </c>
    </row>
    <row r="19" customFormat="false" ht="12.8" hidden="false" customHeight="false" outlineLevel="0" collapsed="false">
      <c r="B19" s="0" t="s">
        <v>40</v>
      </c>
      <c r="C19" s="0" t="s">
        <v>41</v>
      </c>
      <c r="D19" s="0" t="s">
        <v>42</v>
      </c>
      <c r="E19" s="0" t="s">
        <v>43</v>
      </c>
      <c r="F19" s="0" t="s">
        <v>44</v>
      </c>
    </row>
    <row r="20" customFormat="false" ht="12.8" hidden="false" customHeight="false" outlineLevel="0" collapsed="false">
      <c r="A20" s="0" t="s">
        <v>29</v>
      </c>
      <c r="B20" s="0" t="n">
        <f aca="false">Sheet2!$B$14</f>
        <v>1</v>
      </c>
      <c r="C20" s="0" t="n">
        <f aca="false">Sheet2!$A$9</f>
        <v>0.000724970555777587</v>
      </c>
      <c r="D20" s="0" t="n">
        <f aca="false">Sheet2!$A$9 / Sheet2!$B$20</f>
        <v>0.000724970555777587</v>
      </c>
      <c r="E20" s="0" t="n">
        <f aca="false">Sheet2!$A$8</f>
        <v>0.48501485024546</v>
      </c>
      <c r="F20" s="0" t="n">
        <f aca="false">FDIST(Sheet2!$A$8 , Sheet2!$B$20 , Sheet2!$B$8)</f>
        <v>0.536268874263266</v>
      </c>
    </row>
    <row r="21" customFormat="false" ht="12.8" hidden="false" customHeight="false" outlineLevel="0" collapsed="false">
      <c r="A21" s="0" t="s">
        <v>45</v>
      </c>
      <c r="B21" s="0" t="n">
        <f aca="false">Sheet2!$B$8</f>
        <v>3</v>
      </c>
      <c r="C21" s="0" t="n">
        <f aca="false">Sheet2!$B$9</f>
        <v>0.00448421665075217</v>
      </c>
      <c r="D21" s="0" t="n">
        <f aca="false">Sheet2!$B$9 / Sheet2!$B$8</f>
        <v>0.00149473888358406</v>
      </c>
    </row>
    <row r="22" customFormat="false" ht="12.8" hidden="false" customHeight="false" outlineLevel="0" collapsed="false">
      <c r="A22" s="0" t="s">
        <v>46</v>
      </c>
      <c r="B22" s="0" t="n">
        <f aca="false">Sheet2!$B$20 + Sheet2!$B$8</f>
        <v>4</v>
      </c>
      <c r="C22" s="0" t="n">
        <f aca="false">Sheet2!$A$9 + Sheet2!$B$9</f>
        <v>0.00520918720652975</v>
      </c>
    </row>
    <row r="24" customFormat="false" ht="12.8" hidden="false" customHeight="false" outlineLevel="0" collapsed="false">
      <c r="A24" s="0" t="s">
        <v>47</v>
      </c>
      <c r="B24" s="0" t="n">
        <v>0.95</v>
      </c>
    </row>
    <row r="26" customFormat="false" ht="12.8" hidden="false" customHeight="false" outlineLevel="0" collapsed="false">
      <c r="B26" s="0" t="s">
        <v>48</v>
      </c>
      <c r="C26" s="0" t="s">
        <v>35</v>
      </c>
      <c r="D26" s="0" t="s">
        <v>49</v>
      </c>
      <c r="E26" s="0" t="s">
        <v>50</v>
      </c>
      <c r="F26" s="0" t="str">
        <f aca="false">_xlfn.CONCAT("Lower " , INT(Sheet2!$B$24 * 100) , "%")</f>
        <v>Lower 95%</v>
      </c>
      <c r="G26" s="0" t="str">
        <f aca="false">_xlfn.CONCAT("Upper " , INT(Sheet2!$B$24 * 100) , "%")</f>
        <v>Upper 95%</v>
      </c>
    </row>
    <row r="27" customFormat="false" ht="12.8" hidden="false" customHeight="false" outlineLevel="0" collapsed="false">
      <c r="A27" s="0" t="str">
        <f aca="false">"Intercept"</f>
        <v>Intercept</v>
      </c>
      <c r="B27" s="0" t="n">
        <f aca="false" t="array" ref="B27:B28">INDEX(Sheet2!$A$5:$B$5, 1 , ROW(Sheet2!$B$28)+1 - ROW())</f>
        <v>0.236958861324529</v>
      </c>
      <c r="C27" s="0" t="n">
        <f aca="false" t="array" ref="C27:C28">INDEX(Sheet2!$A$6:$B$6, 1 , ROW(Sheet2!$C$28)+1 - ROW())</f>
        <v>0.0283715297361076</v>
      </c>
      <c r="D27" s="0" t="n">
        <f aca="false" t="array" ref="D27:D28">Sheet2!$B$27:$B$28 / Sheet2!$C$27:$C$28</f>
        <v>8.35199453566858</v>
      </c>
      <c r="E27" s="0" t="n">
        <f aca="false" t="array" ref="E27:E28">TDIST(ABS(Sheet2!$D$27:$D$28) , Sheet2!$B$8 , 2 )</f>
        <v>0.0035985617865333</v>
      </c>
      <c r="F27" s="0" t="n">
        <f aca="false" t="array" ref="F27:F28">Sheet2!$B$27:$B$28 - Sheet2!$C$27:$C$28 * TINV(1 - Sheet2!$B$24 , Sheet2!$B$8)</f>
        <v>0.146667991340607</v>
      </c>
      <c r="G27" s="0" t="n">
        <f aca="false" t="array" ref="G27:G28">Sheet2!$B$27:$B$28 + Sheet2!$C$27:$C$28 * TINV(1 - Sheet2!$B$24 , Sheet2!$B$8)</f>
        <v>0.327249731308451</v>
      </c>
    </row>
    <row r="28" customFormat="false" ht="12.8" hidden="false" customHeight="false" outlineLevel="0" collapsed="false">
      <c r="A28" s="0" t="str">
        <f aca="false">Sheet1!$V$1</f>
        <v>B</v>
      </c>
      <c r="B28" s="0" t="n">
        <v>-2233.57768241414</v>
      </c>
      <c r="C28" s="0" t="n">
        <v>3207.18153992077</v>
      </c>
      <c r="D28" s="0" t="n">
        <v>-0.696430075632486</v>
      </c>
      <c r="E28" s="0" t="n">
        <v>0.536268874263262</v>
      </c>
      <c r="F28" s="0" t="n">
        <v>-12440.2607245091</v>
      </c>
      <c r="G28" s="0" t="n">
        <v>7973.10535968085</v>
      </c>
    </row>
    <row r="30" customFormat="false" ht="12.8" hidden="false" customHeight="false" outlineLevel="0" collapsed="false">
      <c r="A30" s="0" t="str">
        <f aca="false">Sheet1!$V$1</f>
        <v>B</v>
      </c>
      <c r="B30" s="0" t="s">
        <v>51</v>
      </c>
      <c r="C30" s="0" t="str">
        <f aca="false">Sheet1!$W$1</f>
        <v>D</v>
      </c>
      <c r="D30" s="0" t="s">
        <v>45</v>
      </c>
    </row>
    <row r="31" customFormat="false" ht="12.8" hidden="false" customHeight="false" outlineLevel="0" collapsed="false">
      <c r="A31" s="0" t="n">
        <f aca="false" t="array" ref="A31:A35">Sheet1!$V$2:$V$6</f>
        <v>5.23939024252393E-006</v>
      </c>
      <c r="B31" s="0" t="n">
        <f aca="false" t="array" ref="B31:B35">MMULT(Sheet2!$A$31:$A$35 , Sheet2!$B$28) + Sheet2!$B$27</f>
        <v>0.225256276209369</v>
      </c>
      <c r="C31" s="0" t="n">
        <f aca="false" t="array" ref="C31:C35">Sheet1!$W$2:$W$6</f>
        <v>0.166422108094889</v>
      </c>
      <c r="D31" s="0" t="n">
        <f aca="false" t="array" ref="D31:D35">Sheet2!$C$31:$C$35 - Sheet2!$B$31:$B$35</f>
        <v>-0.0588341681144802</v>
      </c>
    </row>
    <row r="32" customFormat="false" ht="12.8" hidden="false" customHeight="false" outlineLevel="0" collapsed="false">
      <c r="A32" s="0" t="n">
        <v>1.19913696681069E-005</v>
      </c>
      <c r="B32" s="0" t="n">
        <v>0.210175205652268</v>
      </c>
      <c r="C32" s="0" t="n">
        <v>0.216</v>
      </c>
      <c r="D32" s="0" t="n">
        <v>0.00582479434773234</v>
      </c>
    </row>
    <row r="33" customFormat="false" ht="12.8" hidden="false" customHeight="false" outlineLevel="0" collapsed="false">
      <c r="A33" s="0" t="n">
        <v>1.46607657167524E-005</v>
      </c>
      <c r="B33" s="0" t="n">
        <v>0.204212902212489</v>
      </c>
      <c r="C33" s="0" t="n">
        <v>0.216</v>
      </c>
      <c r="D33" s="0" t="n">
        <v>0.0117870977875114</v>
      </c>
    </row>
    <row r="34" customFormat="false" ht="12.8" hidden="false" customHeight="false" outlineLevel="0" collapsed="false">
      <c r="A34" s="0" t="n">
        <v>1.74858719993139E-006</v>
      </c>
      <c r="B34" s="0" t="n">
        <v>0.233053255979007</v>
      </c>
      <c r="C34" s="0" t="n">
        <v>0.254021739130435</v>
      </c>
      <c r="D34" s="0" t="n">
        <v>0.0209684831514278</v>
      </c>
    </row>
    <row r="35" customFormat="false" ht="12.8" hidden="false" customHeight="false" outlineLevel="0" collapsed="false">
      <c r="A35" s="0" t="n">
        <v>1.42861161580634E-006</v>
      </c>
      <c r="B35" s="0" t="n">
        <v>0.233767946302626</v>
      </c>
      <c r="C35" s="0" t="n">
        <v>0.254021739130435</v>
      </c>
      <c r="D35" s="0" t="n">
        <v>0.0202537928278086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2021-10-19T12:50:00Z</dcterms:created>
  <dc:creator/>
  <dc:description/>
  <dc:language>ru-RU</dc:language>
  <cp:lastModifiedBy/>
  <dcterms:modified xsi:type="dcterms:W3CDTF">2022-05-06T01:04:56Z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