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235" tabRatio="804" activeTab="2"/>
  </bookViews>
  <sheets>
    <sheet name="Cuentas" sheetId="11" r:id="rId1"/>
    <sheet name="Transacciones" sheetId="8" r:id="rId2"/>
    <sheet name="Diario" sheetId="6" r:id="rId3"/>
    <sheet name="Mayor" sheetId="7" r:id="rId4"/>
    <sheet name="Balance de comprobación" sheetId="12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6" l="1"/>
  <c r="I27" i="6"/>
  <c r="H27" i="6"/>
  <c r="K27" i="6" s="1"/>
  <c r="K26" i="6"/>
  <c r="E22" i="6"/>
  <c r="F24" i="6" s="1"/>
  <c r="F17" i="6"/>
  <c r="F18" i="6"/>
  <c r="E14" i="6"/>
  <c r="F19" i="6" l="1"/>
  <c r="F12" i="6"/>
  <c r="F13" i="6" s="1"/>
  <c r="F6" i="6"/>
  <c r="M42" i="7" l="1"/>
  <c r="L42" i="7"/>
  <c r="L35" i="7"/>
  <c r="M36" i="7" s="1"/>
  <c r="B14" i="12" s="1"/>
  <c r="M29" i="7"/>
  <c r="M30" i="7" s="1"/>
  <c r="C13" i="12" s="1"/>
  <c r="M23" i="7"/>
  <c r="M24" i="7" s="1"/>
  <c r="C12" i="12" s="1"/>
  <c r="L17" i="7"/>
  <c r="M10" i="7"/>
  <c r="C10" i="12" s="1"/>
  <c r="E48" i="7"/>
  <c r="F49" i="7" s="1"/>
  <c r="B8" i="12" s="1"/>
  <c r="E42" i="7"/>
  <c r="F43" i="7" s="1"/>
  <c r="B7" i="12" s="1"/>
  <c r="M4" i="7"/>
  <c r="M5" i="7" s="1"/>
  <c r="E35" i="7"/>
  <c r="F34" i="7"/>
  <c r="F35" i="7" s="1"/>
  <c r="F36" i="7" l="1"/>
  <c r="B6" i="12" s="1"/>
  <c r="C9" i="12"/>
  <c r="C16" i="12" s="1"/>
  <c r="M43" i="7"/>
  <c r="C15" i="12" s="1"/>
  <c r="E21" i="7"/>
  <c r="E22" i="7" s="1"/>
  <c r="F13" i="7"/>
  <c r="E12" i="7"/>
  <c r="F6" i="7"/>
  <c r="F4" i="7"/>
  <c r="E3" i="7"/>
  <c r="E7" i="7" s="1"/>
  <c r="F14" i="7"/>
  <c r="E15" i="7" l="1"/>
  <c r="E16" i="7" s="1"/>
  <c r="F16" i="7"/>
  <c r="F5" i="7"/>
  <c r="F7" i="7" s="1"/>
  <c r="F17" i="7" l="1"/>
  <c r="B3" i="12" s="1"/>
  <c r="F8" i="7"/>
  <c r="B2" i="12" s="1"/>
  <c r="F29" i="7"/>
  <c r="B5" i="12" s="1"/>
  <c r="F23" i="7"/>
  <c r="B4" i="12" s="1"/>
  <c r="M18" i="7"/>
  <c r="B11" i="12" s="1"/>
  <c r="M11" i="7"/>
  <c r="B16" i="12" l="1"/>
</calcChain>
</file>

<file path=xl/sharedStrings.xml><?xml version="1.0" encoding="utf-8"?>
<sst xmlns="http://schemas.openxmlformats.org/spreadsheetml/2006/main" count="304" uniqueCount="134">
  <si>
    <t>Asiento</t>
  </si>
  <si>
    <t>Fecha</t>
  </si>
  <si>
    <t>Cuenta</t>
  </si>
  <si>
    <t>Nmb. Cta.</t>
  </si>
  <si>
    <t>Debe</t>
  </si>
  <si>
    <t>Haber</t>
  </si>
  <si>
    <t>12.1</t>
  </si>
  <si>
    <t>Capital</t>
  </si>
  <si>
    <t>10.2</t>
  </si>
  <si>
    <t>Bancos</t>
  </si>
  <si>
    <t>10.1</t>
  </si>
  <si>
    <t>Caja</t>
  </si>
  <si>
    <t>14.1</t>
  </si>
  <si>
    <t>10.4</t>
  </si>
  <si>
    <t>Mercaderías</t>
  </si>
  <si>
    <t>10.31</t>
  </si>
  <si>
    <t>11.1</t>
  </si>
  <si>
    <t>Proveedores</t>
  </si>
  <si>
    <t>10.5</t>
  </si>
  <si>
    <t>13.1</t>
  </si>
  <si>
    <t>11.3</t>
  </si>
  <si>
    <t>IVA por pagar</t>
  </si>
  <si>
    <t>10.3</t>
  </si>
  <si>
    <t>Cuenta: BANCOS</t>
  </si>
  <si>
    <t>Cuenta: CAPITAL</t>
  </si>
  <si>
    <t>Saldo antes de ajustes:</t>
  </si>
  <si>
    <t>Cuenta: CAJA</t>
  </si>
  <si>
    <t>02-03-20XX</t>
  </si>
  <si>
    <t>04-03-20XX</t>
  </si>
  <si>
    <t>05-03-20XX</t>
  </si>
  <si>
    <t>10-03-20XX</t>
  </si>
  <si>
    <t>18-03-20XX</t>
  </si>
  <si>
    <t>26-03-20XX</t>
  </si>
  <si>
    <t>Vehículos</t>
  </si>
  <si>
    <t>01-03-20XX</t>
  </si>
  <si>
    <t>Banco</t>
  </si>
  <si>
    <t>Equipos</t>
  </si>
  <si>
    <t>IVA pagado por anticipado</t>
  </si>
  <si>
    <t>Cuentas por pagar</t>
  </si>
  <si>
    <t>Gasto por ventas</t>
  </si>
  <si>
    <t>Ingreso por ventas</t>
  </si>
  <si>
    <t xml:space="preserve">Costo por ventas </t>
  </si>
  <si>
    <t>Cuenta: VEHÍCULOS</t>
  </si>
  <si>
    <t>Cuenta: MUEBLES</t>
  </si>
  <si>
    <t>Muebles</t>
  </si>
  <si>
    <t>11.4</t>
  </si>
  <si>
    <t>Cuenta: MERCADERIA</t>
  </si>
  <si>
    <t>Cuenta: PROVEEDORES</t>
  </si>
  <si>
    <t>Cuenta: IVA PAGADO POR ANTICIPADO</t>
  </si>
  <si>
    <t>Cuenta: EQUIPOS</t>
  </si>
  <si>
    <t>Cuenta: CUENTAS POR PAGAR</t>
  </si>
  <si>
    <t>Cuenta: GASTO X VENTA</t>
  </si>
  <si>
    <t>Cuenta: INGRESO X VENTA</t>
  </si>
  <si>
    <t>Cuenta: IVA POR PAGAR</t>
  </si>
  <si>
    <t>Cuenta: COSTOS POR VENTAS</t>
  </si>
  <si>
    <t>CUENTA</t>
  </si>
  <si>
    <t>DEBE</t>
  </si>
  <si>
    <t>HABER</t>
  </si>
  <si>
    <t>IVA x pagar</t>
  </si>
  <si>
    <t>Vehículo</t>
  </si>
  <si>
    <t>Mercaderias</t>
  </si>
  <si>
    <t>Costos de ventas</t>
  </si>
  <si>
    <t>Plan o Catalogo de Cuentas</t>
  </si>
  <si>
    <t>Tipo cta</t>
  </si>
  <si>
    <t>Activo</t>
  </si>
  <si>
    <t>Cuentas x cobrar</t>
  </si>
  <si>
    <t>Iva pagado por anticip.</t>
  </si>
  <si>
    <t>10.32</t>
  </si>
  <si>
    <t>Garantías arriendos</t>
  </si>
  <si>
    <t>Mercadería</t>
  </si>
  <si>
    <t>Equipamiento</t>
  </si>
  <si>
    <t>10.6</t>
  </si>
  <si>
    <t>Terrenos y construcc.</t>
  </si>
  <si>
    <t>Pasivo</t>
  </si>
  <si>
    <t>11.2</t>
  </si>
  <si>
    <t>Créditos bancarios</t>
  </si>
  <si>
    <t>Capital contable</t>
  </si>
  <si>
    <t>Patrimonio</t>
  </si>
  <si>
    <t>12.2</t>
  </si>
  <si>
    <t>Utilidades</t>
  </si>
  <si>
    <t>12.3</t>
  </si>
  <si>
    <t>Dividendos</t>
  </si>
  <si>
    <t>Ingresos por Ventas</t>
  </si>
  <si>
    <t>Ingresos</t>
  </si>
  <si>
    <t>13.2</t>
  </si>
  <si>
    <t>Otros ingresos</t>
  </si>
  <si>
    <t>Gastos por ventas</t>
  </si>
  <si>
    <t>Gastos</t>
  </si>
  <si>
    <t>14.2</t>
  </si>
  <si>
    <t>Otros gastos</t>
  </si>
  <si>
    <t>Ingreso x venta</t>
  </si>
  <si>
    <t>Gasto x venta</t>
  </si>
  <si>
    <t>Cuentas x pagar</t>
  </si>
  <si>
    <t>IVA pagado x anticipado</t>
  </si>
  <si>
    <t>- Maquinarias</t>
  </si>
  <si>
    <t xml:space="preserve">    </t>
  </si>
  <si>
    <t>- Mercaderías</t>
  </si>
  <si>
    <t>- Caja</t>
  </si>
  <si>
    <t>- Equipo Computacional</t>
  </si>
  <si>
    <t>“LOS NOTROS” EIRL cuyo giro es una comercializadora de muebles, inicia una empresa comercial aportando lo siguiente</t>
  </si>
  <si>
    <t>1 de marzo</t>
  </si>
  <si>
    <t>se inauguró realizando la primera venta cuyo monto fue de $1.000.000 neto. En la oportunidad se vendieron 5 muebles. La venta fue al contado en efectivo.</t>
  </si>
  <si>
    <t xml:space="preserve">02 de marzo </t>
  </si>
  <si>
    <t>se abrió cuenta bancaria depositando el 60% del dinero de caja.</t>
  </si>
  <si>
    <t xml:space="preserve">10 de marzo </t>
  </si>
  <si>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se adquirió 10 muebles a un valor de $135.000 valor bruto cada uno, se pagó 30% al contado con transferencia bancaria y la diferencia quedó pendiente de pago para el 10 de abril.</t>
    </r>
  </si>
  <si>
    <t>15 de marzo</t>
  </si>
  <si>
    <t xml:space="preserve">se decide renovar el equipo computacional. La operación consiste en  comprar un computador en $750.000 valor neto y dar en parte de pago el usado el que es valorizado al valor que se encuentra contabilizado en la empresa. La diferencia se paga al contado con caja. </t>
  </si>
  <si>
    <t xml:space="preserve">28  de marzo </t>
  </si>
  <si>
    <t xml:space="preserve">se recibe pago por anticipado de cliente por una venta en efectivo con transferencia bancaria de comedor con valor $300.000  neto más una mesa de centro con un valor de $150.000 neto, los cuales queda pendiente de entrega para el día siguiente por requisitos del cliente. </t>
  </si>
  <si>
    <t xml:space="preserve">29 de marzo </t>
  </si>
  <si>
    <t>se efectúa la entrega pendiente, se reconoce el ingreso por ventas.</t>
  </si>
  <si>
    <t>30 de marzo</t>
  </si>
  <si>
    <t>se pagan con dinero en efectivo luz y agua del local comercial según facturas por un valor de $105.600 neto.</t>
  </si>
  <si>
    <t xml:space="preserve">30 de marzo </t>
  </si>
  <si>
    <t>se paga sueldo de los trabajadores por $500.000, con transferencia bancaria.</t>
  </si>
  <si>
    <t>se revisa el inventario de la empresa y se determina que este ha disminuido en $700.000.</t>
  </si>
  <si>
    <t>la depreciación de maquinarias en 15 años y que el nuevo equipo computacional se deprecia en 6 años.</t>
  </si>
  <si>
    <t>ingreso x ventas</t>
  </si>
  <si>
    <t>equipamiento</t>
  </si>
  <si>
    <t>banco</t>
  </si>
  <si>
    <t>mercaderia</t>
  </si>
  <si>
    <t xml:space="preserve">caja </t>
  </si>
  <si>
    <t>capital</t>
  </si>
  <si>
    <t>iva pagado por anticipado</t>
  </si>
  <si>
    <t>iva por pagar</t>
  </si>
  <si>
    <t>cuentas por cobrar</t>
  </si>
  <si>
    <t>sueldos</t>
  </si>
  <si>
    <t>otros gastos</t>
  </si>
  <si>
    <t>caja</t>
  </si>
  <si>
    <t>capital contable</t>
  </si>
  <si>
    <t>,</t>
  </si>
  <si>
    <t>Perdidas y ganancias</t>
  </si>
  <si>
    <t>pago por anticipado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</si>
</sst>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&quot;$&quot;\-#,##0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7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105">
    <xf numFmtId="0" fontId="0" fillId="0" borderId="0" xfId="0"/>
    <xf numFmtId="0" fontId="0" fillId="2" borderId="1" xfId="0" applyFill="1" applyBorder="1"/>
    <xf numFmtId="166" fontId="0" fillId="2" borderId="1" xfId="1" applyNumberFormat="1" applyFont="1" applyFill="1" applyBorder="1"/>
    <xf numFmtId="166" fontId="0" fillId="2" borderId="4" xfId="1" applyNumberFormat="1" applyFont="1" applyFill="1" applyBorder="1"/>
    <xf numFmtId="0" fontId="0" fillId="2" borderId="5" xfId="0" applyFill="1" applyBorder="1"/>
    <xf numFmtId="166" fontId="0" fillId="2" borderId="5" xfId="1" applyNumberFormat="1" applyFont="1" applyFill="1" applyBorder="1"/>
    <xf numFmtId="166" fontId="0" fillId="2" borderId="3" xfId="1" applyNumberFormat="1" applyFont="1" applyFill="1" applyBorder="1"/>
    <xf numFmtId="0" fontId="0" fillId="2" borderId="2" xfId="0" applyFill="1" applyBorder="1"/>
    <xf numFmtId="14" fontId="0" fillId="2" borderId="1" xfId="0" applyNumberFormat="1" applyFont="1" applyFill="1" applyBorder="1" applyAlignment="1"/>
    <xf numFmtId="0" fontId="0" fillId="2" borderId="1" xfId="0" applyFont="1" applyFill="1" applyBorder="1"/>
    <xf numFmtId="14" fontId="0" fillId="2" borderId="4" xfId="0" applyNumberFormat="1" applyFont="1" applyFill="1" applyBorder="1" applyAlignment="1"/>
    <xf numFmtId="0" fontId="0" fillId="2" borderId="4" xfId="0" applyFont="1" applyFill="1" applyBorder="1"/>
    <xf numFmtId="14" fontId="0" fillId="2" borderId="5" xfId="0" applyNumberFormat="1" applyFont="1" applyFill="1" applyBorder="1" applyAlignment="1"/>
    <xf numFmtId="0" fontId="0" fillId="2" borderId="5" xfId="0" applyFont="1" applyFill="1" applyBorder="1"/>
    <xf numFmtId="14" fontId="0" fillId="2" borderId="3" xfId="0" applyNumberFormat="1" applyFont="1" applyFill="1" applyBorder="1" applyAlignment="1"/>
    <xf numFmtId="0" fontId="0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5" xfId="0" applyFont="1" applyFill="1" applyBorder="1" applyAlignment="1"/>
    <xf numFmtId="0" fontId="1" fillId="2" borderId="4" xfId="0" applyFont="1" applyFill="1" applyBorder="1" applyAlignment="1"/>
    <xf numFmtId="14" fontId="1" fillId="2" borderId="4" xfId="0" applyNumberFormat="1" applyFont="1" applyFill="1" applyBorder="1" applyAlignment="1"/>
    <xf numFmtId="0" fontId="1" fillId="2" borderId="4" xfId="0" applyFont="1" applyFill="1" applyBorder="1"/>
    <xf numFmtId="166" fontId="1" fillId="2" borderId="4" xfId="0" applyNumberFormat="1" applyFont="1" applyFill="1" applyBorder="1"/>
    <xf numFmtId="0" fontId="0" fillId="2" borderId="4" xfId="0" applyFont="1" applyFill="1" applyBorder="1" applyAlignment="1"/>
    <xf numFmtId="166" fontId="0" fillId="0" borderId="0" xfId="0" applyNumberFormat="1"/>
    <xf numFmtId="0" fontId="0" fillId="2" borderId="3" xfId="0" applyFont="1" applyFill="1" applyBorder="1" applyAlignment="1"/>
    <xf numFmtId="14" fontId="0" fillId="0" borderId="0" xfId="0" applyNumberFormat="1"/>
    <xf numFmtId="0" fontId="0" fillId="0" borderId="0" xfId="0" applyFont="1"/>
    <xf numFmtId="164" fontId="0" fillId="0" borderId="0" xfId="0" applyNumberFormat="1"/>
    <xf numFmtId="0" fontId="0" fillId="2" borderId="1" xfId="0" applyFill="1" applyBorder="1" applyAlignme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6" fontId="0" fillId="2" borderId="9" xfId="1" applyNumberFormat="1" applyFont="1" applyFill="1" applyBorder="1"/>
    <xf numFmtId="0" fontId="0" fillId="2" borderId="10" xfId="0" applyFill="1" applyBorder="1" applyAlignment="1"/>
    <xf numFmtId="166" fontId="0" fillId="2" borderId="12" xfId="1" applyNumberFormat="1" applyFont="1" applyFill="1" applyBorder="1"/>
    <xf numFmtId="0" fontId="0" fillId="2" borderId="13" xfId="0" applyFill="1" applyBorder="1" applyAlignment="1"/>
    <xf numFmtId="166" fontId="0" fillId="2" borderId="14" xfId="1" applyNumberFormat="1" applyFont="1" applyFill="1" applyBorder="1"/>
    <xf numFmtId="166" fontId="0" fillId="2" borderId="16" xfId="1" applyNumberFormat="1" applyFont="1" applyFill="1" applyBorder="1"/>
    <xf numFmtId="166" fontId="0" fillId="2" borderId="17" xfId="1" applyNumberFormat="1" applyFont="1" applyFill="1" applyBorder="1"/>
    <xf numFmtId="0" fontId="0" fillId="2" borderId="10" xfId="0" applyFont="1" applyFill="1" applyBorder="1" applyAlignment="1"/>
    <xf numFmtId="14" fontId="0" fillId="3" borderId="11" xfId="0" applyNumberFormat="1" applyFont="1" applyFill="1" applyBorder="1"/>
    <xf numFmtId="0" fontId="0" fillId="2" borderId="18" xfId="0" applyFont="1" applyFill="1" applyBorder="1" applyAlignment="1"/>
    <xf numFmtId="0" fontId="0" fillId="2" borderId="9" xfId="0" applyFont="1" applyFill="1" applyBorder="1"/>
    <xf numFmtId="0" fontId="0" fillId="2" borderId="15" xfId="0" applyFont="1" applyFill="1" applyBorder="1" applyAlignment="1"/>
    <xf numFmtId="0" fontId="0" fillId="2" borderId="16" xfId="0" applyFont="1" applyFill="1" applyBorder="1"/>
    <xf numFmtId="0" fontId="0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0" fontId="1" fillId="0" borderId="0" xfId="0" applyFont="1" applyFill="1" applyBorder="1"/>
    <xf numFmtId="166" fontId="1" fillId="0" borderId="0" xfId="0" applyNumberFormat="1" applyFont="1" applyFill="1" applyBorder="1"/>
    <xf numFmtId="0" fontId="0" fillId="0" borderId="0" xfId="0" applyFill="1"/>
    <xf numFmtId="0" fontId="1" fillId="0" borderId="0" xfId="0" applyFont="1" applyFill="1"/>
    <xf numFmtId="166" fontId="1" fillId="0" borderId="0" xfId="0" applyNumberFormat="1" applyFont="1" applyFill="1"/>
    <xf numFmtId="166" fontId="0" fillId="0" borderId="0" xfId="0" applyNumberFormat="1" applyFill="1"/>
    <xf numFmtId="14" fontId="0" fillId="2" borderId="16" xfId="0" applyNumberFormat="1" applyFont="1" applyFill="1" applyBorder="1" applyAlignment="1"/>
    <xf numFmtId="0" fontId="0" fillId="2" borderId="19" xfId="0" applyFont="1" applyFill="1" applyBorder="1" applyAlignment="1"/>
    <xf numFmtId="0" fontId="0" fillId="2" borderId="20" xfId="0" applyFont="1" applyFill="1" applyBorder="1"/>
    <xf numFmtId="166" fontId="0" fillId="2" borderId="20" xfId="1" applyNumberFormat="1" applyFont="1" applyFill="1" applyBorder="1"/>
    <xf numFmtId="166" fontId="0" fillId="2" borderId="21" xfId="1" applyNumberFormat="1" applyFont="1" applyFill="1" applyBorder="1"/>
    <xf numFmtId="166" fontId="0" fillId="2" borderId="22" xfId="1" applyNumberFormat="1" applyFont="1" applyFill="1" applyBorder="1"/>
    <xf numFmtId="0" fontId="0" fillId="2" borderId="16" xfId="0" applyFont="1" applyFill="1" applyBorder="1" applyAlignment="1"/>
    <xf numFmtId="0" fontId="0" fillId="2" borderId="20" xfId="0" applyFill="1" applyBorder="1"/>
    <xf numFmtId="166" fontId="0" fillId="2" borderId="2" xfId="1" applyNumberFormat="1" applyFont="1" applyFill="1" applyBorder="1"/>
    <xf numFmtId="166" fontId="0" fillId="2" borderId="23" xfId="1" applyNumberFormat="1" applyFont="1" applyFill="1" applyBorder="1"/>
    <xf numFmtId="0" fontId="0" fillId="0" borderId="6" xfId="0" applyFont="1" applyBorder="1"/>
    <xf numFmtId="0" fontId="0" fillId="0" borderId="24" xfId="0" applyFont="1" applyBorder="1"/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6" xfId="1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6" fontId="0" fillId="0" borderId="25" xfId="0" applyNumberFormat="1" applyFont="1" applyBorder="1" applyAlignment="1">
      <alignment horizontal="center"/>
    </xf>
    <xf numFmtId="166" fontId="0" fillId="0" borderId="27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0" xfId="0" applyFont="1" applyAlignment="1">
      <alignment horizontal="justify" vertical="center"/>
    </xf>
    <xf numFmtId="6" fontId="5" fillId="0" borderId="0" xfId="0" applyNumberFormat="1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1" xfId="0" applyBorder="1"/>
    <xf numFmtId="0" fontId="0" fillId="2" borderId="7" xfId="0" applyFill="1" applyBorder="1"/>
    <xf numFmtId="166" fontId="3" fillId="2" borderId="1" xfId="1" applyNumberFormat="1" applyFont="1" applyFill="1" applyBorder="1"/>
    <xf numFmtId="14" fontId="0" fillId="3" borderId="0" xfId="0" applyNumberFormat="1" applyFill="1" applyBorder="1"/>
    <xf numFmtId="14" fontId="0" fillId="2" borderId="1" xfId="0" applyNumberFormat="1" applyFill="1" applyBorder="1" applyAlignment="1"/>
    <xf numFmtId="14" fontId="0" fillId="3" borderId="1" xfId="0" applyNumberFormat="1" applyFill="1" applyBorder="1"/>
    <xf numFmtId="14" fontId="0" fillId="3" borderId="1" xfId="0" applyNumberFormat="1" applyFont="1" applyFill="1" applyBorder="1"/>
    <xf numFmtId="14" fontId="0" fillId="3" borderId="28" xfId="0" applyNumberFormat="1" applyFill="1" applyBorder="1"/>
    <xf numFmtId="0" fontId="0" fillId="2" borderId="29" xfId="0" applyFill="1" applyBorder="1" applyAlignment="1"/>
    <xf numFmtId="14" fontId="0" fillId="3" borderId="2" xfId="0" applyNumberFormat="1" applyFill="1" applyBorder="1"/>
    <xf numFmtId="0" fontId="0" fillId="2" borderId="30" xfId="0" applyFill="1" applyBorder="1" applyAlignment="1"/>
    <xf numFmtId="166" fontId="0" fillId="2" borderId="31" xfId="1" applyNumberFormat="1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/>
    <xf numFmtId="166" fontId="1" fillId="2" borderId="1" xfId="0" applyNumberFormat="1" applyFont="1" applyFill="1" applyBorder="1"/>
    <xf numFmtId="14" fontId="1" fillId="3" borderId="1" xfId="0" applyNumberFormat="1" applyFont="1" applyFill="1" applyBorder="1"/>
    <xf numFmtId="166" fontId="0" fillId="2" borderId="1" xfId="0" applyNumberFormat="1" applyFont="1" applyFill="1" applyBorder="1"/>
    <xf numFmtId="0" fontId="5" fillId="0" borderId="0" xfId="0" applyFont="1" applyAlignment="1">
      <alignment horizontal="center" vertical="center"/>
    </xf>
    <xf numFmtId="14" fontId="0" fillId="3" borderId="1" xfId="0" applyNumberFormat="1" applyFill="1" applyBorder="1" applyAlignment="1"/>
  </cellXfs>
  <cellStyles count="2">
    <cellStyle name="Moneda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&quot;$&quot;\ * #,##0_-;\-&quot;$&quot;\ * #,##0_-;_-&quot;$&quot;\ * &quot;-&quot;??_-;_-@_-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&quot;$&quot;\ * #,##0_-;\-&quot;$&quot;\ * #,##0_-;_-&quot;$&quot;\ * &quot;-&quot;??_-;_-@_-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&quot;$&quot;\ * #,##0_-;\-&quot;$&quot;\ * #,##0_-;_-&quot;$&quot;\ * &quot;-&quot;??_-;_-@_-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&quot;$&quot;\ * #,##0_-;\-&quot;$&quot;\ * #,##0_-;_-&quot;$&quot;\ * &quot;-&quot;??_-;_-@_-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F27" totalsRowShown="0" headerRowDxfId="16" totalsRowDxfId="6" headerRowBorderDxfId="14" tableBorderDxfId="15" totalsRowBorderDxfId="7">
  <autoFilter ref="A1:F27"/>
  <tableColumns count="6">
    <tableColumn id="1" name="Asiento" dataDxfId="13" totalsRowDxfId="5"/>
    <tableColumn id="2" name="Fecha" dataDxfId="12" totalsRowDxfId="4"/>
    <tableColumn id="3" name="Cuenta" dataDxfId="11" totalsRowDxfId="3"/>
    <tableColumn id="4" name="Nmb. Cta." dataDxfId="10" totalsRowDxfId="2"/>
    <tableColumn id="5" name="Debe" dataDxfId="9" totalsRowDxfId="1" dataCellStyle="Moneda"/>
    <tableColumn id="6" name="Haber" dataDxfId="8" totalsRowDxfId="0" dataCellStyle="Mon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3" sqref="B13"/>
    </sheetView>
  </sheetViews>
  <sheetFormatPr baseColWidth="10" defaultRowHeight="15" x14ac:dyDescent="0.25"/>
  <cols>
    <col min="1" max="1" width="25.140625" bestFit="1" customWidth="1"/>
    <col min="2" max="2" width="21" bestFit="1" customWidth="1"/>
  </cols>
  <sheetData>
    <row r="1" spans="1:3" x14ac:dyDescent="0.25">
      <c r="A1" t="s">
        <v>62</v>
      </c>
      <c r="C1" t="s">
        <v>63</v>
      </c>
    </row>
    <row r="2" spans="1:3" x14ac:dyDescent="0.25">
      <c r="A2" t="s">
        <v>10</v>
      </c>
      <c r="B2" t="s">
        <v>11</v>
      </c>
      <c r="C2" t="s">
        <v>64</v>
      </c>
    </row>
    <row r="3" spans="1:3" x14ac:dyDescent="0.25">
      <c r="A3" t="s">
        <v>8</v>
      </c>
      <c r="B3" t="s">
        <v>9</v>
      </c>
      <c r="C3" t="s">
        <v>64</v>
      </c>
    </row>
    <row r="4" spans="1:3" x14ac:dyDescent="0.25">
      <c r="A4" t="s">
        <v>22</v>
      </c>
      <c r="B4" t="s">
        <v>65</v>
      </c>
      <c r="C4" t="s">
        <v>64</v>
      </c>
    </row>
    <row r="5" spans="1:3" x14ac:dyDescent="0.25">
      <c r="A5" t="s">
        <v>15</v>
      </c>
      <c r="B5" t="s">
        <v>66</v>
      </c>
      <c r="C5" t="s">
        <v>64</v>
      </c>
    </row>
    <row r="6" spans="1:3" x14ac:dyDescent="0.25">
      <c r="A6" t="s">
        <v>67</v>
      </c>
      <c r="B6" t="s">
        <v>68</v>
      </c>
      <c r="C6" t="s">
        <v>64</v>
      </c>
    </row>
    <row r="7" spans="1:3" x14ac:dyDescent="0.25">
      <c r="A7" t="s">
        <v>13</v>
      </c>
      <c r="B7" t="s">
        <v>69</v>
      </c>
      <c r="C7" t="s">
        <v>64</v>
      </c>
    </row>
    <row r="8" spans="1:3" x14ac:dyDescent="0.25">
      <c r="A8" t="s">
        <v>18</v>
      </c>
      <c r="B8" t="s">
        <v>70</v>
      </c>
      <c r="C8" t="s">
        <v>64</v>
      </c>
    </row>
    <row r="9" spans="1:3" x14ac:dyDescent="0.25">
      <c r="A9" t="s">
        <v>71</v>
      </c>
      <c r="B9" t="s">
        <v>72</v>
      </c>
      <c r="C9" t="s">
        <v>64</v>
      </c>
    </row>
    <row r="10" spans="1:3" x14ac:dyDescent="0.25">
      <c r="A10" t="s">
        <v>16</v>
      </c>
      <c r="B10" t="s">
        <v>17</v>
      </c>
      <c r="C10" t="s">
        <v>73</v>
      </c>
    </row>
    <row r="11" spans="1:3" x14ac:dyDescent="0.25">
      <c r="A11" t="s">
        <v>74</v>
      </c>
      <c r="B11" t="s">
        <v>75</v>
      </c>
      <c r="C11" t="s">
        <v>73</v>
      </c>
    </row>
    <row r="12" spans="1:3" x14ac:dyDescent="0.25">
      <c r="A12" t="s">
        <v>20</v>
      </c>
      <c r="B12" t="s">
        <v>21</v>
      </c>
      <c r="C12" t="s">
        <v>73</v>
      </c>
    </row>
    <row r="13" spans="1:3" x14ac:dyDescent="0.25">
      <c r="A13" t="s">
        <v>6</v>
      </c>
      <c r="B13" t="s">
        <v>76</v>
      </c>
      <c r="C13" t="s">
        <v>77</v>
      </c>
    </row>
    <row r="14" spans="1:3" x14ac:dyDescent="0.25">
      <c r="A14" t="s">
        <v>78</v>
      </c>
      <c r="B14" t="s">
        <v>79</v>
      </c>
      <c r="C14" t="s">
        <v>77</v>
      </c>
    </row>
    <row r="15" spans="1:3" x14ac:dyDescent="0.25">
      <c r="A15" t="s">
        <v>80</v>
      </c>
      <c r="B15" t="s">
        <v>81</v>
      </c>
      <c r="C15" t="s">
        <v>77</v>
      </c>
    </row>
    <row r="16" spans="1:3" x14ac:dyDescent="0.25">
      <c r="A16" t="s">
        <v>19</v>
      </c>
      <c r="B16" t="s">
        <v>82</v>
      </c>
      <c r="C16" t="s">
        <v>83</v>
      </c>
    </row>
    <row r="17" spans="1:3" x14ac:dyDescent="0.25">
      <c r="A17" t="s">
        <v>84</v>
      </c>
      <c r="B17" t="s">
        <v>85</v>
      </c>
      <c r="C17" t="s">
        <v>83</v>
      </c>
    </row>
    <row r="18" spans="1:3" x14ac:dyDescent="0.25">
      <c r="A18" t="s">
        <v>12</v>
      </c>
      <c r="B18" t="s">
        <v>86</v>
      </c>
      <c r="C18" t="s">
        <v>87</v>
      </c>
    </row>
    <row r="19" spans="1:3" x14ac:dyDescent="0.25">
      <c r="A19" t="s">
        <v>88</v>
      </c>
      <c r="B19" t="s">
        <v>89</v>
      </c>
      <c r="C19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topLeftCell="A7" zoomScale="120" zoomScaleNormal="120" workbookViewId="0">
      <selection activeCell="B15" sqref="B15:R15"/>
    </sheetView>
  </sheetViews>
  <sheetFormatPr baseColWidth="10" defaultRowHeight="15" x14ac:dyDescent="0.25"/>
  <cols>
    <col min="1" max="1" width="19.42578125" customWidth="1"/>
  </cols>
  <sheetData>
    <row r="2" spans="1:18" x14ac:dyDescent="0.25">
      <c r="A2" s="84" t="s">
        <v>99</v>
      </c>
    </row>
    <row r="3" spans="1:18" x14ac:dyDescent="0.25">
      <c r="D3" s="28"/>
    </row>
    <row r="4" spans="1:18" x14ac:dyDescent="0.25">
      <c r="D4" s="28"/>
    </row>
    <row r="5" spans="1:18" ht="25.5" x14ac:dyDescent="0.25">
      <c r="A5" s="80" t="s">
        <v>94</v>
      </c>
      <c r="B5" s="80" t="s">
        <v>95</v>
      </c>
      <c r="H5" s="81">
        <v>9000000</v>
      </c>
    </row>
    <row r="6" spans="1:18" x14ac:dyDescent="0.25">
      <c r="A6" s="82" t="s">
        <v>96</v>
      </c>
      <c r="H6" s="81">
        <v>1400000</v>
      </c>
    </row>
    <row r="7" spans="1:18" x14ac:dyDescent="0.25">
      <c r="A7" s="82" t="s">
        <v>97</v>
      </c>
      <c r="H7" s="81">
        <v>5600000</v>
      </c>
    </row>
    <row r="8" spans="1:18" x14ac:dyDescent="0.25">
      <c r="A8" s="82" t="s">
        <v>98</v>
      </c>
      <c r="H8" s="81">
        <v>300000</v>
      </c>
    </row>
    <row r="10" spans="1:18" x14ac:dyDescent="0.25">
      <c r="A10" s="26"/>
      <c r="B10" s="27"/>
    </row>
    <row r="11" spans="1:18" x14ac:dyDescent="0.25">
      <c r="A11" s="26" t="s">
        <v>100</v>
      </c>
      <c r="B11" s="83" t="s">
        <v>101</v>
      </c>
    </row>
    <row r="12" spans="1:18" x14ac:dyDescent="0.25">
      <c r="A12" s="83" t="s">
        <v>102</v>
      </c>
      <c r="B12" s="83" t="s">
        <v>103</v>
      </c>
    </row>
    <row r="13" spans="1:18" x14ac:dyDescent="0.25">
      <c r="A13" s="83" t="s">
        <v>104</v>
      </c>
      <c r="B13" s="85" t="s">
        <v>105</v>
      </c>
      <c r="C13" s="85"/>
      <c r="D13" s="85"/>
      <c r="E13" s="85"/>
      <c r="F13" s="85"/>
      <c r="G13" s="85"/>
      <c r="H13" s="85"/>
      <c r="I13" s="85"/>
      <c r="J13" s="85"/>
      <c r="K13" s="85"/>
    </row>
    <row r="14" spans="1:18" x14ac:dyDescent="0.25">
      <c r="A14" s="83" t="s">
        <v>106</v>
      </c>
      <c r="B14" s="85" t="s">
        <v>107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</row>
    <row r="15" spans="1:18" x14ac:dyDescent="0.25">
      <c r="A15" s="83" t="s">
        <v>108</v>
      </c>
      <c r="B15" s="103" t="s">
        <v>109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x14ac:dyDescent="0.25">
      <c r="A16" s="83" t="s">
        <v>110</v>
      </c>
      <c r="B16" s="83" t="s">
        <v>111</v>
      </c>
    </row>
    <row r="17" spans="1:2" x14ac:dyDescent="0.25">
      <c r="A17" s="83" t="s">
        <v>112</v>
      </c>
      <c r="B17" s="83" t="s">
        <v>113</v>
      </c>
    </row>
    <row r="18" spans="1:2" x14ac:dyDescent="0.25">
      <c r="A18" s="83" t="s">
        <v>114</v>
      </c>
      <c r="B18" s="83" t="s">
        <v>115</v>
      </c>
    </row>
    <row r="19" spans="1:2" x14ac:dyDescent="0.25">
      <c r="A19" s="83" t="s">
        <v>114</v>
      </c>
      <c r="B19" s="83" t="s">
        <v>116</v>
      </c>
    </row>
    <row r="23" spans="1:2" x14ac:dyDescent="0.25">
      <c r="B23" s="83" t="s">
        <v>117</v>
      </c>
    </row>
  </sheetData>
  <mergeCells count="1">
    <mergeCell ref="B15:R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H31" sqref="H31"/>
    </sheetView>
  </sheetViews>
  <sheetFormatPr baseColWidth="10" defaultRowHeight="15" x14ac:dyDescent="0.25"/>
  <cols>
    <col min="1" max="1" width="9.42578125" customWidth="1"/>
    <col min="3" max="3" width="9" customWidth="1"/>
    <col min="4" max="4" width="26.140625" customWidth="1"/>
    <col min="5" max="5" width="14.5703125" customWidth="1"/>
    <col min="6" max="6" width="15.42578125" bestFit="1" customWidth="1"/>
    <col min="8" max="9" width="12" bestFit="1" customWidth="1"/>
  </cols>
  <sheetData>
    <row r="1" spans="1:9" ht="15.75" thickBot="1" x14ac:dyDescent="0.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2" t="s">
        <v>5</v>
      </c>
    </row>
    <row r="2" spans="1:9" ht="15" customHeight="1" x14ac:dyDescent="0.25">
      <c r="A2" s="34">
        <v>1</v>
      </c>
      <c r="B2" s="91">
        <v>43525</v>
      </c>
      <c r="C2" s="86" t="s">
        <v>18</v>
      </c>
      <c r="D2" s="4" t="s">
        <v>119</v>
      </c>
      <c r="E2" s="88">
        <v>9000000</v>
      </c>
      <c r="F2" s="5"/>
    </row>
    <row r="3" spans="1:9" x14ac:dyDescent="0.25">
      <c r="A3" s="36"/>
      <c r="B3" s="91">
        <v>43525</v>
      </c>
      <c r="C3" s="86" t="s">
        <v>13</v>
      </c>
      <c r="D3" s="1" t="s">
        <v>121</v>
      </c>
      <c r="E3" s="2">
        <v>1400000</v>
      </c>
      <c r="F3" s="2"/>
    </row>
    <row r="4" spans="1:9" x14ac:dyDescent="0.25">
      <c r="A4" s="36"/>
      <c r="B4" s="91">
        <v>43525</v>
      </c>
      <c r="C4" s="86" t="s">
        <v>10</v>
      </c>
      <c r="D4" s="1" t="s">
        <v>122</v>
      </c>
      <c r="E4" s="6">
        <v>5600000</v>
      </c>
      <c r="F4" s="37"/>
    </row>
    <row r="5" spans="1:9" ht="15" customHeight="1" x14ac:dyDescent="0.25">
      <c r="A5" s="29"/>
      <c r="B5" s="91">
        <v>43525</v>
      </c>
      <c r="C5" s="86" t="s">
        <v>18</v>
      </c>
      <c r="D5" s="1" t="s">
        <v>119</v>
      </c>
      <c r="E5" s="2">
        <v>300000</v>
      </c>
      <c r="F5" s="2"/>
    </row>
    <row r="6" spans="1:9" x14ac:dyDescent="0.25">
      <c r="A6" s="29"/>
      <c r="B6" s="93">
        <v>43525</v>
      </c>
      <c r="C6" s="1"/>
      <c r="D6" s="1" t="s">
        <v>123</v>
      </c>
      <c r="E6" s="2"/>
      <c r="F6" s="2">
        <f>E2+E3+E4+E5</f>
        <v>16300000</v>
      </c>
    </row>
    <row r="7" spans="1:9" x14ac:dyDescent="0.25">
      <c r="A7" s="29"/>
      <c r="B7" s="90"/>
      <c r="C7" s="1"/>
      <c r="D7" s="1"/>
      <c r="E7" s="2"/>
      <c r="F7" s="2"/>
    </row>
    <row r="8" spans="1:9" x14ac:dyDescent="0.25">
      <c r="A8" s="29">
        <v>2</v>
      </c>
      <c r="B8" s="91">
        <v>43525</v>
      </c>
      <c r="C8" s="1"/>
      <c r="D8" s="1" t="s">
        <v>122</v>
      </c>
      <c r="E8" s="2">
        <v>1190000</v>
      </c>
      <c r="F8" s="2"/>
    </row>
    <row r="9" spans="1:9" x14ac:dyDescent="0.25">
      <c r="A9" s="29"/>
      <c r="B9" s="91">
        <v>43525</v>
      </c>
      <c r="C9" s="1"/>
      <c r="D9" s="1" t="s">
        <v>118</v>
      </c>
      <c r="E9" s="2"/>
      <c r="F9" s="2">
        <v>1000000</v>
      </c>
    </row>
    <row r="10" spans="1:9" x14ac:dyDescent="0.25">
      <c r="A10" s="29"/>
      <c r="B10" s="91">
        <v>43525</v>
      </c>
      <c r="C10" s="1"/>
      <c r="D10" s="1" t="s">
        <v>125</v>
      </c>
      <c r="E10" s="2"/>
      <c r="F10" s="88">
        <v>190000</v>
      </c>
    </row>
    <row r="11" spans="1:9" x14ac:dyDescent="0.25">
      <c r="A11" s="29"/>
      <c r="B11" s="91"/>
      <c r="C11" s="1"/>
      <c r="D11" s="1"/>
      <c r="E11" s="2"/>
      <c r="F11" s="2"/>
    </row>
    <row r="12" spans="1:9" x14ac:dyDescent="0.25">
      <c r="A12" s="29">
        <v>3</v>
      </c>
      <c r="B12" s="91">
        <v>43526</v>
      </c>
      <c r="C12" s="1"/>
      <c r="D12" s="1" t="s">
        <v>120</v>
      </c>
      <c r="E12" s="2"/>
      <c r="F12" s="2">
        <f>(E8+E4)*0.6</f>
        <v>4074000</v>
      </c>
    </row>
    <row r="13" spans="1:9" x14ac:dyDescent="0.25">
      <c r="A13" s="29"/>
      <c r="B13" s="91"/>
      <c r="C13" s="1"/>
      <c r="D13" s="1" t="s">
        <v>122</v>
      </c>
      <c r="E13" s="66"/>
      <c r="F13" s="2">
        <f>E14-F12</f>
        <v>2716000</v>
      </c>
    </row>
    <row r="14" spans="1:9" x14ac:dyDescent="0.25">
      <c r="A14" s="29"/>
      <c r="B14" s="104"/>
      <c r="C14" s="1"/>
      <c r="D14" s="1" t="s">
        <v>130</v>
      </c>
      <c r="E14" s="2">
        <f>E4+E8</f>
        <v>6790000</v>
      </c>
      <c r="F14" s="2"/>
    </row>
    <row r="15" spans="1:9" x14ac:dyDescent="0.25">
      <c r="A15" s="29"/>
      <c r="B15" s="91"/>
      <c r="C15" s="1"/>
      <c r="D15" s="1"/>
      <c r="E15" s="2"/>
      <c r="F15" s="2"/>
    </row>
    <row r="16" spans="1:9" x14ac:dyDescent="0.25">
      <c r="A16" s="29">
        <v>4</v>
      </c>
      <c r="B16" s="91">
        <v>43534</v>
      </c>
      <c r="C16" s="1"/>
      <c r="D16" s="1" t="s">
        <v>121</v>
      </c>
      <c r="E16" s="2">
        <v>1350000</v>
      </c>
      <c r="F16" s="2"/>
      <c r="I16" s="24"/>
    </row>
    <row r="17" spans="1:11" x14ac:dyDescent="0.25">
      <c r="A17" s="29"/>
      <c r="B17" s="91"/>
      <c r="C17" s="1"/>
      <c r="D17" s="1" t="s">
        <v>124</v>
      </c>
      <c r="E17" s="2"/>
      <c r="F17" s="2">
        <f>E16*0.19</f>
        <v>256500</v>
      </c>
      <c r="H17" s="24"/>
    </row>
    <row r="18" spans="1:11" x14ac:dyDescent="0.25">
      <c r="A18" s="29"/>
      <c r="B18" s="91"/>
      <c r="C18" s="1"/>
      <c r="D18" s="1" t="s">
        <v>120</v>
      </c>
      <c r="E18" s="2"/>
      <c r="F18" s="2">
        <f>E16*0.3</f>
        <v>405000</v>
      </c>
      <c r="I18" s="24"/>
    </row>
    <row r="19" spans="1:11" x14ac:dyDescent="0.25">
      <c r="A19" s="94"/>
      <c r="B19" s="95"/>
      <c r="C19" s="7"/>
      <c r="D19" s="7" t="s">
        <v>126</v>
      </c>
      <c r="E19" s="66"/>
      <c r="F19" s="67">
        <f>E16-F17-F18</f>
        <v>688500</v>
      </c>
    </row>
    <row r="20" spans="1:11" x14ac:dyDescent="0.25">
      <c r="A20" s="29"/>
      <c r="B20" s="91"/>
      <c r="C20" s="1"/>
      <c r="D20" s="1"/>
      <c r="E20" s="2"/>
      <c r="F20" s="2" t="s">
        <v>131</v>
      </c>
    </row>
    <row r="21" spans="1:11" x14ac:dyDescent="0.25">
      <c r="A21" s="29">
        <v>5</v>
      </c>
      <c r="B21" s="91">
        <v>43539</v>
      </c>
      <c r="C21" s="1"/>
      <c r="D21" s="1" t="s">
        <v>119</v>
      </c>
      <c r="E21" s="2">
        <v>750000</v>
      </c>
      <c r="F21" s="2"/>
    </row>
    <row r="22" spans="1:11" x14ac:dyDescent="0.25">
      <c r="A22" s="29"/>
      <c r="B22" s="91">
        <v>43539</v>
      </c>
      <c r="C22" s="1"/>
      <c r="D22" s="1" t="s">
        <v>124</v>
      </c>
      <c r="E22" s="2">
        <f>E21*0.19</f>
        <v>142500</v>
      </c>
      <c r="F22" s="88"/>
    </row>
    <row r="23" spans="1:11" x14ac:dyDescent="0.25">
      <c r="A23" s="29"/>
      <c r="B23" s="91">
        <v>43539</v>
      </c>
      <c r="C23" s="9"/>
      <c r="D23" s="9" t="s">
        <v>121</v>
      </c>
      <c r="E23" s="2"/>
      <c r="F23" s="2">
        <v>300000</v>
      </c>
    </row>
    <row r="24" spans="1:11" x14ac:dyDescent="0.25">
      <c r="A24" s="29"/>
      <c r="B24" s="91">
        <v>43539</v>
      </c>
      <c r="C24" s="9"/>
      <c r="D24" s="9" t="s">
        <v>122</v>
      </c>
      <c r="E24" s="2"/>
      <c r="F24" s="2">
        <f>E21+E22-F23</f>
        <v>592500</v>
      </c>
    </row>
    <row r="25" spans="1:11" x14ac:dyDescent="0.25">
      <c r="A25" s="29"/>
      <c r="B25" s="104"/>
      <c r="C25" s="9"/>
      <c r="D25" s="9"/>
      <c r="E25" s="88"/>
      <c r="F25" s="88"/>
      <c r="H25" s="92"/>
    </row>
    <row r="26" spans="1:11" x14ac:dyDescent="0.25">
      <c r="A26" s="96">
        <v>6</v>
      </c>
      <c r="B26" s="89">
        <v>43552</v>
      </c>
      <c r="C26" s="87"/>
      <c r="D26" s="87" t="s">
        <v>133</v>
      </c>
      <c r="E26" s="2">
        <v>450000</v>
      </c>
      <c r="F26" s="97"/>
      <c r="H26">
        <v>300000</v>
      </c>
      <c r="I26">
        <v>150000</v>
      </c>
      <c r="K26">
        <f>H26+I26</f>
        <v>450000</v>
      </c>
    </row>
    <row r="27" spans="1:11" x14ac:dyDescent="0.25">
      <c r="A27" s="29"/>
      <c r="B27" s="104"/>
      <c r="C27" s="1"/>
      <c r="D27" s="1" t="s">
        <v>124</v>
      </c>
      <c r="E27" s="2">
        <v>85500</v>
      </c>
      <c r="F27" s="2"/>
      <c r="H27">
        <f>H26*0.19</f>
        <v>57000</v>
      </c>
      <c r="I27">
        <f>I26*0.19</f>
        <v>28500</v>
      </c>
      <c r="K27">
        <f>H27+I27</f>
        <v>85500</v>
      </c>
    </row>
    <row r="28" spans="1:11" x14ac:dyDescent="0.25">
      <c r="A28" s="29"/>
      <c r="B28" s="104"/>
      <c r="C28" s="1"/>
      <c r="D28" s="1"/>
      <c r="E28" s="2"/>
      <c r="F28" s="2"/>
    </row>
    <row r="29" spans="1:11" x14ac:dyDescent="0.25">
      <c r="A29" s="17"/>
      <c r="B29" s="92"/>
      <c r="C29" s="9"/>
      <c r="D29" s="9"/>
      <c r="E29" s="2"/>
      <c r="F29" s="2"/>
    </row>
    <row r="30" spans="1:11" x14ac:dyDescent="0.25">
      <c r="A30" s="17">
        <v>7</v>
      </c>
      <c r="B30" s="92">
        <v>43553</v>
      </c>
      <c r="C30" s="9"/>
      <c r="D30" s="9" t="s">
        <v>129</v>
      </c>
      <c r="E30" s="2"/>
      <c r="F30" s="2">
        <f>E26+E27</f>
        <v>535500</v>
      </c>
    </row>
    <row r="31" spans="1:11" x14ac:dyDescent="0.25">
      <c r="A31" s="98"/>
      <c r="B31" s="92">
        <v>43553</v>
      </c>
      <c r="C31" s="99"/>
      <c r="D31" s="99"/>
      <c r="E31" s="100"/>
      <c r="F31" s="100"/>
    </row>
    <row r="32" spans="1:11" x14ac:dyDescent="0.25">
      <c r="A32" s="17"/>
      <c r="B32" s="92"/>
      <c r="C32" s="9"/>
      <c r="D32" s="9"/>
      <c r="E32" s="2"/>
      <c r="F32" s="2"/>
    </row>
    <row r="33" spans="1:6" x14ac:dyDescent="0.25">
      <c r="A33" s="17">
        <v>8</v>
      </c>
      <c r="B33" s="92">
        <v>43554</v>
      </c>
      <c r="C33" s="9"/>
      <c r="D33" s="9" t="s">
        <v>128</v>
      </c>
      <c r="E33" s="2"/>
      <c r="F33" s="2">
        <v>105600</v>
      </c>
    </row>
    <row r="34" spans="1:6" x14ac:dyDescent="0.25">
      <c r="A34" s="98"/>
      <c r="B34" s="92">
        <v>43554</v>
      </c>
      <c r="C34" s="99"/>
      <c r="D34" s="9"/>
      <c r="E34" s="100"/>
      <c r="F34" s="100"/>
    </row>
    <row r="35" spans="1:6" x14ac:dyDescent="0.25">
      <c r="A35" s="17"/>
      <c r="B35" s="92">
        <v>43554</v>
      </c>
      <c r="C35" s="9"/>
      <c r="D35" s="9" t="s">
        <v>129</v>
      </c>
      <c r="E35" s="2">
        <v>105600</v>
      </c>
      <c r="F35" s="2"/>
    </row>
    <row r="36" spans="1:6" x14ac:dyDescent="0.25">
      <c r="A36" s="17"/>
      <c r="B36" s="92"/>
      <c r="C36" s="9"/>
      <c r="D36" s="9"/>
      <c r="E36" s="2"/>
      <c r="F36" s="2"/>
    </row>
    <row r="37" spans="1:6" x14ac:dyDescent="0.25">
      <c r="A37" s="98">
        <v>9</v>
      </c>
      <c r="B37" s="92">
        <v>43554</v>
      </c>
      <c r="C37" s="99"/>
      <c r="D37" s="9" t="s">
        <v>120</v>
      </c>
      <c r="E37" s="102">
        <v>500000</v>
      </c>
      <c r="F37" s="100"/>
    </row>
    <row r="38" spans="1:6" x14ac:dyDescent="0.25">
      <c r="A38" s="17"/>
      <c r="B38" s="92">
        <v>43554</v>
      </c>
      <c r="C38" s="9"/>
      <c r="D38" s="9" t="s">
        <v>127</v>
      </c>
      <c r="E38" s="2"/>
      <c r="F38" s="2">
        <v>500000</v>
      </c>
    </row>
    <row r="39" spans="1:6" x14ac:dyDescent="0.25">
      <c r="A39" s="17"/>
      <c r="B39" s="92">
        <v>43554</v>
      </c>
      <c r="C39" s="9"/>
      <c r="D39" s="9"/>
      <c r="E39" s="2"/>
      <c r="F39" s="2"/>
    </row>
    <row r="40" spans="1:6" x14ac:dyDescent="0.25">
      <c r="A40" s="98"/>
      <c r="B40" s="101"/>
      <c r="C40" s="99"/>
      <c r="D40" s="99"/>
      <c r="E40" s="100"/>
      <c r="F40" s="100"/>
    </row>
    <row r="41" spans="1:6" x14ac:dyDescent="0.25">
      <c r="A41" s="98">
        <v>10</v>
      </c>
      <c r="B41" s="92">
        <v>43554</v>
      </c>
      <c r="C41" s="99"/>
      <c r="D41" s="9" t="s">
        <v>132</v>
      </c>
      <c r="E41" s="102">
        <v>700000</v>
      </c>
      <c r="F41" s="100"/>
    </row>
    <row r="42" spans="1:6" x14ac:dyDescent="0.25">
      <c r="A42" s="17"/>
      <c r="B42" s="92">
        <v>43554</v>
      </c>
      <c r="C42" s="9"/>
      <c r="D42" s="9" t="s">
        <v>123</v>
      </c>
      <c r="E42" s="2"/>
      <c r="F42" s="2">
        <v>700000</v>
      </c>
    </row>
    <row r="43" spans="1:6" x14ac:dyDescent="0.25">
      <c r="A43" s="17"/>
      <c r="B43" s="92">
        <v>43554</v>
      </c>
      <c r="C43" s="9"/>
      <c r="D43" s="9"/>
      <c r="E43" s="2"/>
      <c r="F43" s="2"/>
    </row>
    <row r="44" spans="1:6" x14ac:dyDescent="0.25">
      <c r="A44" s="98"/>
      <c r="B44" s="101"/>
      <c r="C44" s="99"/>
      <c r="D44" s="99"/>
      <c r="E44" s="100"/>
      <c r="F44" s="100"/>
    </row>
    <row r="45" spans="1:6" x14ac:dyDescent="0.25">
      <c r="A45" s="98"/>
      <c r="B45" s="101"/>
      <c r="C45" s="99"/>
      <c r="D45" s="99"/>
      <c r="E45" s="100"/>
      <c r="F45" s="100"/>
    </row>
    <row r="46" spans="1:6" x14ac:dyDescent="0.25">
      <c r="A46" s="17"/>
      <c r="B46" s="92"/>
      <c r="C46" s="9"/>
      <c r="D46" s="9"/>
      <c r="E46" s="2"/>
      <c r="F46" s="2"/>
    </row>
    <row r="47" spans="1:6" x14ac:dyDescent="0.25">
      <c r="A47" s="17"/>
      <c r="B47" s="92"/>
      <c r="C47" s="9"/>
      <c r="D47" s="9"/>
      <c r="E47" s="2"/>
      <c r="F47" s="2"/>
    </row>
    <row r="48" spans="1:6" x14ac:dyDescent="0.25">
      <c r="A48" s="98"/>
      <c r="B48" s="101"/>
      <c r="C48" s="99"/>
      <c r="D48" s="99"/>
      <c r="E48" s="100"/>
      <c r="F48" s="100"/>
    </row>
  </sheetData>
  <dataConsolidate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37" zoomScale="80" zoomScaleNormal="80" workbookViewId="0">
      <selection activeCell="L12" sqref="L12"/>
    </sheetView>
  </sheetViews>
  <sheetFormatPr baseColWidth="10" defaultRowHeight="15" x14ac:dyDescent="0.25"/>
  <cols>
    <col min="2" max="2" width="14.85546875" customWidth="1"/>
    <col min="3" max="3" width="15.42578125" bestFit="1" customWidth="1"/>
    <col min="4" max="4" width="14" customWidth="1"/>
    <col min="5" max="5" width="13.85546875" bestFit="1" customWidth="1"/>
    <col min="6" max="6" width="13.42578125" customWidth="1"/>
    <col min="11" max="11" width="14.5703125" customWidth="1"/>
    <col min="12" max="12" width="13.7109375" customWidth="1"/>
    <col min="13" max="13" width="14" customWidth="1"/>
  </cols>
  <sheetData>
    <row r="1" spans="1:13" x14ac:dyDescent="0.25">
      <c r="A1" s="54" t="s">
        <v>23</v>
      </c>
      <c r="B1" s="54"/>
      <c r="C1" s="54"/>
      <c r="D1" s="54"/>
      <c r="E1" s="54"/>
      <c r="F1" s="54"/>
      <c r="H1" t="s">
        <v>24</v>
      </c>
    </row>
    <row r="2" spans="1:13" ht="15.75" thickBot="1" x14ac:dyDescent="0.3">
      <c r="A2" s="47" t="s">
        <v>0</v>
      </c>
      <c r="B2" s="47" t="s">
        <v>1</v>
      </c>
      <c r="C2" s="47" t="s">
        <v>2</v>
      </c>
      <c r="D2" s="47" t="s">
        <v>3</v>
      </c>
      <c r="E2" s="47" t="s">
        <v>4</v>
      </c>
      <c r="F2" s="47" t="s">
        <v>5</v>
      </c>
      <c r="H2" s="16" t="s">
        <v>0</v>
      </c>
      <c r="I2" s="16" t="s">
        <v>1</v>
      </c>
      <c r="J2" s="16" t="s">
        <v>2</v>
      </c>
      <c r="K2" s="16" t="s">
        <v>3</v>
      </c>
      <c r="L2" s="16" t="s">
        <v>4</v>
      </c>
      <c r="M2" s="16" t="s">
        <v>5</v>
      </c>
    </row>
    <row r="3" spans="1:13" ht="15.75" thickBot="1" x14ac:dyDescent="0.3">
      <c r="A3" s="40">
        <v>2</v>
      </c>
      <c r="B3" s="41" t="s">
        <v>27</v>
      </c>
      <c r="C3" s="13" t="s">
        <v>8</v>
      </c>
      <c r="D3" s="13" t="s">
        <v>9</v>
      </c>
      <c r="E3" s="5">
        <f>Diario!E8</f>
        <v>1190000</v>
      </c>
      <c r="F3" s="35"/>
      <c r="H3" s="18">
        <v>3</v>
      </c>
      <c r="I3" s="12" t="s">
        <v>34</v>
      </c>
      <c r="J3" s="43" t="s">
        <v>6</v>
      </c>
      <c r="K3" s="43" t="s">
        <v>7</v>
      </c>
      <c r="L3" s="33"/>
      <c r="M3" s="33">
        <v>9070500</v>
      </c>
    </row>
    <row r="4" spans="1:13" ht="15.75" thickBot="1" x14ac:dyDescent="0.3">
      <c r="A4" s="44">
        <v>3</v>
      </c>
      <c r="B4" s="58" t="s">
        <v>28</v>
      </c>
      <c r="C4" s="45" t="s">
        <v>8</v>
      </c>
      <c r="D4" s="45" t="s">
        <v>9</v>
      </c>
      <c r="E4" s="38"/>
      <c r="F4" s="39">
        <f>Diario!F11</f>
        <v>0</v>
      </c>
      <c r="H4" s="19"/>
      <c r="I4" s="20"/>
      <c r="J4" s="21"/>
      <c r="K4" s="21"/>
      <c r="L4" s="22">
        <v>0</v>
      </c>
      <c r="M4" s="22">
        <f>SUM(M3)</f>
        <v>9070500</v>
      </c>
    </row>
    <row r="5" spans="1:13" ht="15.75" thickBot="1" x14ac:dyDescent="0.3">
      <c r="A5" s="59">
        <v>4</v>
      </c>
      <c r="B5" s="41" t="s">
        <v>29</v>
      </c>
      <c r="C5" s="60" t="s">
        <v>8</v>
      </c>
      <c r="D5" s="60" t="s">
        <v>9</v>
      </c>
      <c r="E5" s="61"/>
      <c r="F5" s="62">
        <f>Diario!F15</f>
        <v>0</v>
      </c>
      <c r="M5" s="24">
        <f>+L4-M4</f>
        <v>-9070500</v>
      </c>
    </row>
    <row r="6" spans="1:13" ht="15.75" thickBot="1" x14ac:dyDescent="0.3">
      <c r="A6" s="42">
        <v>7</v>
      </c>
      <c r="B6" s="41" t="s">
        <v>32</v>
      </c>
      <c r="C6" s="43" t="s">
        <v>8</v>
      </c>
      <c r="D6" s="43" t="s">
        <v>9</v>
      </c>
      <c r="E6" s="33"/>
      <c r="F6" s="63" t="e">
        <f>Diario!#REF!</f>
        <v>#REF!</v>
      </c>
    </row>
    <row r="7" spans="1:13" x14ac:dyDescent="0.25">
      <c r="A7" s="18"/>
      <c r="B7" s="12"/>
      <c r="C7" s="13"/>
      <c r="D7" s="13"/>
      <c r="E7" s="5">
        <f>SUM(E3:E6)</f>
        <v>1190000</v>
      </c>
      <c r="F7" s="5" t="e">
        <f>SUM(F4:F6)</f>
        <v>#REF!</v>
      </c>
      <c r="H7" t="s">
        <v>50</v>
      </c>
    </row>
    <row r="8" spans="1:13" ht="15.75" thickBot="1" x14ac:dyDescent="0.3">
      <c r="A8" s="55" t="s">
        <v>25</v>
      </c>
      <c r="B8" s="55"/>
      <c r="C8" s="55"/>
      <c r="D8" s="55"/>
      <c r="E8" s="55"/>
      <c r="F8" s="56" t="e">
        <f>E7-F7</f>
        <v>#REF!</v>
      </c>
      <c r="H8" s="16" t="s">
        <v>0</v>
      </c>
      <c r="I8" s="16" t="s">
        <v>1</v>
      </c>
      <c r="J8" s="16" t="s">
        <v>2</v>
      </c>
      <c r="K8" s="16" t="s">
        <v>3</v>
      </c>
      <c r="L8" s="16" t="s">
        <v>4</v>
      </c>
      <c r="M8" s="16" t="s">
        <v>5</v>
      </c>
    </row>
    <row r="9" spans="1:13" x14ac:dyDescent="0.25">
      <c r="H9" s="18">
        <v>4</v>
      </c>
      <c r="I9" s="12" t="s">
        <v>29</v>
      </c>
      <c r="J9" s="13"/>
      <c r="K9" s="13" t="s">
        <v>38</v>
      </c>
      <c r="L9" s="5"/>
      <c r="M9" s="5">
        <v>357000</v>
      </c>
    </row>
    <row r="10" spans="1:13" ht="15.75" thickBot="1" x14ac:dyDescent="0.3">
      <c r="A10" s="54" t="s">
        <v>26</v>
      </c>
      <c r="B10" s="54"/>
      <c r="C10" s="54"/>
      <c r="D10" s="54"/>
      <c r="E10" s="54"/>
      <c r="F10" s="54"/>
      <c r="H10" s="19"/>
      <c r="I10" s="20"/>
      <c r="J10" s="21"/>
      <c r="K10" s="21"/>
      <c r="L10" s="22">
        <v>0</v>
      </c>
      <c r="M10" s="22">
        <f>SUM(M9)</f>
        <v>357000</v>
      </c>
    </row>
    <row r="11" spans="1:13" x14ac:dyDescent="0.25">
      <c r="A11" s="16" t="s">
        <v>0</v>
      </c>
      <c r="B11" s="16" t="s">
        <v>1</v>
      </c>
      <c r="C11" s="16" t="s">
        <v>2</v>
      </c>
      <c r="D11" s="16" t="s">
        <v>3</v>
      </c>
      <c r="E11" s="16" t="s">
        <v>4</v>
      </c>
      <c r="F11" s="16" t="s">
        <v>5</v>
      </c>
      <c r="M11" s="24">
        <f>+L10-M10</f>
        <v>-357000</v>
      </c>
    </row>
    <row r="12" spans="1:13" ht="15.75" thickBot="1" x14ac:dyDescent="0.3">
      <c r="A12" s="17">
        <v>1</v>
      </c>
      <c r="B12" s="8" t="s">
        <v>34</v>
      </c>
      <c r="C12" s="11" t="s">
        <v>10</v>
      </c>
      <c r="D12" s="11" t="s">
        <v>11</v>
      </c>
      <c r="E12" s="3">
        <f>Diario!F2</f>
        <v>0</v>
      </c>
      <c r="F12" s="3"/>
    </row>
    <row r="13" spans="1:13" ht="15.75" thickBot="1" x14ac:dyDescent="0.3">
      <c r="A13" s="64">
        <v>2</v>
      </c>
      <c r="B13" s="41" t="s">
        <v>27</v>
      </c>
      <c r="C13" s="45" t="s">
        <v>10</v>
      </c>
      <c r="D13" s="45" t="s">
        <v>11</v>
      </c>
      <c r="E13" s="38"/>
      <c r="F13" s="38">
        <f>Diario!F9</f>
        <v>1000000</v>
      </c>
      <c r="H13" t="s">
        <v>51</v>
      </c>
    </row>
    <row r="14" spans="1:13" ht="15.75" thickBot="1" x14ac:dyDescent="0.3">
      <c r="A14" s="59">
        <v>5</v>
      </c>
      <c r="B14" s="41" t="s">
        <v>30</v>
      </c>
      <c r="C14" s="65" t="s">
        <v>10</v>
      </c>
      <c r="D14" s="65" t="s">
        <v>11</v>
      </c>
      <c r="E14" s="61"/>
      <c r="F14" s="62">
        <f>Diario!F19</f>
        <v>688500</v>
      </c>
      <c r="H14" s="16" t="s">
        <v>0</v>
      </c>
      <c r="I14" s="16" t="s">
        <v>1</v>
      </c>
      <c r="J14" s="16" t="s">
        <v>2</v>
      </c>
      <c r="K14" s="16" t="s">
        <v>3</v>
      </c>
      <c r="L14" s="16" t="s">
        <v>4</v>
      </c>
      <c r="M14" s="16" t="s">
        <v>5</v>
      </c>
    </row>
    <row r="15" spans="1:13" ht="15.75" thickBot="1" x14ac:dyDescent="0.3">
      <c r="A15" s="18">
        <v>6</v>
      </c>
      <c r="B15" s="41" t="s">
        <v>31</v>
      </c>
      <c r="C15" s="60" t="s">
        <v>10</v>
      </c>
      <c r="D15" s="60" t="s">
        <v>11</v>
      </c>
      <c r="E15" s="61">
        <f>Diario!E20</f>
        <v>0</v>
      </c>
      <c r="F15" s="62"/>
      <c r="H15" s="18">
        <v>5</v>
      </c>
      <c r="I15" s="41" t="s">
        <v>30</v>
      </c>
      <c r="J15" s="13" t="s">
        <v>12</v>
      </c>
      <c r="K15" s="13" t="s">
        <v>39</v>
      </c>
      <c r="L15" s="5">
        <v>60000</v>
      </c>
      <c r="M15" s="5"/>
    </row>
    <row r="16" spans="1:13" ht="15.75" thickBot="1" x14ac:dyDescent="0.3">
      <c r="A16" s="19"/>
      <c r="B16" s="20"/>
      <c r="C16" s="21"/>
      <c r="D16" s="21"/>
      <c r="E16" s="22">
        <f>SUM(E12:E15)</f>
        <v>0</v>
      </c>
      <c r="F16" s="22">
        <f>SUM(F12:F15)</f>
        <v>1688500</v>
      </c>
      <c r="H16" s="18">
        <v>7</v>
      </c>
      <c r="I16" s="41" t="s">
        <v>32</v>
      </c>
      <c r="J16" s="13" t="s">
        <v>12</v>
      </c>
      <c r="K16" s="13" t="s">
        <v>39</v>
      </c>
      <c r="L16" s="5">
        <v>400000</v>
      </c>
      <c r="M16" s="5"/>
    </row>
    <row r="17" spans="1:13" ht="15.75" thickBot="1" x14ac:dyDescent="0.3">
      <c r="A17" s="55" t="s">
        <v>25</v>
      </c>
      <c r="B17" s="54"/>
      <c r="C17" s="54"/>
      <c r="D17" s="54"/>
      <c r="E17" s="54"/>
      <c r="F17" s="56">
        <f>+E16-F16</f>
        <v>-1688500</v>
      </c>
      <c r="H17" s="19"/>
      <c r="I17" s="20"/>
      <c r="J17" s="21"/>
      <c r="K17" s="21"/>
      <c r="L17" s="22">
        <f>SUM(L15:L16)</f>
        <v>460000</v>
      </c>
      <c r="M17" s="22">
        <v>0</v>
      </c>
    </row>
    <row r="18" spans="1:13" x14ac:dyDescent="0.25">
      <c r="A18" s="55"/>
      <c r="B18" s="54"/>
      <c r="C18" s="54"/>
      <c r="D18" s="54"/>
      <c r="E18" s="54"/>
      <c r="F18" s="56"/>
      <c r="M18" s="24">
        <f>+L17-M17</f>
        <v>460000</v>
      </c>
    </row>
    <row r="19" spans="1:13" x14ac:dyDescent="0.25">
      <c r="A19" s="54" t="s">
        <v>42</v>
      </c>
      <c r="B19" s="54"/>
      <c r="C19" s="54"/>
      <c r="D19" s="54"/>
      <c r="E19" s="54"/>
      <c r="F19" s="54"/>
    </row>
    <row r="20" spans="1:13" ht="15.75" thickBot="1" x14ac:dyDescent="0.3">
      <c r="A20" s="16" t="s">
        <v>0</v>
      </c>
      <c r="B20" s="16" t="s">
        <v>1</v>
      </c>
      <c r="C20" s="16" t="s">
        <v>2</v>
      </c>
      <c r="D20" s="16" t="s">
        <v>3</v>
      </c>
      <c r="E20" s="16" t="s">
        <v>4</v>
      </c>
      <c r="F20" s="16" t="s">
        <v>5</v>
      </c>
      <c r="H20" s="48" t="s">
        <v>52</v>
      </c>
    </row>
    <row r="21" spans="1:13" x14ac:dyDescent="0.25">
      <c r="A21" s="17">
        <v>1</v>
      </c>
      <c r="B21" s="8" t="s">
        <v>34</v>
      </c>
      <c r="C21" s="13"/>
      <c r="D21" s="13" t="s">
        <v>33</v>
      </c>
      <c r="E21" s="5">
        <f>Diario!F3</f>
        <v>0</v>
      </c>
      <c r="F21" s="5"/>
      <c r="H21" s="16" t="s">
        <v>0</v>
      </c>
      <c r="I21" s="16" t="s">
        <v>1</v>
      </c>
      <c r="J21" s="16" t="s">
        <v>2</v>
      </c>
      <c r="K21" s="16" t="s">
        <v>3</v>
      </c>
      <c r="L21" s="16" t="s">
        <v>4</v>
      </c>
      <c r="M21" s="16" t="s">
        <v>5</v>
      </c>
    </row>
    <row r="22" spans="1:13" ht="15.75" thickBot="1" x14ac:dyDescent="0.3">
      <c r="A22" s="19"/>
      <c r="B22" s="20"/>
      <c r="C22" s="21"/>
      <c r="D22" s="21"/>
      <c r="E22" s="22">
        <f>E21</f>
        <v>0</v>
      </c>
      <c r="F22" s="22">
        <v>0</v>
      </c>
      <c r="H22" s="25">
        <v>6</v>
      </c>
      <c r="I22" s="14" t="s">
        <v>31</v>
      </c>
      <c r="J22" s="15" t="s">
        <v>19</v>
      </c>
      <c r="K22" s="9" t="s">
        <v>40</v>
      </c>
      <c r="L22" s="6"/>
      <c r="M22" s="6">
        <v>1495000</v>
      </c>
    </row>
    <row r="23" spans="1:13" ht="15.75" thickBot="1" x14ac:dyDescent="0.3">
      <c r="A23" s="54"/>
      <c r="B23" s="54"/>
      <c r="C23" s="54"/>
      <c r="D23" s="54"/>
      <c r="E23" s="54"/>
      <c r="F23" s="57">
        <f>+E22-F22</f>
        <v>0</v>
      </c>
      <c r="H23" s="19"/>
      <c r="I23" s="20"/>
      <c r="J23" s="21"/>
      <c r="K23" s="21"/>
      <c r="L23" s="22">
        <v>0</v>
      </c>
      <c r="M23" s="22">
        <f>SUM(M22)</f>
        <v>1495000</v>
      </c>
    </row>
    <row r="24" spans="1:13" x14ac:dyDescent="0.25">
      <c r="A24" s="54"/>
      <c r="B24" s="54"/>
      <c r="C24" s="54"/>
      <c r="D24" s="54"/>
      <c r="E24" s="54"/>
      <c r="F24" s="54"/>
      <c r="M24" s="24">
        <f>+M23-L23</f>
        <v>1495000</v>
      </c>
    </row>
    <row r="25" spans="1:13" x14ac:dyDescent="0.25">
      <c r="A25" s="54" t="s">
        <v>43</v>
      </c>
      <c r="B25" s="54"/>
      <c r="C25" s="54"/>
      <c r="D25" s="54"/>
      <c r="E25" s="54"/>
      <c r="F25" s="54"/>
    </row>
    <row r="26" spans="1:13" x14ac:dyDescent="0.25">
      <c r="A26" s="16" t="s">
        <v>0</v>
      </c>
      <c r="B26" s="16" t="s">
        <v>1</v>
      </c>
      <c r="C26" s="16" t="s">
        <v>2</v>
      </c>
      <c r="D26" s="16" t="s">
        <v>3</v>
      </c>
      <c r="E26" s="16" t="s">
        <v>4</v>
      </c>
      <c r="F26" s="16" t="s">
        <v>5</v>
      </c>
      <c r="H26" s="49" t="s">
        <v>53</v>
      </c>
    </row>
    <row r="27" spans="1:13" x14ac:dyDescent="0.25">
      <c r="A27" s="17">
        <v>1</v>
      </c>
      <c r="B27" s="8" t="s">
        <v>34</v>
      </c>
      <c r="C27" s="9"/>
      <c r="D27" s="9" t="s">
        <v>44</v>
      </c>
      <c r="E27" s="2">
        <v>480000</v>
      </c>
      <c r="F27" s="2"/>
      <c r="H27" s="16" t="s">
        <v>0</v>
      </c>
      <c r="I27" s="16" t="s">
        <v>1</v>
      </c>
      <c r="J27" s="16" t="s">
        <v>2</v>
      </c>
      <c r="K27" s="16" t="s">
        <v>3</v>
      </c>
      <c r="L27" s="16" t="s">
        <v>4</v>
      </c>
      <c r="M27" s="16" t="s">
        <v>5</v>
      </c>
    </row>
    <row r="28" spans="1:13" ht="15.75" thickBot="1" x14ac:dyDescent="0.3">
      <c r="A28" s="19"/>
      <c r="B28" s="20"/>
      <c r="C28" s="21"/>
      <c r="D28" s="21"/>
      <c r="E28" s="22">
        <v>480000</v>
      </c>
      <c r="F28" s="22">
        <v>0</v>
      </c>
      <c r="H28" s="25">
        <v>6</v>
      </c>
      <c r="I28" s="14" t="s">
        <v>31</v>
      </c>
      <c r="J28" s="9" t="s">
        <v>20</v>
      </c>
      <c r="K28" s="9" t="s">
        <v>21</v>
      </c>
      <c r="L28" s="2"/>
      <c r="M28" s="2">
        <v>284050</v>
      </c>
    </row>
    <row r="29" spans="1:13" ht="15.75" thickBot="1" x14ac:dyDescent="0.3">
      <c r="A29" s="54"/>
      <c r="B29" s="54"/>
      <c r="C29" s="54"/>
      <c r="D29" s="54"/>
      <c r="E29" s="54"/>
      <c r="F29" s="57">
        <f>+E28-F28</f>
        <v>480000</v>
      </c>
      <c r="H29" s="19"/>
      <c r="I29" s="20"/>
      <c r="J29" s="21"/>
      <c r="K29" s="21"/>
      <c r="L29" s="22">
        <v>0</v>
      </c>
      <c r="M29" s="22">
        <f>SUM(M28)</f>
        <v>284050</v>
      </c>
    </row>
    <row r="30" spans="1:13" x14ac:dyDescent="0.25">
      <c r="A30" s="54"/>
      <c r="B30" s="54"/>
      <c r="C30" s="54"/>
      <c r="D30" s="54"/>
      <c r="E30" s="54"/>
      <c r="F30" s="54"/>
      <c r="H30" s="50"/>
      <c r="I30" s="51"/>
      <c r="J30" s="52"/>
      <c r="K30" s="52"/>
      <c r="L30" s="53"/>
      <c r="M30" s="24">
        <f>+M29-L29</f>
        <v>284050</v>
      </c>
    </row>
    <row r="31" spans="1:13" x14ac:dyDescent="0.25">
      <c r="A31" t="s">
        <v>46</v>
      </c>
    </row>
    <row r="32" spans="1:13" x14ac:dyDescent="0.25">
      <c r="A32" s="16" t="s">
        <v>0</v>
      </c>
      <c r="B32" s="16" t="s">
        <v>1</v>
      </c>
      <c r="C32" s="16" t="s">
        <v>2</v>
      </c>
      <c r="D32" s="16" t="s">
        <v>3</v>
      </c>
      <c r="E32" s="16" t="s">
        <v>4</v>
      </c>
      <c r="F32" s="16" t="s">
        <v>5</v>
      </c>
      <c r="H32" t="s">
        <v>54</v>
      </c>
    </row>
    <row r="33" spans="1:13" ht="15.75" thickBot="1" x14ac:dyDescent="0.3">
      <c r="A33" s="17">
        <v>1</v>
      </c>
      <c r="B33" s="8" t="s">
        <v>34</v>
      </c>
      <c r="C33" s="9" t="s">
        <v>13</v>
      </c>
      <c r="D33" s="9" t="s">
        <v>14</v>
      </c>
      <c r="E33" s="2">
        <v>1370500</v>
      </c>
      <c r="F33" s="2"/>
      <c r="H33" s="16" t="s">
        <v>0</v>
      </c>
      <c r="I33" s="16" t="s">
        <v>1</v>
      </c>
      <c r="J33" s="16" t="s">
        <v>2</v>
      </c>
      <c r="K33" s="16" t="s">
        <v>3</v>
      </c>
      <c r="L33" s="16" t="s">
        <v>4</v>
      </c>
      <c r="M33" s="16" t="s">
        <v>5</v>
      </c>
    </row>
    <row r="34" spans="1:13" ht="15.75" thickBot="1" x14ac:dyDescent="0.3">
      <c r="A34" s="23">
        <v>6</v>
      </c>
      <c r="B34" s="10" t="s">
        <v>31</v>
      </c>
      <c r="C34" s="9" t="s">
        <v>45</v>
      </c>
      <c r="D34" s="46" t="s">
        <v>14</v>
      </c>
      <c r="E34" s="2"/>
      <c r="F34" s="2">
        <f>1370500/2</f>
        <v>685250</v>
      </c>
      <c r="H34" s="18">
        <v>6</v>
      </c>
      <c r="I34" s="41" t="s">
        <v>31</v>
      </c>
      <c r="J34" s="9"/>
      <c r="K34" s="18" t="s">
        <v>41</v>
      </c>
      <c r="L34" s="2">
        <v>685250</v>
      </c>
      <c r="M34" s="2"/>
    </row>
    <row r="35" spans="1:13" ht="15.75" thickBot="1" x14ac:dyDescent="0.3">
      <c r="A35" s="19"/>
      <c r="B35" s="20"/>
      <c r="C35" s="21"/>
      <c r="D35" s="21"/>
      <c r="E35" s="22">
        <f>SUM(E33:E34)</f>
        <v>1370500</v>
      </c>
      <c r="F35" s="22">
        <f>SUM(F34)</f>
        <v>685250</v>
      </c>
      <c r="H35" s="19"/>
      <c r="I35" s="20"/>
      <c r="J35" s="21"/>
      <c r="K35" s="21"/>
      <c r="L35" s="22">
        <f>SUM(L34)</f>
        <v>685250</v>
      </c>
      <c r="M35" s="22">
        <v>0</v>
      </c>
    </row>
    <row r="36" spans="1:13" x14ac:dyDescent="0.25">
      <c r="F36" s="24">
        <f>+E35-F35</f>
        <v>685250</v>
      </c>
      <c r="M36" s="24">
        <f>+L35-M35</f>
        <v>685250</v>
      </c>
    </row>
    <row r="38" spans="1:13" x14ac:dyDescent="0.25">
      <c r="A38" t="s">
        <v>48</v>
      </c>
      <c r="H38" t="s">
        <v>47</v>
      </c>
    </row>
    <row r="39" spans="1:13" ht="15.75" thickBot="1" x14ac:dyDescent="0.3">
      <c r="A39" s="16" t="s">
        <v>0</v>
      </c>
      <c r="B39" s="16" t="s">
        <v>1</v>
      </c>
      <c r="C39" s="16" t="s">
        <v>2</v>
      </c>
      <c r="D39" s="16" t="s">
        <v>3</v>
      </c>
      <c r="E39" s="16" t="s">
        <v>4</v>
      </c>
      <c r="F39" s="16" t="s">
        <v>5</v>
      </c>
      <c r="H39" s="16" t="s">
        <v>0</v>
      </c>
      <c r="I39" s="16" t="s">
        <v>1</v>
      </c>
      <c r="J39" s="16" t="s">
        <v>2</v>
      </c>
      <c r="K39" s="16" t="s">
        <v>3</v>
      </c>
      <c r="L39" s="16" t="s">
        <v>4</v>
      </c>
      <c r="M39" s="16" t="s">
        <v>5</v>
      </c>
    </row>
    <row r="40" spans="1:13" ht="15.75" thickBot="1" x14ac:dyDescent="0.3">
      <c r="A40" s="17">
        <v>4</v>
      </c>
      <c r="B40" s="8" t="s">
        <v>29</v>
      </c>
      <c r="C40" s="9" t="s">
        <v>15</v>
      </c>
      <c r="D40" s="9" t="s">
        <v>37</v>
      </c>
      <c r="E40" s="2">
        <v>114000</v>
      </c>
      <c r="F40" s="2"/>
      <c r="H40" s="18">
        <v>1</v>
      </c>
      <c r="I40" s="41" t="s">
        <v>34</v>
      </c>
      <c r="J40" s="9" t="s">
        <v>16</v>
      </c>
      <c r="K40" s="9" t="s">
        <v>17</v>
      </c>
      <c r="L40" s="2"/>
      <c r="M40" s="2">
        <v>130000</v>
      </c>
    </row>
    <row r="41" spans="1:13" x14ac:dyDescent="0.25">
      <c r="A41" s="25">
        <v>5</v>
      </c>
      <c r="B41" s="14" t="s">
        <v>30</v>
      </c>
      <c r="C41" s="13" t="s">
        <v>15</v>
      </c>
      <c r="D41" s="13" t="s">
        <v>37</v>
      </c>
      <c r="E41" s="5">
        <v>11400</v>
      </c>
      <c r="F41" s="5"/>
      <c r="H41" s="18">
        <v>3</v>
      </c>
      <c r="I41" s="41" t="s">
        <v>28</v>
      </c>
      <c r="J41" s="13" t="s">
        <v>16</v>
      </c>
      <c r="K41" s="13" t="s">
        <v>17</v>
      </c>
      <c r="L41" s="5">
        <v>130000</v>
      </c>
      <c r="M41" s="5"/>
    </row>
    <row r="42" spans="1:13" ht="15.75" thickBot="1" x14ac:dyDescent="0.3">
      <c r="A42" s="19"/>
      <c r="B42" s="20"/>
      <c r="C42" s="21"/>
      <c r="D42" s="21"/>
      <c r="E42" s="22">
        <f>SUM(E40:E41)</f>
        <v>125400</v>
      </c>
      <c r="F42" s="22">
        <v>0</v>
      </c>
      <c r="H42" s="19"/>
      <c r="I42" s="20"/>
      <c r="J42" s="21"/>
      <c r="K42" s="21"/>
      <c r="L42" s="22">
        <f>SUM(L40:L41)</f>
        <v>130000</v>
      </c>
      <c r="M42" s="22">
        <f>SUM(M40:M41)</f>
        <v>130000</v>
      </c>
    </row>
    <row r="43" spans="1:13" x14ac:dyDescent="0.25">
      <c r="F43" s="24">
        <f>+E42-F42</f>
        <v>125400</v>
      </c>
      <c r="M43" s="24">
        <f>+L42-M42</f>
        <v>0</v>
      </c>
    </row>
    <row r="45" spans="1:13" x14ac:dyDescent="0.25">
      <c r="A45" t="s">
        <v>49</v>
      </c>
    </row>
    <row r="46" spans="1:13" ht="15.75" thickBot="1" x14ac:dyDescent="0.3">
      <c r="A46" s="16" t="s">
        <v>0</v>
      </c>
      <c r="B46" s="16" t="s">
        <v>1</v>
      </c>
      <c r="C46" s="16" t="s">
        <v>2</v>
      </c>
      <c r="D46" s="16" t="s">
        <v>3</v>
      </c>
      <c r="E46" s="16" t="s">
        <v>4</v>
      </c>
      <c r="F46" s="16" t="s">
        <v>5</v>
      </c>
    </row>
    <row r="47" spans="1:13" x14ac:dyDescent="0.25">
      <c r="A47" s="18">
        <v>4</v>
      </c>
      <c r="B47" s="41" t="s">
        <v>29</v>
      </c>
      <c r="C47" s="13"/>
      <c r="D47" s="13" t="s">
        <v>36</v>
      </c>
      <c r="E47" s="5">
        <v>600000</v>
      </c>
      <c r="F47" s="5"/>
    </row>
    <row r="48" spans="1:13" ht="15.75" thickBot="1" x14ac:dyDescent="0.3">
      <c r="A48" s="19"/>
      <c r="B48" s="20"/>
      <c r="C48" s="21"/>
      <c r="D48" s="21"/>
      <c r="E48" s="22">
        <f>SUM(E47)</f>
        <v>600000</v>
      </c>
      <c r="F48" s="22"/>
    </row>
    <row r="49" spans="6:6" x14ac:dyDescent="0.25">
      <c r="F49" s="24">
        <f>+E48-F48</f>
        <v>600000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18" zoomScaleNormal="118" workbookViewId="0">
      <selection activeCell="D4" sqref="D4"/>
    </sheetView>
  </sheetViews>
  <sheetFormatPr baseColWidth="10" defaultRowHeight="15" x14ac:dyDescent="0.25"/>
  <cols>
    <col min="1" max="1" width="24.42578125" customWidth="1"/>
    <col min="2" max="2" width="13.7109375" customWidth="1"/>
    <col min="3" max="3" width="14.28515625" customWidth="1"/>
    <col min="6" max="7" width="13" bestFit="1" customWidth="1"/>
  </cols>
  <sheetData>
    <row r="1" spans="1:3" x14ac:dyDescent="0.25">
      <c r="A1" s="79" t="s">
        <v>55</v>
      </c>
      <c r="B1" s="70" t="s">
        <v>56</v>
      </c>
      <c r="C1" s="71" t="s">
        <v>57</v>
      </c>
    </row>
    <row r="2" spans="1:3" x14ac:dyDescent="0.25">
      <c r="A2" s="68" t="s">
        <v>35</v>
      </c>
      <c r="B2" s="72" t="e">
        <f>Mayor!F8</f>
        <v>#REF!</v>
      </c>
      <c r="C2" s="73"/>
    </row>
    <row r="3" spans="1:3" x14ac:dyDescent="0.25">
      <c r="A3" s="68" t="s">
        <v>11</v>
      </c>
      <c r="B3" s="72">
        <f>Mayor!F17</f>
        <v>-1688500</v>
      </c>
      <c r="C3" s="73"/>
    </row>
    <row r="4" spans="1:3" x14ac:dyDescent="0.25">
      <c r="A4" s="68" t="s">
        <v>59</v>
      </c>
      <c r="B4" s="72">
        <f>Mayor!F23</f>
        <v>0</v>
      </c>
      <c r="C4" s="73"/>
    </row>
    <row r="5" spans="1:3" x14ac:dyDescent="0.25">
      <c r="A5" s="68" t="s">
        <v>44</v>
      </c>
      <c r="B5" s="72">
        <f>Mayor!F29</f>
        <v>480000</v>
      </c>
      <c r="C5" s="73"/>
    </row>
    <row r="6" spans="1:3" x14ac:dyDescent="0.25">
      <c r="A6" s="68" t="s">
        <v>60</v>
      </c>
      <c r="B6" s="72">
        <f>Mayor!F36</f>
        <v>685250</v>
      </c>
      <c r="C6" s="73"/>
    </row>
    <row r="7" spans="1:3" x14ac:dyDescent="0.25">
      <c r="A7" s="68" t="s">
        <v>93</v>
      </c>
      <c r="B7" s="72">
        <f>Mayor!F43</f>
        <v>125400</v>
      </c>
      <c r="C7" s="73"/>
    </row>
    <row r="8" spans="1:3" x14ac:dyDescent="0.25">
      <c r="A8" s="68" t="s">
        <v>36</v>
      </c>
      <c r="B8" s="72">
        <f>Mayor!F49</f>
        <v>600000</v>
      </c>
      <c r="C8" s="73"/>
    </row>
    <row r="9" spans="1:3" x14ac:dyDescent="0.25">
      <c r="A9" s="68" t="s">
        <v>7</v>
      </c>
      <c r="B9" s="74"/>
      <c r="C9" s="73">
        <f>Mayor!M4</f>
        <v>9070500</v>
      </c>
    </row>
    <row r="10" spans="1:3" x14ac:dyDescent="0.25">
      <c r="A10" s="68" t="s">
        <v>92</v>
      </c>
      <c r="B10" s="72"/>
      <c r="C10" s="73">
        <f>Mayor!M10</f>
        <v>357000</v>
      </c>
    </row>
    <row r="11" spans="1:3" x14ac:dyDescent="0.25">
      <c r="A11" s="68" t="s">
        <v>91</v>
      </c>
      <c r="B11" s="72">
        <f>Mayor!M18</f>
        <v>460000</v>
      </c>
      <c r="C11" s="73"/>
    </row>
    <row r="12" spans="1:3" x14ac:dyDescent="0.25">
      <c r="A12" s="68" t="s">
        <v>90</v>
      </c>
      <c r="B12" s="72"/>
      <c r="C12" s="73">
        <f>Mayor!M24</f>
        <v>1495000</v>
      </c>
    </row>
    <row r="13" spans="1:3" x14ac:dyDescent="0.25">
      <c r="A13" s="68" t="s">
        <v>58</v>
      </c>
      <c r="B13" s="72"/>
      <c r="C13" s="73">
        <f>Mayor!M30</f>
        <v>284050</v>
      </c>
    </row>
    <row r="14" spans="1:3" x14ac:dyDescent="0.25">
      <c r="A14" s="68" t="s">
        <v>61</v>
      </c>
      <c r="B14" s="72">
        <f>Mayor!M36</f>
        <v>685250</v>
      </c>
      <c r="C14" s="73"/>
    </row>
    <row r="15" spans="1:3" x14ac:dyDescent="0.25">
      <c r="A15" s="69" t="s">
        <v>17</v>
      </c>
      <c r="B15" s="75"/>
      <c r="C15" s="76">
        <f>Mayor!M43</f>
        <v>0</v>
      </c>
    </row>
    <row r="16" spans="1:3" x14ac:dyDescent="0.25">
      <c r="A16" s="68"/>
      <c r="B16" s="77" t="e">
        <f>SUM(B2:B15)</f>
        <v>#REF!</v>
      </c>
      <c r="C16" s="78">
        <f>SUM(C9:C15)</f>
        <v>11206550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Cuentas</vt:lpstr>
      <vt:lpstr>Transacciones</vt:lpstr>
      <vt:lpstr>Diario</vt:lpstr>
      <vt:lpstr>Mayor</vt:lpstr>
      <vt:lpstr>Balance de comprobación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2019-04-14T23:04:33Z</dcterms:modified>
</cp:coreProperties>
</file>