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eamCracking\"/>
    </mc:Choice>
  </mc:AlternateContent>
  <bookViews>
    <workbookView xWindow="0" yWindow="0" windowWidth="17250" windowHeight="6900"/>
  </bookViews>
  <sheets>
    <sheet name="rxns" sheetId="1" r:id="rId1"/>
    <sheet name="CP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S11" i="1"/>
  <c r="T11" i="1" s="1"/>
  <c r="Q11" i="1"/>
  <c r="A10" i="1"/>
  <c r="A9" i="1"/>
  <c r="S10" i="1"/>
  <c r="T10" i="1"/>
  <c r="Q10" i="1"/>
  <c r="S9" i="1"/>
  <c r="T9" i="1"/>
  <c r="Q9" i="1"/>
  <c r="S8" i="1"/>
  <c r="T8" i="1" s="1"/>
  <c r="Q8" i="1"/>
  <c r="A8" i="1"/>
  <c r="A7" i="1"/>
  <c r="A6" i="1"/>
  <c r="A5" i="1"/>
  <c r="S7" i="1"/>
  <c r="T7" i="1" s="1"/>
  <c r="Q7" i="1"/>
  <c r="N4" i="2" l="1"/>
  <c r="O4" i="2"/>
  <c r="P4" i="2"/>
  <c r="Q4" i="2"/>
  <c r="R4" i="2"/>
  <c r="S4" i="2"/>
  <c r="T4" i="2"/>
  <c r="N5" i="2"/>
  <c r="O5" i="2"/>
  <c r="P5" i="2"/>
  <c r="Q5" i="2"/>
  <c r="R5" i="2"/>
  <c r="S5" i="2"/>
  <c r="T5" i="2"/>
  <c r="N6" i="2"/>
  <c r="O6" i="2"/>
  <c r="P6" i="2"/>
  <c r="Q6" i="2"/>
  <c r="R6" i="2"/>
  <c r="S6" i="2"/>
  <c r="T6" i="2"/>
  <c r="O3" i="2"/>
  <c r="P3" i="2"/>
  <c r="Q3" i="2"/>
  <c r="R3" i="2"/>
  <c r="S3" i="2"/>
  <c r="T3" i="2"/>
  <c r="N3" i="2"/>
  <c r="Q6" i="1"/>
  <c r="Q5" i="1"/>
  <c r="S6" i="1"/>
  <c r="T6" i="1" s="1"/>
  <c r="S5" i="1"/>
  <c r="T5" i="1" s="1"/>
  <c r="V4" i="2" l="1"/>
  <c r="V3" i="2"/>
  <c r="V6" i="2"/>
  <c r="V5" i="2"/>
</calcChain>
</file>

<file path=xl/sharedStrings.xml><?xml version="1.0" encoding="utf-8"?>
<sst xmlns="http://schemas.openxmlformats.org/spreadsheetml/2006/main" count="80" uniqueCount="40">
  <si>
    <t>E</t>
  </si>
  <si>
    <t>[kcal/mol]</t>
  </si>
  <si>
    <t>[kJ/mol]</t>
  </si>
  <si>
    <t>C2H6 --&gt; C2H4 + H2</t>
  </si>
  <si>
    <t>C3H8 --&gt; C3H6 + H2</t>
  </si>
  <si>
    <t>[l/(mol*s)]</t>
  </si>
  <si>
    <t>[kJ/kgmole]</t>
  </si>
  <si>
    <t>Components</t>
  </si>
  <si>
    <t>Source</t>
  </si>
  <si>
    <t>Temperature units</t>
  </si>
  <si>
    <t>Property units</t>
  </si>
  <si>
    <t>PROPANE</t>
  </si>
  <si>
    <t>USER-PURE37</t>
  </si>
  <si>
    <t>K</t>
  </si>
  <si>
    <t>cal/mol-K</t>
  </si>
  <si>
    <t>HYDROGEN</t>
  </si>
  <si>
    <t>ETHANE</t>
  </si>
  <si>
    <t>ETHYLENE</t>
  </si>
  <si>
    <t>log10k0</t>
  </si>
  <si>
    <t>k0</t>
  </si>
  <si>
    <t>name</t>
  </si>
  <si>
    <t>reagents</t>
  </si>
  <si>
    <t>stoic</t>
  </si>
  <si>
    <t>dH</t>
  </si>
  <si>
    <t>string for db</t>
  </si>
  <si>
    <t>ETAHNE</t>
  </si>
  <si>
    <t>H2</t>
  </si>
  <si>
    <t>137.06780078125</t>
  </si>
  <si>
    <t>PROPYLENE</t>
  </si>
  <si>
    <t/>
  </si>
  <si>
    <t>C2H4 + H2 --&gt; C2H6</t>
  </si>
  <si>
    <t>ETHYLENE`</t>
  </si>
  <si>
    <t>C3H6 + H2 --&gt; C3H8</t>
  </si>
  <si>
    <t>C2H6 --&gt; 2 CH3*</t>
  </si>
  <si>
    <t>CH3_</t>
  </si>
  <si>
    <t>C3H8 --&gt;  CH3* + C2H5*</t>
  </si>
  <si>
    <t>C2H5_</t>
  </si>
  <si>
    <t>CH3* + H2 --&gt; C2H4 + H*</t>
  </si>
  <si>
    <t>METHANE</t>
  </si>
  <si>
    <t>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</si>
</sst>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4"/>
  <sheetViews>
    <sheetView tabSelected="1" workbookViewId="0">
      <selection activeCell="A11" sqref="A11"/>
    </sheetView>
  </sheetViews>
  <sheetFormatPr defaultRowHeight="15" x14ac:dyDescent="0.25"/>
  <cols>
    <col min="17" max="17" width="12" bestFit="1" customWidth="1"/>
  </cols>
  <sheetData>
    <row r="2" spans="1:22" x14ac:dyDescent="0.25">
      <c r="F2" t="s">
        <v>20</v>
      </c>
      <c r="G2" t="s">
        <v>21</v>
      </c>
      <c r="K2" t="s">
        <v>22</v>
      </c>
      <c r="O2" t="s">
        <v>23</v>
      </c>
      <c r="P2" t="s">
        <v>18</v>
      </c>
      <c r="Q2" t="s">
        <v>19</v>
      </c>
      <c r="R2" t="s">
        <v>0</v>
      </c>
      <c r="V2" t="s">
        <v>24</v>
      </c>
    </row>
    <row r="3" spans="1:22" x14ac:dyDescent="0.25">
      <c r="O3" t="s">
        <v>2</v>
      </c>
      <c r="Q3" t="s">
        <v>5</v>
      </c>
      <c r="R3" t="s">
        <v>1</v>
      </c>
      <c r="S3" t="s">
        <v>2</v>
      </c>
      <c r="T3" t="s">
        <v>6</v>
      </c>
    </row>
    <row r="4" spans="1:22" x14ac:dyDescent="0.25">
      <c r="G4">
        <v>1</v>
      </c>
      <c r="H4">
        <v>2</v>
      </c>
      <c r="I4">
        <v>3</v>
      </c>
      <c r="J4">
        <v>4</v>
      </c>
      <c r="K4">
        <v>1</v>
      </c>
      <c r="L4">
        <v>2</v>
      </c>
      <c r="M4">
        <v>3</v>
      </c>
      <c r="N4">
        <v>4</v>
      </c>
    </row>
    <row r="5" spans="1:22" x14ac:dyDescent="0.25">
      <c r="A5" t="str">
        <f>CONCATENATE("Reaction('",F5,"', ",
"[",G5,", ",H5,IF(COUNTA(G5:J5)=2,"]",IF(COUNTA(G5:J5)=3,CONCATENATE(", ",I5,"], "),IF(COUNTA(G5:J5)=4,CONCATENATE(", ",I5,", ",J5,"], "),NA()))),
"[",K5,", ",L5,IF(COUNTA(G5:J5)=2,"]",IF(COUNTA(G5:J5)=3,CONCATENATE(", ",M5,"], "),IF(COUNTA(G5:J5)=4,CONCATENATE(", ",M5,", ",N5,"], "),NA()))),
"[",K5,", ",L5,IF(COUNTA(G5:J5)=2,"]",IF(COUNTA(G5:J5)=3,CONCATENATE(", ",M5,"], "),IF(COUNTA(G5:J5)=4,CONCATENATE(", ",M5,", ",N5,"], "),NA()))),
O5,", ",
REPLACE(Q5,FIND(",",Q5),1,"."),", ",
REPLACE(S5,FIND(",",S5),1,"."),") "
)</f>
        <v xml:space="preserve">Reaction('C2H6 --&gt; C2H4 + H2', [ETAHNE, ETHYLENE, H2], [-1, 1, 1], [-1, 1, 1], 137.06780078125, 79432823472428.3, 297.2628) </v>
      </c>
      <c r="C5" s="1" t="s">
        <v>29</v>
      </c>
      <c r="D5" s="1"/>
      <c r="F5" s="2" t="s">
        <v>3</v>
      </c>
      <c r="G5" t="s">
        <v>25</v>
      </c>
      <c r="H5" t="s">
        <v>17</v>
      </c>
      <c r="I5" t="s">
        <v>26</v>
      </c>
      <c r="K5">
        <v>-1</v>
      </c>
      <c r="L5">
        <v>1</v>
      </c>
      <c r="M5">
        <v>1</v>
      </c>
      <c r="O5" t="s">
        <v>27</v>
      </c>
      <c r="P5">
        <v>13.9</v>
      </c>
      <c r="Q5">
        <f>10^P5</f>
        <v>79432823472428.328</v>
      </c>
      <c r="R5">
        <v>71</v>
      </c>
      <c r="S5">
        <f>R5*4.1868</f>
        <v>297.26279999999997</v>
      </c>
      <c r="T5">
        <f>S5*1000</f>
        <v>297262.8</v>
      </c>
    </row>
    <row r="6" spans="1:22" x14ac:dyDescent="0.25">
      <c r="A6" t="str">
        <f>CONCATENATE("Reaction('",F6,"', ",
"[",G6,", ",H6,IF(COUNTA(G6:J6)=2,"]",IF(COUNTA(G6:J6)=3,CONCATENATE(", ",I6,"], "),IF(COUNTA(G6:J6)=4,CONCATENATE(", ",I6,", ",J6,"], "),NA()))),
"[",K6,", ",L6,IF(COUNTA(G6:J6)=2,"]",IF(COUNTA(G6:J6)=3,CONCATENATE(", ",M6,"], "),IF(COUNTA(G6:J6)=4,CONCATENATE(", ",M6,", ",N6,"], "),NA()))),
"[",K6,", ",L6,IF(COUNTA(G6:J6)=2,"]",IF(COUNTA(G6:J6)=3,CONCATENATE(", ",M6,"], "),IF(COUNTA(G6:J6)=4,CONCATENATE(", ",M6,", ",N6,"], "),NA()))),
O6,", ",
REPLACE(Q6,FIND(",",Q6),1,"."),", ",
REPLACE(S6,FIND(",",S6),1,"."),") "
)</f>
        <v xml:space="preserve">Reaction('C3H8 --&gt; C3H6 + H2', [PROPANE, PROPYLENE, H2], [-1, 1, 1], [-1, 1, 1], 0, 50118723362727.3, 293.076) </v>
      </c>
      <c r="C6" s="1" t="s">
        <v>29</v>
      </c>
      <c r="D6" s="1"/>
      <c r="F6" s="2" t="s">
        <v>4</v>
      </c>
      <c r="G6" t="s">
        <v>11</v>
      </c>
      <c r="H6" t="s">
        <v>28</v>
      </c>
      <c r="I6" t="s">
        <v>26</v>
      </c>
      <c r="K6">
        <v>-1</v>
      </c>
      <c r="L6">
        <v>1</v>
      </c>
      <c r="M6">
        <v>1</v>
      </c>
      <c r="O6">
        <v>0</v>
      </c>
      <c r="P6">
        <v>13.7</v>
      </c>
      <c r="Q6">
        <f>10^P6</f>
        <v>50118723362727.258</v>
      </c>
      <c r="R6">
        <v>70</v>
      </c>
      <c r="S6">
        <f>R6*4.1868</f>
        <v>293.07599999999996</v>
      </c>
      <c r="T6">
        <f>S6*1000</f>
        <v>293075.99999999994</v>
      </c>
    </row>
    <row r="7" spans="1:22" x14ac:dyDescent="0.25">
      <c r="A7" t="str">
        <f>CONCATENATE("Reaction('",F7,"', ",
"[",G7,", ",H7,IF(COUNTA(G7:J7)=2,"]",IF(COUNTA(G7:J7)=3,CONCATENATE(", ",I7,"], "),IF(COUNTA(G7:J7)=4,CONCATENATE(", ",I7,", ",J7,"], "),NA()))),
"[",K7,", ",L7,IF(COUNTA(G7:J7)=2,"]",IF(COUNTA(G7:J7)=3,CONCATENATE(", ",M7,"], "),IF(COUNTA(G7:J7)=4,CONCATENATE(", ",M7,", ",N7,"], "),NA()))),
"[",K7,", ",L7,IF(COUNTA(G7:J7)=2,"]",IF(COUNTA(G7:J7)=3,CONCATENATE(", ",M7,"], "),IF(COUNTA(G7:J7)=4,CONCATENATE(", ",M7,", ",N7,"], "),NA()))),
O7,", ",
REPLACE(Q7,FIND(",",Q7),1,"."),", ",
REPLACE(S7,FIND(",",S7),1,"."),") "
)</f>
        <v xml:space="preserve">Reaction('C2H4 + H2 --&gt; C2H6', [ETHYLENE`, H2, ETHANE], [-1, -1, 1], [-1, -1, 1], 0, 794328234.724285, 159.0984) </v>
      </c>
      <c r="C7" s="1" t="s">
        <v>29</v>
      </c>
      <c r="D7" s="1"/>
      <c r="F7" s="2" t="s">
        <v>30</v>
      </c>
      <c r="G7" t="s">
        <v>31</v>
      </c>
      <c r="H7" t="s">
        <v>26</v>
      </c>
      <c r="I7" t="s">
        <v>16</v>
      </c>
      <c r="K7">
        <v>-1</v>
      </c>
      <c r="L7">
        <v>-1</v>
      </c>
      <c r="M7">
        <v>1</v>
      </c>
      <c r="O7">
        <v>0</v>
      </c>
      <c r="P7">
        <v>8.9</v>
      </c>
      <c r="Q7">
        <f>10^P7</f>
        <v>794328234.72428453</v>
      </c>
      <c r="R7">
        <v>38</v>
      </c>
      <c r="S7">
        <f>R7*4.1868</f>
        <v>159.0984</v>
      </c>
      <c r="T7">
        <f>S7*1000</f>
        <v>159098.4</v>
      </c>
    </row>
    <row r="8" spans="1:22" x14ac:dyDescent="0.25">
      <c r="A8" t="str">
        <f>CONCATENATE("Reaction('",F8,"', ",
"[",G8,", ",H8,IF(COUNTA(G8:J8)=2,"]",IF(COUNTA(G8:J8)=3,CONCATENATE(", ",I8,"], "),IF(COUNTA(G8:J8)=4,CONCATENATE(", ",I8,", ",J8,"], "),NA()))),
"[",K8,", ",L8,IF(COUNTA(G8:J8)=2,"]",IF(COUNTA(G8:J8)=3,CONCATENATE(", ",M8,"], "),IF(COUNTA(G8:J8)=4,CONCATENATE(", ",M8,", ",N8,"], "),NA()))),
"[",K8,", ",L8,IF(COUNTA(G8:J8)=2,"]",IF(COUNTA(G8:J8)=3,CONCATENATE(", ",M8,"], "),IF(COUNTA(G8:J8)=4,CONCATENATE(", ",M8,", ",N8,"], "),NA()))),
O8,", ",
REPLACE(Q8,FIND(",",Q8),1,"."),", ",
REPLACE(S8,FIND(",",S8),1,"."),") "
)</f>
        <v xml:space="preserve">Reaction('C3H6 + H2 --&gt; C3H8', [PROPYLENE, H2, PROPANE], [-1, -1, 1], [-1, -1, 1], 0, 794328234.724285, 159.0984) </v>
      </c>
      <c r="C8" s="1" t="s">
        <v>29</v>
      </c>
      <c r="D8" s="1"/>
      <c r="F8" s="2" t="s">
        <v>32</v>
      </c>
      <c r="G8" t="s">
        <v>28</v>
      </c>
      <c r="H8" t="s">
        <v>26</v>
      </c>
      <c r="I8" t="s">
        <v>11</v>
      </c>
      <c r="K8">
        <v>-1</v>
      </c>
      <c r="L8">
        <v>-1</v>
      </c>
      <c r="M8">
        <v>1</v>
      </c>
      <c r="O8">
        <v>0</v>
      </c>
      <c r="P8">
        <v>8.9</v>
      </c>
      <c r="Q8">
        <f>10^P8</f>
        <v>794328234.72428453</v>
      </c>
      <c r="R8">
        <v>38</v>
      </c>
      <c r="S8">
        <f>R8*4.1868</f>
        <v>159.0984</v>
      </c>
      <c r="T8">
        <f>S8*1000</f>
        <v>159098.4</v>
      </c>
    </row>
    <row r="9" spans="1:22" x14ac:dyDescent="0.25">
      <c r="A9" t="str">
        <f>CONCATENATE("Reaction('",F9,"', ",
"[",G9,", ",H9,IF(COUNTA(G9:J9)=2,"]",IF(COUNTA(G9:J9)=3,CONCATENATE(", ",I9,"], "),IF(COUNTA(G9:J9)=4,CONCATENATE(", ",I9,", ",J9,"], "),NA()))),
"[",K9,", ",L9,IF(COUNTA(G9:J9)=2,"]",IF(COUNTA(G9:J9)=3,CONCATENATE(", ",M9,"], "),IF(COUNTA(G9:J9)=4,CONCATENATE(", ",M9,", ",N9,"], "),NA()))),
"[",K9,", ",L9,IF(COUNTA(G9:J9)=2,"]",IF(COUNTA(G9:J9)=3,CONCATENATE(", ",M9,"], "),IF(COUNTA(G9:J9)=4,CONCATENATE(", ",M9,", ",N9,"], "),NA()))),
O9,", ",
IFERROR(REPLACE(Q9,FIND(",",Q9),1,"."),Q9),", ",
REPLACE(S9,FIND(",",S9),1,"."),") "
)</f>
        <v xml:space="preserve">Reaction('C2H6 --&gt; 2 CH3*', [ETHANE, CH3_][-1, 2][-1, 2]0, 109647819614319000, 372.6252) </v>
      </c>
      <c r="C9" s="1" t="s">
        <v>29</v>
      </c>
      <c r="D9" s="1"/>
      <c r="F9" s="2" t="s">
        <v>33</v>
      </c>
      <c r="G9" t="s">
        <v>16</v>
      </c>
      <c r="H9" t="s">
        <v>34</v>
      </c>
      <c r="K9">
        <v>-1</v>
      </c>
      <c r="L9">
        <v>2</v>
      </c>
      <c r="O9">
        <v>0</v>
      </c>
      <c r="P9">
        <v>17.04</v>
      </c>
      <c r="Q9">
        <f>10^P9</f>
        <v>1.0964781961431858E+17</v>
      </c>
      <c r="R9">
        <v>89</v>
      </c>
      <c r="S9">
        <f>R9*4.1868</f>
        <v>372.62520000000001</v>
      </c>
      <c r="T9">
        <f>S9*1000</f>
        <v>372625.2</v>
      </c>
    </row>
    <row r="10" spans="1:22" x14ac:dyDescent="0.25">
      <c r="A10" t="str">
        <f>CONCATENATE("Reaction('",F10,"', ",
"[",G10,", ",H10,IF(COUNTA(G10:J10)=2,"]",IF(COUNTA(G10:J10)=3,CONCATENATE(", ",I10,"], "),IF(COUNTA(G10:J10)=4,CONCATENATE(", ",I10,", ",J10,"], "),NA()))),
"[",K10,", ",L10,IF(COUNTA(G10:J10)=2,"]",IF(COUNTA(G10:J10)=3,CONCATENATE(", ",M10,"], "),IF(COUNTA(G10:J10)=4,CONCATENATE(", ",M10,", ",N10,"], "),NA()))),
"[",K10,", ",L10,IF(COUNTA(G10:J10)=2,"]",IF(COUNTA(G10:J10)=3,CONCATENATE(", ",M10,"], "),IF(COUNTA(G10:J10)=4,CONCATENATE(", ",M10,", ",N10,"], "),NA()))),
O10,", ",
IFERROR(REPLACE(Q10,FIND(",",Q10),1,"."),Q10),", ",
REPLACE(S10,FIND(",",S10),1,"."),") "
)</f>
        <v xml:space="preserve">Reaction('C3H8 --&gt;  CH3* + C2H5*', [PROPANE, CH3_, C2H5_], [-1, 1, 1], [-1, 1, 1], 0, 70794578438414500, 360.0648) </v>
      </c>
      <c r="C10" s="1" t="s">
        <v>29</v>
      </c>
      <c r="D10" s="1"/>
      <c r="F10" s="2" t="s">
        <v>35</v>
      </c>
      <c r="G10" t="s">
        <v>11</v>
      </c>
      <c r="H10" t="s">
        <v>34</v>
      </c>
      <c r="I10" t="s">
        <v>36</v>
      </c>
      <c r="K10">
        <v>-1</v>
      </c>
      <c r="L10">
        <v>1</v>
      </c>
      <c r="M10">
        <v>1</v>
      </c>
      <c r="O10">
        <v>0</v>
      </c>
      <c r="P10">
        <v>16.850000000000001</v>
      </c>
      <c r="Q10">
        <f>10^P10</f>
        <v>7.0794578438414472E+16</v>
      </c>
      <c r="R10">
        <v>86</v>
      </c>
      <c r="S10">
        <f>R10*4.1868</f>
        <v>360.06479999999999</v>
      </c>
      <c r="T10">
        <f>S10*1000</f>
        <v>360064.8</v>
      </c>
    </row>
    <row r="11" spans="1:22" x14ac:dyDescent="0.25">
      <c r="A11" t="str">
        <f>CONCATENATE("Reaction('",F11,"', ",
"[",G11,", ",H11,IF(COUNTA(G11:J11)=2,"]",IF(COUNTA(G11:J11)=3,CONCATENATE(", ",I11,"], "),IF(COUNTA(G11:J11)=4,CONCATENATE(", ",I11,", ",J11,"], "),NA()))),
"[",K11,", ",L11,IF(COUNTA(G11:J11)=2,"]",IF(COUNTA(G11:J11)=3,CONCATENATE(", ",M11,"], "),IF(COUNTA(G11:J11)=4,CONCATENATE(", ",M11,", ",N11,"], "),NA()))),
"[",K11,", ",L11,IF(COUNTA(G11:J11)=2,"]",IF(COUNTA(G11:J11)=3,CONCATENATE(", ",M11,"], "),IF(COUNTA(G11:J11)=4,CONCATENATE(", ",M11,", ",N11,"], "),NA()))),
O11,", ",
IFERROR(REPLACE(Q11,FIND(",",Q11),1,"."),Q11),", ",
REPLACE(S11,FIND(",",S11),1,"."),") "
)</f>
        <v xml:space="preserve">Reaction('CH3* + H2 --&gt; C2H4 + H*', [CH3_, H2, METHANE, H_], [-1, -1, 1, 1], [-1, -1, 1, 1], 0, 1513561248.43621, 49.82292) </v>
      </c>
      <c r="C11" s="1" t="s">
        <v>29</v>
      </c>
      <c r="D11" s="1"/>
      <c r="F11" s="2" t="s">
        <v>37</v>
      </c>
      <c r="G11" t="s">
        <v>34</v>
      </c>
      <c r="H11" t="s">
        <v>26</v>
      </c>
      <c r="I11" t="s">
        <v>38</v>
      </c>
      <c r="J11" t="s">
        <v>39</v>
      </c>
      <c r="K11">
        <v>-1</v>
      </c>
      <c r="L11">
        <v>-1</v>
      </c>
      <c r="M11">
        <v>1</v>
      </c>
      <c r="N11">
        <v>1</v>
      </c>
      <c r="O11">
        <v>0</v>
      </c>
      <c r="P11">
        <v>9.18</v>
      </c>
      <c r="Q11">
        <f>10^P11</f>
        <v>1513561248.4362099</v>
      </c>
      <c r="R11">
        <v>11.9</v>
      </c>
      <c r="S11">
        <f>R11*4.1868</f>
        <v>49.822919999999996</v>
      </c>
      <c r="T11">
        <f>S11*1000</f>
        <v>49822.92</v>
      </c>
    </row>
    <row r="12" spans="1:22" x14ac:dyDescent="0.25">
      <c r="C12" s="1" t="s">
        <v>29</v>
      </c>
      <c r="D12" s="1"/>
      <c r="F12" s="2"/>
    </row>
    <row r="13" spans="1:22" x14ac:dyDescent="0.25">
      <c r="C13" s="1" t="s">
        <v>29</v>
      </c>
      <c r="D13" s="1"/>
      <c r="F13" s="2"/>
    </row>
    <row r="14" spans="1:22" x14ac:dyDescent="0.25">
      <c r="C14" s="1" t="s">
        <v>29</v>
      </c>
      <c r="D14" s="1"/>
      <c r="F14" s="2"/>
    </row>
    <row r="15" spans="1:22" x14ac:dyDescent="0.25">
      <c r="C15" s="1" t="s">
        <v>29</v>
      </c>
      <c r="D15" s="1"/>
      <c r="F15" s="2"/>
    </row>
    <row r="16" spans="1:22" x14ac:dyDescent="0.25">
      <c r="C16" s="1" t="s">
        <v>29</v>
      </c>
      <c r="D16" s="1"/>
      <c r="F16" s="2"/>
    </row>
    <row r="17" spans="3:6" x14ac:dyDescent="0.25">
      <c r="C17" s="1" t="s">
        <v>29</v>
      </c>
      <c r="D17" s="1"/>
      <c r="F17" s="2"/>
    </row>
    <row r="18" spans="3:6" x14ac:dyDescent="0.25">
      <c r="C18" s="1" t="s">
        <v>29</v>
      </c>
      <c r="D18" s="1"/>
      <c r="F18" s="2"/>
    </row>
    <row r="19" spans="3:6" x14ac:dyDescent="0.25">
      <c r="C19" s="1" t="s">
        <v>29</v>
      </c>
      <c r="D19" s="1"/>
      <c r="F19" s="2"/>
    </row>
    <row r="20" spans="3:6" x14ac:dyDescent="0.25">
      <c r="C20" s="1" t="s">
        <v>29</v>
      </c>
      <c r="D20" s="1"/>
      <c r="F20" s="2"/>
    </row>
    <row r="21" spans="3:6" x14ac:dyDescent="0.25">
      <c r="C21" s="1" t="s">
        <v>29</v>
      </c>
      <c r="D21" s="1"/>
      <c r="F21" s="2"/>
    </row>
    <row r="22" spans="3:6" x14ac:dyDescent="0.25">
      <c r="C22" s="1" t="s">
        <v>29</v>
      </c>
      <c r="D22" s="1"/>
      <c r="F22" s="2"/>
    </row>
    <row r="23" spans="3:6" x14ac:dyDescent="0.25">
      <c r="F23" s="2"/>
    </row>
    <row r="24" spans="3:6" x14ac:dyDescent="0.25">
      <c r="F2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6"/>
  <sheetViews>
    <sheetView topLeftCell="B1" workbookViewId="0">
      <selection activeCell="K7" sqref="K7"/>
    </sheetView>
  </sheetViews>
  <sheetFormatPr defaultRowHeight="15" x14ac:dyDescent="0.25"/>
  <sheetData>
    <row r="2" spans="2:22" x14ac:dyDescent="0.25"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</row>
    <row r="3" spans="2:22" x14ac:dyDescent="0.25">
      <c r="B3" t="s">
        <v>11</v>
      </c>
      <c r="C3" t="s">
        <v>12</v>
      </c>
      <c r="D3" t="s">
        <v>13</v>
      </c>
      <c r="E3" t="s">
        <v>14</v>
      </c>
      <c r="F3">
        <v>14.205120859999999</v>
      </c>
      <c r="G3">
        <v>30.240278969999999</v>
      </c>
      <c r="H3">
        <v>844.31</v>
      </c>
      <c r="I3">
        <v>20.580156680000002</v>
      </c>
      <c r="J3">
        <v>2482.6999999999998</v>
      </c>
      <c r="K3">
        <v>298.14999999999998</v>
      </c>
      <c r="L3">
        <v>1500</v>
      </c>
      <c r="N3" t="str">
        <f>IFERROR(REPLACE(F3,FIND(",",F3),1,"."),F3)</f>
        <v>14.20512086</v>
      </c>
      <c r="O3" t="str">
        <f t="shared" ref="O3:T3" si="0">IFERROR(REPLACE(G3,FIND(",",G3),1,"."),G3)</f>
        <v>30.24027897</v>
      </c>
      <c r="P3" t="str">
        <f t="shared" si="0"/>
        <v>844.31</v>
      </c>
      <c r="Q3" t="str">
        <f t="shared" si="0"/>
        <v>20.58015668</v>
      </c>
      <c r="R3" t="str">
        <f t="shared" si="0"/>
        <v>2482.7</v>
      </c>
      <c r="S3" t="str">
        <f t="shared" si="0"/>
        <v>298.15</v>
      </c>
      <c r="T3">
        <f t="shared" si="0"/>
        <v>1500</v>
      </c>
      <c r="V3" t="str">
        <f>CONCATENATE("[",N3,", ",O3,", ",P3,", ",Q3,", ",R3,", ",S3,", ",T3,"]")</f>
        <v>[14.20512086, 30.24027897, 844.31, 20.58015668, 2482.7, 298.15, 1500]</v>
      </c>
    </row>
    <row r="4" spans="2:22" x14ac:dyDescent="0.25">
      <c r="B4" t="s">
        <v>15</v>
      </c>
      <c r="C4" t="s">
        <v>12</v>
      </c>
      <c r="D4" t="s">
        <v>13</v>
      </c>
      <c r="E4" t="s">
        <v>14</v>
      </c>
      <c r="F4">
        <v>6.5962071269999996</v>
      </c>
      <c r="G4">
        <v>2.2833667719999999</v>
      </c>
      <c r="H4">
        <v>2466</v>
      </c>
      <c r="I4">
        <v>0.89806057130000005</v>
      </c>
      <c r="J4">
        <v>567.6</v>
      </c>
      <c r="K4">
        <v>250</v>
      </c>
      <c r="L4">
        <v>1500</v>
      </c>
      <c r="N4" t="str">
        <f t="shared" ref="N4:N6" si="1">IFERROR(REPLACE(F4,FIND(",",F4),1,"."),F4)</f>
        <v>6.596207127</v>
      </c>
      <c r="O4" t="str">
        <f t="shared" ref="O4:O6" si="2">IFERROR(REPLACE(G4,FIND(",",G4),1,"."),G4)</f>
        <v>2.283366772</v>
      </c>
      <c r="P4">
        <f t="shared" ref="P4:P6" si="3">IFERROR(REPLACE(H4,FIND(",",H4),1,"."),H4)</f>
        <v>2466</v>
      </c>
      <c r="Q4" t="str">
        <f t="shared" ref="Q4:Q6" si="4">IFERROR(REPLACE(I4,FIND(",",I4),1,"."),I4)</f>
        <v>0.8980605713</v>
      </c>
      <c r="R4" t="str">
        <f t="shared" ref="R4:R6" si="5">IFERROR(REPLACE(J4,FIND(",",J4),1,"."),J4)</f>
        <v>567.6</v>
      </c>
      <c r="S4">
        <f t="shared" ref="S4:S6" si="6">IFERROR(REPLACE(K4,FIND(",",K4),1,"."),K4)</f>
        <v>250</v>
      </c>
      <c r="T4">
        <f t="shared" ref="T4:T6" si="7">IFERROR(REPLACE(L4,FIND(",",L4),1,"."),L4)</f>
        <v>1500</v>
      </c>
      <c r="V4" t="str">
        <f t="shared" ref="V4:V6" si="8">CONCATENATE("[",N4,", ",O4,", ",P4,", ",Q4,", ",R4,", ",S4,", ",T4,"]")</f>
        <v>[6.596207127, 2.283366772, 2466, 0.8980605713, 567.6, 250, 1500]</v>
      </c>
    </row>
    <row r="5" spans="2:22" x14ac:dyDescent="0.25">
      <c r="B5" t="s">
        <v>16</v>
      </c>
      <c r="C5" t="s">
        <v>12</v>
      </c>
      <c r="D5" t="s">
        <v>13</v>
      </c>
      <c r="E5" t="s">
        <v>14</v>
      </c>
      <c r="F5">
        <v>10.570364</v>
      </c>
      <c r="G5">
        <v>20.239084739999999</v>
      </c>
      <c r="H5">
        <v>872.24</v>
      </c>
      <c r="I5">
        <v>16.03372504</v>
      </c>
      <c r="J5">
        <v>2430.4</v>
      </c>
      <c r="K5">
        <v>298.14999999999998</v>
      </c>
      <c r="L5">
        <v>1500</v>
      </c>
      <c r="N5" t="str">
        <f t="shared" si="1"/>
        <v>10.570364</v>
      </c>
      <c r="O5" t="str">
        <f t="shared" si="2"/>
        <v>20.23908474</v>
      </c>
      <c r="P5" t="str">
        <f t="shared" si="3"/>
        <v>872.24</v>
      </c>
      <c r="Q5" t="str">
        <f t="shared" si="4"/>
        <v>16.03372504</v>
      </c>
      <c r="R5" t="str">
        <f t="shared" si="5"/>
        <v>2430.4</v>
      </c>
      <c r="S5" t="str">
        <f t="shared" si="6"/>
        <v>298.15</v>
      </c>
      <c r="T5">
        <f t="shared" si="7"/>
        <v>1500</v>
      </c>
      <c r="V5" t="str">
        <f t="shared" si="8"/>
        <v>[10.570364, 20.23908474, 872.24, 16.03372504, 2430.4, 298.15, 1500]</v>
      </c>
    </row>
    <row r="6" spans="2:22" x14ac:dyDescent="0.25">
      <c r="B6" t="s">
        <v>17</v>
      </c>
      <c r="C6" t="s">
        <v>12</v>
      </c>
      <c r="D6" t="s">
        <v>13</v>
      </c>
      <c r="E6" t="s">
        <v>14</v>
      </c>
      <c r="F6">
        <v>7.9726760289999996</v>
      </c>
      <c r="G6">
        <v>22.640202540000001</v>
      </c>
      <c r="H6">
        <v>1596</v>
      </c>
      <c r="I6">
        <v>13.1604089</v>
      </c>
      <c r="J6">
        <v>740.8</v>
      </c>
      <c r="K6">
        <v>60</v>
      </c>
      <c r="L6">
        <v>1500</v>
      </c>
      <c r="N6" t="str">
        <f t="shared" si="1"/>
        <v>7.972676029</v>
      </c>
      <c r="O6" t="str">
        <f t="shared" si="2"/>
        <v>22.64020254</v>
      </c>
      <c r="P6">
        <f t="shared" si="3"/>
        <v>1596</v>
      </c>
      <c r="Q6" t="str">
        <f t="shared" si="4"/>
        <v>13.1604089</v>
      </c>
      <c r="R6" t="str">
        <f t="shared" si="5"/>
        <v>740.8</v>
      </c>
      <c r="S6">
        <f t="shared" si="6"/>
        <v>60</v>
      </c>
      <c r="T6">
        <f t="shared" si="7"/>
        <v>1500</v>
      </c>
      <c r="V6" t="str">
        <f t="shared" si="8"/>
        <v>[7.972676029, 22.64020254, 1596, 13.1604089, 740.8, 60, 1500]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rxns</vt:lpstr>
      <vt:lpstr>CPIG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2022-07-30T16:45:48Z</dcterms:created>
  <dcterms:modified xsi:type="dcterms:W3CDTF">2022-10-10T12:42:14Z</dcterms:modified>
</cp:coreProperties>
</file>