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_korenaga\GT95\"/>
    </mc:Choice>
  </mc:AlternateContent>
  <xr:revisionPtr revIDLastSave="0" documentId="13_ncr:1_{015D519F-9384-465E-A3F0-6C34F2E469DA}" xr6:coauthVersionLast="45" xr6:coauthVersionMax="45" xr10:uidLastSave="{00000000-0000-0000-0000-000000000000}"/>
  <bookViews>
    <workbookView xWindow="-98" yWindow="-98" windowWidth="20715" windowHeight="13875" xr2:uid="{F43C0B18-2AF6-4F4E-A252-A733F7E24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6" i="1"/>
  <c r="J17" i="1"/>
  <c r="J15" i="1"/>
  <c r="J14" i="1"/>
  <c r="J12" i="1"/>
  <c r="J11" i="1"/>
  <c r="J9" i="1"/>
  <c r="J8" i="1"/>
  <c r="J7" i="1"/>
  <c r="J5" i="1"/>
  <c r="J4" i="1"/>
  <c r="J3" i="1"/>
  <c r="J10" i="1"/>
  <c r="J13" i="1"/>
  <c r="J1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 l="1"/>
  <c r="G7" i="1"/>
  <c r="G11" i="1"/>
  <c r="G14" i="1"/>
  <c r="G15" i="1"/>
  <c r="F16" i="1"/>
  <c r="M16" i="1" s="1"/>
  <c r="F17" i="1"/>
  <c r="M17" i="1" s="1"/>
  <c r="F15" i="1"/>
  <c r="M15" i="1" s="1"/>
  <c r="F14" i="1"/>
  <c r="M14" i="1" s="1"/>
  <c r="F13" i="1"/>
  <c r="M13" i="1" s="1"/>
  <c r="F12" i="1"/>
  <c r="M12" i="1" s="1"/>
  <c r="F11" i="1"/>
  <c r="M11" i="1" s="1"/>
  <c r="F10" i="1"/>
  <c r="M10" i="1" s="1"/>
  <c r="K12" i="1" s="1"/>
  <c r="F9" i="1"/>
  <c r="M9" i="1" s="1"/>
  <c r="F8" i="1"/>
  <c r="M8" i="1" s="1"/>
  <c r="F7" i="1"/>
  <c r="M7" i="1" s="1"/>
  <c r="F6" i="1"/>
  <c r="M6" i="1" s="1"/>
  <c r="F5" i="1"/>
  <c r="M5" i="1" s="1"/>
  <c r="F4" i="1"/>
  <c r="M4" i="1" s="1"/>
  <c r="F3" i="1"/>
  <c r="M3" i="1" s="1"/>
  <c r="F2" i="1"/>
  <c r="M2" i="1" s="1"/>
  <c r="G6" i="1" l="1"/>
  <c r="K6" i="1"/>
  <c r="K8" i="1"/>
  <c r="K9" i="1"/>
  <c r="K7" i="1"/>
  <c r="G13" i="1"/>
  <c r="G5" i="1"/>
  <c r="G12" i="1"/>
  <c r="G4" i="1"/>
  <c r="K15" i="1"/>
  <c r="K14" i="1"/>
  <c r="K13" i="1"/>
  <c r="K17" i="1"/>
  <c r="K16" i="1"/>
  <c r="G10" i="1"/>
  <c r="K10" i="1"/>
  <c r="G17" i="1"/>
  <c r="G9" i="1"/>
  <c r="K11" i="1"/>
  <c r="K2" i="1"/>
  <c r="K5" i="1"/>
  <c r="K3" i="1"/>
  <c r="K4" i="1"/>
  <c r="G2" i="1"/>
  <c r="G16" i="1"/>
  <c r="G8" i="1"/>
</calcChain>
</file>

<file path=xl/sharedStrings.xml><?xml version="1.0" encoding="utf-8"?>
<sst xmlns="http://schemas.openxmlformats.org/spreadsheetml/2006/main" count="33" uniqueCount="33">
  <si>
    <t>Run</t>
  </si>
  <si>
    <t>T</t>
  </si>
  <si>
    <t>dT</t>
  </si>
  <si>
    <t>P</t>
  </si>
  <si>
    <t>dP</t>
  </si>
  <si>
    <t>e</t>
  </si>
  <si>
    <t>de</t>
  </si>
  <si>
    <t>sigma</t>
  </si>
  <si>
    <t>d(sigma)</t>
  </si>
  <si>
    <t>id</t>
  </si>
  <si>
    <t>BA-94a</t>
  </si>
  <si>
    <t>BA-94b</t>
  </si>
  <si>
    <t>BA-94c</t>
  </si>
  <si>
    <t>BA-94d</t>
  </si>
  <si>
    <t>BA-95a</t>
  </si>
  <si>
    <t>BA-95b</t>
  </si>
  <si>
    <t>BA-95c</t>
  </si>
  <si>
    <t>BA-95d</t>
  </si>
  <si>
    <t>BA-93a</t>
  </si>
  <si>
    <t>BA-93b</t>
  </si>
  <si>
    <t>BA-93c</t>
  </si>
  <si>
    <t>W-611a</t>
  </si>
  <si>
    <t>W-611b</t>
  </si>
  <si>
    <t>W-611c</t>
  </si>
  <si>
    <t>BA-96a</t>
  </si>
  <si>
    <t>BA-96b</t>
  </si>
  <si>
    <t>d</t>
  </si>
  <si>
    <t>dd</t>
  </si>
  <si>
    <t>d_0</t>
  </si>
  <si>
    <t>t</t>
  </si>
  <si>
    <t>strain %</t>
  </si>
  <si>
    <t>sigma (corrected)</t>
  </si>
  <si>
    <t>d(sigma)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</si>
</sst>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C361-A185-4971-9A8A-182221E07BA3}">
  <dimension ref="A1:Q18"/>
  <sheetViews>
    <sheetView tabSelected="1" workbookViewId="0">
      <selection activeCell="L17" sqref="B2:L17"/>
    </sheetView>
  </sheetViews>
  <sheetFormatPr defaultRowHeight="14.25" x14ac:dyDescent="0.45"/>
  <cols>
    <col min="6" max="6" width="11.73046875" bestFit="1" customWidth="1"/>
    <col min="7" max="7" width="11.59765625" bestFit="1" customWidth="1"/>
    <col min="8" max="8" width="14.33203125" customWidth="1"/>
    <col min="9" max="9" width="16.19921875" customWidth="1"/>
    <col min="10" max="10" width="10.06640625" bestFit="1" customWidth="1"/>
    <col min="11" max="11" width="9.19921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I1" t="s">
        <v>32</v>
      </c>
      <c r="J1" t="s">
        <v>26</v>
      </c>
      <c r="K1" t="s">
        <v>27</v>
      </c>
      <c r="L1" t="s">
        <v>9</v>
      </c>
      <c r="M1" t="s">
        <v>29</v>
      </c>
      <c r="N1" t="s">
        <v>28</v>
      </c>
      <c r="O1" t="s">
        <v>30</v>
      </c>
      <c r="P1" t="s">
        <v>7</v>
      </c>
      <c r="Q1" t="s">
        <v>8</v>
      </c>
    </row>
    <row r="2" spans="1:17" x14ac:dyDescent="0.45">
      <c r="A2" t="s">
        <v>10</v>
      </c>
      <c r="B2">
        <v>1273</v>
      </c>
      <c r="C2">
        <v>3</v>
      </c>
      <c r="D2">
        <v>1.56</v>
      </c>
      <c r="E2">
        <v>1.5599999999999999E-2</v>
      </c>
      <c r="F2" s="1">
        <f>10^-5.8</f>
        <v>1.5848931924611111E-6</v>
      </c>
      <c r="G2" s="1">
        <f>0.05*F2</f>
        <v>7.9244659623055558E-8</v>
      </c>
      <c r="H2">
        <f>P2*0.73</f>
        <v>55.48</v>
      </c>
      <c r="I2">
        <v>10</v>
      </c>
      <c r="J2" s="2">
        <f>(0.97*EXP(-72000/(8.3145*B2))*SUM(M2)+N2^2)^(1/2)</f>
        <v>115.75764736202957</v>
      </c>
      <c r="K2" s="2">
        <f>0.1*J2</f>
        <v>11.575764736202958</v>
      </c>
      <c r="L2">
        <v>1</v>
      </c>
      <c r="M2" s="1">
        <f>O2/F2</f>
        <v>3154786.7224009708</v>
      </c>
      <c r="N2">
        <v>100</v>
      </c>
      <c r="O2">
        <v>5</v>
      </c>
      <c r="P2">
        <v>76</v>
      </c>
      <c r="Q2">
        <v>5</v>
      </c>
    </row>
    <row r="3" spans="1:17" x14ac:dyDescent="0.45">
      <c r="A3" t="s">
        <v>11</v>
      </c>
      <c r="B3">
        <v>1273</v>
      </c>
      <c r="C3">
        <v>3</v>
      </c>
      <c r="D3">
        <v>1.56</v>
      </c>
      <c r="E3">
        <v>1.5599999999999999E-2</v>
      </c>
      <c r="F3" s="1">
        <f>10^-5.2</f>
        <v>6.3095734448019212E-6</v>
      </c>
      <c r="G3" s="1">
        <f t="shared" ref="G3:G17" si="0">0.05*F3</f>
        <v>3.1547867224009606E-7</v>
      </c>
      <c r="H3">
        <f t="shared" ref="H3:H17" si="1">P3*0.73</f>
        <v>79.569999999999993</v>
      </c>
      <c r="I3">
        <v>10</v>
      </c>
      <c r="J3" s="2">
        <f>(0.97*EXP(-72000/(8.3145*B3))*SUM(M2:M3)+N3^2)^(1/2)</f>
        <v>122.21715050131438</v>
      </c>
      <c r="K3" s="2">
        <f t="shared" ref="K3:K17" si="2">0.1*J3</f>
        <v>12.221715050131438</v>
      </c>
      <c r="L3">
        <v>1</v>
      </c>
      <c r="M3" s="1">
        <f t="shared" ref="M3:M17" si="3">O3/F3</f>
        <v>1426403.8732150048</v>
      </c>
      <c r="N3">
        <v>100</v>
      </c>
      <c r="O3">
        <v>9</v>
      </c>
      <c r="P3">
        <v>109</v>
      </c>
      <c r="Q3">
        <v>5</v>
      </c>
    </row>
    <row r="4" spans="1:17" x14ac:dyDescent="0.45">
      <c r="A4" t="s">
        <v>12</v>
      </c>
      <c r="B4">
        <v>1273</v>
      </c>
      <c r="C4">
        <v>3</v>
      </c>
      <c r="D4">
        <v>1.59</v>
      </c>
      <c r="E4">
        <v>1.5900000000000001E-2</v>
      </c>
      <c r="F4" s="1">
        <f>10^-4.7</f>
        <v>1.9952623149688769E-5</v>
      </c>
      <c r="G4" s="1">
        <f t="shared" si="0"/>
        <v>9.9763115748443851E-7</v>
      </c>
      <c r="H4">
        <f t="shared" si="1"/>
        <v>102.92999999999999</v>
      </c>
      <c r="I4">
        <v>10</v>
      </c>
      <c r="J4" s="2">
        <f>(0.97*EXP(-72000/(8.3145*B4))*SUM(M2:M4)+N4^2)^(1/2)</f>
        <v>123.75424653889486</v>
      </c>
      <c r="K4" s="2">
        <f t="shared" si="2"/>
        <v>12.375424653889487</v>
      </c>
      <c r="L4">
        <v>1</v>
      </c>
      <c r="M4" s="1">
        <f t="shared" si="3"/>
        <v>350831.06353909109</v>
      </c>
      <c r="N4">
        <v>100</v>
      </c>
      <c r="O4">
        <v>7</v>
      </c>
      <c r="P4">
        <v>141</v>
      </c>
      <c r="Q4">
        <v>5</v>
      </c>
    </row>
    <row r="5" spans="1:17" x14ac:dyDescent="0.45">
      <c r="A5" t="s">
        <v>13</v>
      </c>
      <c r="B5">
        <v>1273</v>
      </c>
      <c r="C5">
        <v>3</v>
      </c>
      <c r="D5">
        <v>1.6</v>
      </c>
      <c r="E5">
        <v>1.6E-2</v>
      </c>
      <c r="F5" s="1">
        <f>10^-4.1</f>
        <v>7.9432823472428153E-5</v>
      </c>
      <c r="G5" s="1">
        <f t="shared" si="0"/>
        <v>3.9716411736214075E-6</v>
      </c>
      <c r="H5">
        <f t="shared" si="1"/>
        <v>166.44</v>
      </c>
      <c r="I5">
        <v>10</v>
      </c>
      <c r="J5" s="2">
        <f>(0.97*EXP(-72000/(8.3145*B5))*SUM(M2:M5)+N5^2)^(1/2)</f>
        <v>124.30118545923172</v>
      </c>
      <c r="K5" s="2">
        <f t="shared" si="2"/>
        <v>12.430118545923172</v>
      </c>
      <c r="L5">
        <v>1</v>
      </c>
      <c r="M5" s="1">
        <f t="shared" si="3"/>
        <v>125892.54117941672</v>
      </c>
      <c r="N5">
        <v>100</v>
      </c>
      <c r="O5">
        <v>10</v>
      </c>
      <c r="P5">
        <v>228</v>
      </c>
      <c r="Q5">
        <v>5</v>
      </c>
    </row>
    <row r="6" spans="1:17" x14ac:dyDescent="0.45">
      <c r="A6" t="s">
        <v>14</v>
      </c>
      <c r="B6">
        <v>1373</v>
      </c>
      <c r="C6">
        <v>3</v>
      </c>
      <c r="D6">
        <v>1.68</v>
      </c>
      <c r="E6">
        <v>1.6800000000000002E-2</v>
      </c>
      <c r="F6" s="1">
        <f>10^-5.8</f>
        <v>1.5848931924611111E-6</v>
      </c>
      <c r="G6" s="1">
        <f t="shared" si="0"/>
        <v>7.9244659623055558E-8</v>
      </c>
      <c r="H6">
        <f t="shared" si="1"/>
        <v>54.019999999999996</v>
      </c>
      <c r="I6">
        <v>10</v>
      </c>
      <c r="J6" s="2">
        <f>(0.97*EXP(-72000/(8.3145*B6))*SUM(M6)+N6^2)^(1/2)</f>
        <v>124.81952953998746</v>
      </c>
      <c r="K6" s="2">
        <f t="shared" si="2"/>
        <v>12.481952953998746</v>
      </c>
      <c r="L6">
        <v>2</v>
      </c>
      <c r="M6" s="1">
        <f t="shared" si="3"/>
        <v>3154786.7224009708</v>
      </c>
      <c r="N6">
        <v>100</v>
      </c>
      <c r="O6">
        <v>5</v>
      </c>
      <c r="P6">
        <v>74</v>
      </c>
      <c r="Q6">
        <v>6</v>
      </c>
    </row>
    <row r="7" spans="1:17" x14ac:dyDescent="0.45">
      <c r="A7" t="s">
        <v>15</v>
      </c>
      <c r="B7">
        <v>1373</v>
      </c>
      <c r="C7">
        <v>3</v>
      </c>
      <c r="D7">
        <v>1.68</v>
      </c>
      <c r="E7">
        <v>1.6800000000000002E-2</v>
      </c>
      <c r="F7" s="1">
        <f>10^-5.2</f>
        <v>6.3095734448019212E-6</v>
      </c>
      <c r="G7" s="1">
        <f t="shared" si="0"/>
        <v>3.1547867224009606E-7</v>
      </c>
      <c r="H7">
        <f t="shared" si="1"/>
        <v>80.3</v>
      </c>
      <c r="I7">
        <v>10</v>
      </c>
      <c r="J7" s="2">
        <f>(0.97*EXP(-72000/(8.3145*B7))*SUM(M6:M7)+N7^2)^(1/2)</f>
        <v>132.44686001358926</v>
      </c>
      <c r="K7" s="2">
        <f t="shared" si="2"/>
        <v>13.244686001358927</v>
      </c>
      <c r="L7">
        <v>2</v>
      </c>
      <c r="M7" s="1">
        <f t="shared" si="3"/>
        <v>1109425.2347227815</v>
      </c>
      <c r="N7">
        <v>100</v>
      </c>
      <c r="O7">
        <v>7</v>
      </c>
      <c r="P7">
        <v>110</v>
      </c>
      <c r="Q7">
        <v>5</v>
      </c>
    </row>
    <row r="8" spans="1:17" x14ac:dyDescent="0.45">
      <c r="A8" t="s">
        <v>16</v>
      </c>
      <c r="B8">
        <v>1373</v>
      </c>
      <c r="C8">
        <v>3</v>
      </c>
      <c r="D8">
        <v>1.7</v>
      </c>
      <c r="E8">
        <v>1.7000000000000001E-2</v>
      </c>
      <c r="F8" s="1">
        <f>10^-4.7</f>
        <v>1.9952623149688769E-5</v>
      </c>
      <c r="G8" s="1">
        <f t="shared" si="0"/>
        <v>9.9763115748443851E-7</v>
      </c>
      <c r="H8">
        <f t="shared" si="1"/>
        <v>103.66</v>
      </c>
      <c r="I8">
        <v>10</v>
      </c>
      <c r="J8" s="2">
        <f>(0.97*EXP(-72000/(8.3145*B8))*SUM(M6:M8)+N8^2)^(1/2)</f>
        <v>134.10965337006104</v>
      </c>
      <c r="K8" s="2">
        <f t="shared" si="2"/>
        <v>13.410965337006104</v>
      </c>
      <c r="L8">
        <v>2</v>
      </c>
      <c r="M8" s="1">
        <f t="shared" si="3"/>
        <v>250593.61681363647</v>
      </c>
      <c r="N8">
        <v>100</v>
      </c>
      <c r="O8">
        <v>5</v>
      </c>
      <c r="P8">
        <v>142</v>
      </c>
      <c r="Q8">
        <v>6</v>
      </c>
    </row>
    <row r="9" spans="1:17" x14ac:dyDescent="0.45">
      <c r="A9" t="s">
        <v>17</v>
      </c>
      <c r="B9">
        <v>1373</v>
      </c>
      <c r="C9">
        <v>3</v>
      </c>
      <c r="D9">
        <v>1.7</v>
      </c>
      <c r="E9">
        <v>1.7000000000000001E-2</v>
      </c>
      <c r="F9" s="1">
        <f>10^-4.1</f>
        <v>7.9432823472428153E-5</v>
      </c>
      <c r="G9" s="1">
        <f t="shared" si="0"/>
        <v>3.9716411736214075E-6</v>
      </c>
      <c r="H9">
        <f t="shared" si="1"/>
        <v>164.25</v>
      </c>
      <c r="I9">
        <v>10</v>
      </c>
      <c r="J9" s="2">
        <f>(0.97*EXP(-72000/(8.3145*B9))*SUM(M6:M9)+N9^2)^(1/2)</f>
        <v>134.52409846319003</v>
      </c>
      <c r="K9" s="2">
        <f t="shared" si="2"/>
        <v>13.452409846319004</v>
      </c>
      <c r="L9">
        <v>2</v>
      </c>
      <c r="M9" s="1">
        <f t="shared" si="3"/>
        <v>62946.270589708358</v>
      </c>
      <c r="N9">
        <v>100</v>
      </c>
      <c r="O9">
        <v>5</v>
      </c>
      <c r="P9">
        <v>225</v>
      </c>
      <c r="Q9">
        <v>6</v>
      </c>
    </row>
    <row r="10" spans="1:17" x14ac:dyDescent="0.45">
      <c r="A10" t="s">
        <v>18</v>
      </c>
      <c r="B10">
        <v>1373</v>
      </c>
      <c r="C10">
        <v>3</v>
      </c>
      <c r="D10">
        <v>1.57</v>
      </c>
      <c r="E10">
        <v>1.5700000000000002E-2</v>
      </c>
      <c r="F10" s="1">
        <f>10^-4.8</f>
        <v>1.5848931924611131E-5</v>
      </c>
      <c r="G10" s="1">
        <f t="shared" si="0"/>
        <v>7.9244659623055662E-7</v>
      </c>
      <c r="H10">
        <f t="shared" si="1"/>
        <v>79.569999999999993</v>
      </c>
      <c r="I10">
        <v>10</v>
      </c>
      <c r="J10" s="2">
        <f t="shared" ref="J3:J17" si="4">(0.97*EXP(-72000/(8.3145*B10))*SUM(M10)+N10^2)^(1/2)</f>
        <v>103.83250018005793</v>
      </c>
      <c r="K10" s="2">
        <f t="shared" si="2"/>
        <v>10.383250018005795</v>
      </c>
      <c r="L10">
        <v>3</v>
      </c>
      <c r="M10" s="1">
        <f t="shared" si="3"/>
        <v>441670.14113613538</v>
      </c>
      <c r="N10">
        <v>100</v>
      </c>
      <c r="O10">
        <v>7</v>
      </c>
      <c r="P10">
        <v>109</v>
      </c>
      <c r="Q10">
        <v>10</v>
      </c>
    </row>
    <row r="11" spans="1:17" x14ac:dyDescent="0.45">
      <c r="A11" t="s">
        <v>19</v>
      </c>
      <c r="B11">
        <v>1323</v>
      </c>
      <c r="C11">
        <v>3</v>
      </c>
      <c r="D11">
        <v>1.57</v>
      </c>
      <c r="E11">
        <v>1.5700000000000002E-2</v>
      </c>
      <c r="F11" s="1">
        <f>10^-4.8</f>
        <v>1.5848931924611131E-5</v>
      </c>
      <c r="G11" s="1">
        <f t="shared" si="0"/>
        <v>7.9244659623055662E-7</v>
      </c>
      <c r="H11">
        <f t="shared" si="1"/>
        <v>87.6</v>
      </c>
      <c r="I11">
        <v>10</v>
      </c>
      <c r="J11" s="2">
        <f>(0.97*EXP(-72000/(8.3145*B11))*SUM(M10:M11)+N11^2)^(1/2)</f>
        <v>107.21387497016532</v>
      </c>
      <c r="K11" s="2">
        <f t="shared" si="2"/>
        <v>10.721387497016533</v>
      </c>
      <c r="L11">
        <v>3</v>
      </c>
      <c r="M11" s="1">
        <f t="shared" si="3"/>
        <v>630957.34448019345</v>
      </c>
      <c r="N11">
        <v>100</v>
      </c>
      <c r="O11">
        <v>10</v>
      </c>
      <c r="P11">
        <v>120</v>
      </c>
      <c r="Q11">
        <v>10</v>
      </c>
    </row>
    <row r="12" spans="1:17" x14ac:dyDescent="0.45">
      <c r="A12" t="s">
        <v>20</v>
      </c>
      <c r="B12">
        <v>1273</v>
      </c>
      <c r="C12">
        <v>3</v>
      </c>
      <c r="D12">
        <v>1.58</v>
      </c>
      <c r="E12">
        <v>1.5800000000000002E-2</v>
      </c>
      <c r="F12" s="1">
        <f>10^-4.7</f>
        <v>1.9952623149688769E-5</v>
      </c>
      <c r="G12" s="1">
        <f t="shared" si="0"/>
        <v>9.9763115748443851E-7</v>
      </c>
      <c r="H12">
        <f t="shared" si="1"/>
        <v>105.12</v>
      </c>
      <c r="I12">
        <v>10</v>
      </c>
      <c r="J12" s="2">
        <f>(0.97*EXP(-72000/(8.3145*B12))*SUM(M10:M12)+N12^2)^(1/2)</f>
        <v>107.39657747571808</v>
      </c>
      <c r="K12" s="2">
        <f t="shared" si="2"/>
        <v>10.739657747571808</v>
      </c>
      <c r="L12">
        <v>3</v>
      </c>
      <c r="M12" s="1">
        <f t="shared" si="3"/>
        <v>350831.06353909109</v>
      </c>
      <c r="N12">
        <v>100</v>
      </c>
      <c r="O12">
        <v>7</v>
      </c>
      <c r="P12">
        <v>144</v>
      </c>
      <c r="Q12">
        <v>10</v>
      </c>
    </row>
    <row r="13" spans="1:17" x14ac:dyDescent="0.45">
      <c r="A13" t="s">
        <v>21</v>
      </c>
      <c r="B13">
        <v>1323</v>
      </c>
      <c r="C13">
        <v>3</v>
      </c>
      <c r="D13">
        <v>1.5</v>
      </c>
      <c r="E13">
        <v>1.4999999999999999E-2</v>
      </c>
      <c r="F13" s="1">
        <f>10^-5.2</f>
        <v>6.3095734448019212E-6</v>
      </c>
      <c r="G13" s="1">
        <f t="shared" si="0"/>
        <v>3.1547867224009606E-7</v>
      </c>
      <c r="H13">
        <f t="shared" si="1"/>
        <v>61.32</v>
      </c>
      <c r="I13">
        <v>10</v>
      </c>
      <c r="J13" s="2">
        <f t="shared" si="4"/>
        <v>107.45276345739724</v>
      </c>
      <c r="K13" s="2">
        <f t="shared" si="2"/>
        <v>10.745276345739725</v>
      </c>
      <c r="L13">
        <v>4</v>
      </c>
      <c r="M13" s="1">
        <f t="shared" si="3"/>
        <v>1109425.2347227815</v>
      </c>
      <c r="N13">
        <v>100</v>
      </c>
      <c r="O13">
        <v>7</v>
      </c>
      <c r="P13">
        <v>84</v>
      </c>
      <c r="Q13">
        <v>5</v>
      </c>
    </row>
    <row r="14" spans="1:17" x14ac:dyDescent="0.45">
      <c r="A14" t="s">
        <v>22</v>
      </c>
      <c r="B14">
        <v>1273</v>
      </c>
      <c r="C14">
        <v>3</v>
      </c>
      <c r="D14">
        <v>1.45</v>
      </c>
      <c r="E14">
        <v>1.4500000000000001E-2</v>
      </c>
      <c r="F14" s="1">
        <f>10^-5.2</f>
        <v>6.3095734448019212E-6</v>
      </c>
      <c r="G14" s="1">
        <f t="shared" si="0"/>
        <v>3.1547867224009606E-7</v>
      </c>
      <c r="H14">
        <f t="shared" si="1"/>
        <v>73</v>
      </c>
      <c r="I14">
        <v>10</v>
      </c>
      <c r="J14" s="2">
        <f>(0.97*EXP(-72000/(8.3145*B14))*SUM(M13:M14)+N14^2)^(1/2)</f>
        <v>110.54591122661118</v>
      </c>
      <c r="K14" s="2">
        <f t="shared" si="2"/>
        <v>11.054591122661119</v>
      </c>
      <c r="L14">
        <v>4</v>
      </c>
      <c r="M14" s="1">
        <f t="shared" si="3"/>
        <v>950935.91547666979</v>
      </c>
      <c r="N14">
        <v>100</v>
      </c>
      <c r="O14">
        <v>6</v>
      </c>
      <c r="P14">
        <v>100</v>
      </c>
      <c r="Q14">
        <v>7</v>
      </c>
    </row>
    <row r="15" spans="1:17" x14ac:dyDescent="0.45">
      <c r="A15" t="s">
        <v>23</v>
      </c>
      <c r="B15">
        <v>1223</v>
      </c>
      <c r="C15">
        <v>3</v>
      </c>
      <c r="D15">
        <v>1.44</v>
      </c>
      <c r="E15">
        <v>1.44E-2</v>
      </c>
      <c r="F15" s="1">
        <f>10^-5.1</f>
        <v>7.9432823472428065E-6</v>
      </c>
      <c r="G15" s="1">
        <f t="shared" si="0"/>
        <v>3.9716411736214036E-7</v>
      </c>
      <c r="H15">
        <f t="shared" si="1"/>
        <v>96.36</v>
      </c>
      <c r="I15">
        <v>10</v>
      </c>
      <c r="J15" s="2">
        <f>(0.97*EXP(-72000/(8.3145*B15))*SUM(M13:M15)+N15^2)^(1/2)</f>
        <v>111.81762070822454</v>
      </c>
      <c r="K15" s="2">
        <f t="shared" si="2"/>
        <v>11.181762070822455</v>
      </c>
      <c r="L15">
        <v>4</v>
      </c>
      <c r="M15" s="1">
        <f t="shared" si="3"/>
        <v>1007140.3294353349</v>
      </c>
      <c r="N15">
        <v>100</v>
      </c>
      <c r="O15">
        <v>8</v>
      </c>
      <c r="P15">
        <v>132</v>
      </c>
      <c r="Q15">
        <v>4</v>
      </c>
    </row>
    <row r="16" spans="1:17" x14ac:dyDescent="0.45">
      <c r="A16" t="s">
        <v>24</v>
      </c>
      <c r="B16">
        <v>1323</v>
      </c>
      <c r="C16">
        <v>3</v>
      </c>
      <c r="D16">
        <v>1.56</v>
      </c>
      <c r="E16">
        <v>1.5599999999999999E-2</v>
      </c>
      <c r="F16" s="1">
        <f>10^-5.8</f>
        <v>1.5848931924611111E-6</v>
      </c>
      <c r="G16" s="1">
        <f t="shared" si="0"/>
        <v>7.9244659623055558E-8</v>
      </c>
      <c r="H16">
        <f t="shared" si="1"/>
        <v>31.39</v>
      </c>
      <c r="I16">
        <v>10</v>
      </c>
      <c r="J16" s="2">
        <f t="shared" si="4"/>
        <v>119.98547689222082</v>
      </c>
      <c r="K16" s="2">
        <f t="shared" si="2"/>
        <v>11.998547689222082</v>
      </c>
      <c r="L16">
        <v>5</v>
      </c>
      <c r="M16" s="1">
        <f t="shared" si="3"/>
        <v>3154786.7224009708</v>
      </c>
      <c r="N16">
        <v>100</v>
      </c>
      <c r="O16">
        <v>5</v>
      </c>
      <c r="P16">
        <v>43</v>
      </c>
      <c r="Q16">
        <v>10</v>
      </c>
    </row>
    <row r="17" spans="1:17" x14ac:dyDescent="0.45">
      <c r="A17" t="s">
        <v>25</v>
      </c>
      <c r="B17">
        <v>1273</v>
      </c>
      <c r="C17">
        <v>3</v>
      </c>
      <c r="D17">
        <v>1.54</v>
      </c>
      <c r="E17">
        <v>1.54E-2</v>
      </c>
      <c r="F17" s="1">
        <f>10^-5.8</f>
        <v>1.5848931924611111E-6</v>
      </c>
      <c r="G17" s="1">
        <f t="shared" si="0"/>
        <v>7.9244659623055558E-8</v>
      </c>
      <c r="H17">
        <f t="shared" si="1"/>
        <v>44.53</v>
      </c>
      <c r="I17">
        <v>10</v>
      </c>
      <c r="J17" s="2">
        <f>(0.97*EXP(-72000/(8.3145*B17))*SUM(M16:M17)+N17^2)^(1/2)</f>
        <v>137.25729707108172</v>
      </c>
      <c r="K17" s="2">
        <f t="shared" si="2"/>
        <v>13.725729707108172</v>
      </c>
      <c r="L17">
        <v>5</v>
      </c>
      <c r="M17" s="1">
        <f t="shared" si="3"/>
        <v>5047658.7558415532</v>
      </c>
      <c r="N17">
        <v>100</v>
      </c>
      <c r="O17">
        <v>8</v>
      </c>
      <c r="P17">
        <v>61</v>
      </c>
      <c r="Q17">
        <v>8</v>
      </c>
    </row>
    <row r="18" spans="1:17" x14ac:dyDescent="0.45">
      <c r="F18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Mai</dc:creator>
  <cp:lastModifiedBy>Vuong Mai</cp:lastModifiedBy>
  <dcterms:created xsi:type="dcterms:W3CDTF">2020-08-12T16:12:08Z</dcterms:created>
  <dcterms:modified xsi:type="dcterms:W3CDTF">2020-09-05T17:49:09Z</dcterms:modified>
</cp:coreProperties>
</file>