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8" yWindow="696" windowWidth="11820" windowHeight="5244" activeTab="3"/>
  </bookViews>
  <sheets>
    <sheet name="500k 2M" sheetId="4" r:id="rId1"/>
    <sheet name="500k 5M" sheetId="9" r:id="rId2"/>
    <sheet name="250k_1M" sheetId="10" r:id="rId3"/>
    <sheet name="125k_500k" sheetId="11" r:id="rId4"/>
  </sheets>
  <calcPr calcId="145621"/>
</workbook>
</file>

<file path=xl/calcChain.xml><?xml version="1.0" encoding="utf-8"?>
<calcChain xmlns="http://schemas.openxmlformats.org/spreadsheetml/2006/main">
  <c r="F37" i="11" l="1"/>
  <c r="F37" i="10"/>
  <c r="F37" i="9"/>
  <c r="F37" i="4"/>
  <c r="F36" i="11"/>
  <c r="B36" i="11"/>
  <c r="F35" i="11"/>
  <c r="B35" i="11"/>
  <c r="F34" i="11"/>
  <c r="B34" i="11"/>
  <c r="F33" i="11"/>
  <c r="B33" i="11"/>
  <c r="F22" i="11"/>
  <c r="B22" i="11"/>
  <c r="F21" i="11"/>
  <c r="B21" i="11"/>
  <c r="B15" i="11"/>
  <c r="B16" i="11" s="1"/>
  <c r="F9" i="11"/>
  <c r="F10" i="11" s="1"/>
  <c r="B9" i="11"/>
  <c r="B10" i="11" s="1"/>
  <c r="F7" i="11"/>
  <c r="F6" i="11"/>
  <c r="B6" i="11"/>
  <c r="F36" i="10"/>
  <c r="B36" i="10"/>
  <c r="F35" i="10"/>
  <c r="B35" i="10"/>
  <c r="F34" i="10"/>
  <c r="B34" i="10"/>
  <c r="F33" i="10"/>
  <c r="B33" i="10"/>
  <c r="F22" i="10"/>
  <c r="B22" i="10"/>
  <c r="F21" i="10"/>
  <c r="B21" i="10"/>
  <c r="B15" i="10"/>
  <c r="B16" i="10" s="1"/>
  <c r="B9" i="10"/>
  <c r="F7" i="10"/>
  <c r="F9" i="10" s="1"/>
  <c r="F6" i="10"/>
  <c r="B6" i="10"/>
  <c r="B10" i="10" s="1"/>
  <c r="F22" i="4"/>
  <c r="F22" i="9"/>
  <c r="B29" i="11" l="1"/>
  <c r="B26" i="11"/>
  <c r="B25" i="11"/>
  <c r="B24" i="11"/>
  <c r="B28" i="11"/>
  <c r="B27" i="11"/>
  <c r="F24" i="11"/>
  <c r="F10" i="10"/>
  <c r="F24" i="10" s="1"/>
  <c r="B27" i="10"/>
  <c r="B26" i="10"/>
  <c r="B24" i="10"/>
  <c r="B25" i="10"/>
  <c r="F36" i="9"/>
  <c r="B36" i="9"/>
  <c r="F35" i="9"/>
  <c r="B35" i="9"/>
  <c r="F34" i="9"/>
  <c r="B34" i="9"/>
  <c r="F33" i="9"/>
  <c r="B33" i="9"/>
  <c r="B22" i="9"/>
  <c r="F21" i="9"/>
  <c r="B21" i="9"/>
  <c r="B15" i="9"/>
  <c r="B16" i="9" s="1"/>
  <c r="B9" i="9"/>
  <c r="F7" i="9"/>
  <c r="F9" i="9" s="1"/>
  <c r="F6" i="9"/>
  <c r="F10" i="9" s="1"/>
  <c r="B6" i="9"/>
  <c r="B10" i="9" s="1"/>
  <c r="B30" i="11" l="1"/>
  <c r="B28" i="10"/>
  <c r="B29" i="10"/>
  <c r="B30" i="10" s="1"/>
  <c r="B28" i="9"/>
  <c r="B27" i="9"/>
  <c r="F24" i="9"/>
  <c r="B24" i="9"/>
  <c r="B26" i="9"/>
  <c r="B25" i="9"/>
  <c r="B29" i="9"/>
  <c r="B30" i="9" l="1"/>
  <c r="B22" i="4"/>
  <c r="F6" i="4" l="1"/>
  <c r="F10" i="4" s="1"/>
  <c r="F36" i="4" l="1"/>
  <c r="B36" i="4"/>
  <c r="F35" i="4"/>
  <c r="B35" i="4"/>
  <c r="F34" i="4"/>
  <c r="B34" i="4"/>
  <c r="F33" i="4"/>
  <c r="B33" i="4"/>
  <c r="F21" i="4"/>
  <c r="B21" i="4"/>
  <c r="B15" i="4"/>
  <c r="B16" i="4" s="1"/>
  <c r="B9" i="4"/>
  <c r="F7" i="4"/>
  <c r="F9" i="4" s="1"/>
  <c r="B6" i="4"/>
  <c r="B10" i="4" s="1"/>
  <c r="B29" i="4" l="1"/>
  <c r="B24" i="4"/>
  <c r="B26" i="4"/>
  <c r="B25" i="4"/>
  <c r="F24" i="4" l="1"/>
  <c r="B27" i="4"/>
  <c r="B28" i="4"/>
  <c r="B30" i="4" l="1"/>
</calcChain>
</file>

<file path=xl/sharedStrings.xml><?xml version="1.0" encoding="utf-8"?>
<sst xmlns="http://schemas.openxmlformats.org/spreadsheetml/2006/main" count="348" uniqueCount="58">
  <si>
    <t>MHz</t>
  </si>
  <si>
    <t>us</t>
  </si>
  <si>
    <t>ns</t>
  </si>
  <si>
    <t>m</t>
  </si>
  <si>
    <t>%</t>
  </si>
  <si>
    <t>NBR</t>
  </si>
  <si>
    <t>kbps</t>
  </si>
  <si>
    <t>TQ</t>
  </si>
  <si>
    <t>NBT</t>
  </si>
  <si>
    <t>Bus length</t>
  </si>
  <si>
    <t>TRCV</t>
  </si>
  <si>
    <t>TPROP</t>
  </si>
  <si>
    <t>Minimum PRSEG</t>
  </si>
  <si>
    <t>Osc Tol C1</t>
  </si>
  <si>
    <t>Osc Tol C2</t>
  </si>
  <si>
    <t>Calculations</t>
  </si>
  <si>
    <t>Inputs</t>
  </si>
  <si>
    <t>Color Coding:</t>
  </si>
  <si>
    <t>CAN Nominal Bit Time Parameters</t>
  </si>
  <si>
    <t>CAN Data Bit Time Parameters</t>
  </si>
  <si>
    <t>Mbps</t>
  </si>
  <si>
    <t>SYSCLK</t>
  </si>
  <si>
    <t>NTQ/Bit</t>
  </si>
  <si>
    <t>NTQ</t>
  </si>
  <si>
    <t>NBRP</t>
  </si>
  <si>
    <t>NSYNC</t>
  </si>
  <si>
    <t>NPRSEG</t>
  </si>
  <si>
    <t>NPHSEG1</t>
  </si>
  <si>
    <t>NPHSEG2</t>
  </si>
  <si>
    <t>DBR</t>
  </si>
  <si>
    <t>DBT</t>
  </si>
  <si>
    <t>DTQ/Bit</t>
  </si>
  <si>
    <t>DTQ</t>
  </si>
  <si>
    <t>DBRP</t>
  </si>
  <si>
    <t>NSJW_MAX</t>
  </si>
  <si>
    <t>NSJW</t>
  </si>
  <si>
    <t>Osc Tol C3</t>
  </si>
  <si>
    <t>Osc Tol C4</t>
  </si>
  <si>
    <t>Osc Tol C5</t>
  </si>
  <si>
    <t>Actual NTQ/Bit</t>
  </si>
  <si>
    <t>Actual DTQ/Bit</t>
  </si>
  <si>
    <t>DSYNC</t>
  </si>
  <si>
    <t>DPRSEG</t>
  </si>
  <si>
    <t>DPHSEG1</t>
  </si>
  <si>
    <t>DPHSEG2</t>
  </si>
  <si>
    <t>DSJW_MAX</t>
  </si>
  <si>
    <t>DSJW</t>
  </si>
  <si>
    <t>N Sample Point</t>
  </si>
  <si>
    <t>D Sample Point</t>
  </si>
  <si>
    <t>Osc Tolerance</t>
  </si>
  <si>
    <t>NTSEG1</t>
  </si>
  <si>
    <t>NTSEG2</t>
  </si>
  <si>
    <t>DTSEG1</t>
  </si>
  <si>
    <t>DTSEG2</t>
  </si>
  <si>
    <t>Register Configuration</t>
  </si>
  <si>
    <t>TDCO</t>
  </si>
  <si>
    <t>TDCV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</si>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</sst>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A7D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1" applyNumberFormat="0" applyAlignment="0" applyProtection="0"/>
    <xf numFmtId="0" fontId="2" fillId="4" borderId="2" applyNumberFormat="0" applyFont="0" applyAlignment="0" applyProtection="0"/>
  </cellStyleXfs>
  <cellXfs count="11">
    <xf numFmtId="0" fontId="0" fillId="0" borderId="0" xfId="0"/>
    <xf numFmtId="0" fontId="0" fillId="4" borderId="2" xfId="3" applyFont="1" applyProtection="1">
      <protection locked="0"/>
    </xf>
    <xf numFmtId="0" fontId="3" fillId="3" borderId="1" xfId="2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1" fillId="2" borderId="1" xfId="1" applyProtection="1"/>
    <xf numFmtId="0" fontId="0" fillId="0" borderId="0" xfId="0" applyProtection="1"/>
    <xf numFmtId="2" fontId="1" fillId="2" borderId="1" xfId="1" applyNumberFormat="1" applyProtection="1"/>
    <xf numFmtId="2" fontId="5" fillId="2" borderId="1" xfId="1" applyNumberFormat="1" applyFont="1" applyProtection="1"/>
  </cellXfs>
  <cellStyles count="4">
    <cellStyle name="Calculation" xfId="1" builtinId="22"/>
    <cellStyle name="Input" xfId="2" builtinId="20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5" zoomScaleNormal="85" workbookViewId="0">
      <selection activeCell="H8" sqref="H8"/>
    </sheetView>
  </sheetViews>
  <sheetFormatPr defaultRowHeight="14.4" x14ac:dyDescent="0.3"/>
  <cols>
    <col min="1" max="1" width="22" style="3" bestFit="1" customWidth="1"/>
    <col min="2" max="2" width="12" style="3" bestFit="1" customWidth="1"/>
    <col min="3" max="4" width="8.88671875" style="3"/>
    <col min="5" max="5" width="14" style="3" customWidth="1"/>
    <col min="6" max="16384" width="8.88671875" style="3"/>
  </cols>
  <sheetData>
    <row r="1" spans="1:7" x14ac:dyDescent="0.3">
      <c r="A1" s="1" t="s">
        <v>17</v>
      </c>
      <c r="B1" s="2" t="s">
        <v>16</v>
      </c>
    </row>
    <row r="2" spans="1:7" x14ac:dyDescent="0.3">
      <c r="B2" s="7" t="s">
        <v>15</v>
      </c>
    </row>
    <row r="4" spans="1:7" x14ac:dyDescent="0.3">
      <c r="A4" s="1" t="s">
        <v>18</v>
      </c>
      <c r="B4" s="1"/>
      <c r="E4" s="1" t="s">
        <v>19</v>
      </c>
      <c r="F4" s="1"/>
      <c r="G4" s="1"/>
    </row>
    <row r="5" spans="1:7" x14ac:dyDescent="0.3">
      <c r="A5" s="3" t="s">
        <v>5</v>
      </c>
      <c r="B5" s="2">
        <v>500</v>
      </c>
      <c r="C5" s="3" t="s">
        <v>6</v>
      </c>
      <c r="E5" s="3" t="s">
        <v>29</v>
      </c>
      <c r="F5" s="2">
        <v>2</v>
      </c>
      <c r="G5" s="3" t="s">
        <v>20</v>
      </c>
    </row>
    <row r="6" spans="1:7" x14ac:dyDescent="0.3">
      <c r="A6" s="3" t="s">
        <v>8</v>
      </c>
      <c r="B6" s="7">
        <f>1/B5*1000</f>
        <v>2</v>
      </c>
      <c r="C6" s="3" t="s">
        <v>1</v>
      </c>
      <c r="E6" s="3" t="s">
        <v>30</v>
      </c>
      <c r="F6" s="7">
        <f>1/F5*1000</f>
        <v>500</v>
      </c>
      <c r="G6" s="3" t="s">
        <v>2</v>
      </c>
    </row>
    <row r="7" spans="1:7" x14ac:dyDescent="0.3">
      <c r="A7" s="3" t="s">
        <v>21</v>
      </c>
      <c r="B7" s="2">
        <v>40</v>
      </c>
      <c r="C7" s="3" t="s">
        <v>0</v>
      </c>
      <c r="E7" s="3" t="s">
        <v>21</v>
      </c>
      <c r="F7" s="7">
        <f>B7</f>
        <v>40</v>
      </c>
      <c r="G7" s="3" t="s">
        <v>0</v>
      </c>
    </row>
    <row r="8" spans="1:7" x14ac:dyDescent="0.3">
      <c r="A8" s="3" t="s">
        <v>24</v>
      </c>
      <c r="B8" s="2">
        <v>1</v>
      </c>
      <c r="E8" s="3" t="s">
        <v>33</v>
      </c>
      <c r="F8" s="2">
        <v>1</v>
      </c>
    </row>
    <row r="9" spans="1:7" x14ac:dyDescent="0.3">
      <c r="A9" s="3" t="s">
        <v>23</v>
      </c>
      <c r="B9" s="7">
        <f>B8/B7*1000</f>
        <v>25</v>
      </c>
      <c r="C9" s="3" t="s">
        <v>2</v>
      </c>
      <c r="E9" s="3" t="s">
        <v>32</v>
      </c>
      <c r="F9" s="7">
        <f>F8/F7*1000</f>
        <v>25</v>
      </c>
      <c r="G9" s="3" t="s">
        <v>2</v>
      </c>
    </row>
    <row r="10" spans="1:7" x14ac:dyDescent="0.3">
      <c r="A10" s="3" t="s">
        <v>22</v>
      </c>
      <c r="B10" s="7">
        <f>B6*1000/B9</f>
        <v>80</v>
      </c>
      <c r="E10" s="3" t="s">
        <v>31</v>
      </c>
      <c r="F10" s="7">
        <f>F6/F9</f>
        <v>20</v>
      </c>
    </row>
    <row r="11" spans="1:7" x14ac:dyDescent="0.3">
      <c r="B11" s="8"/>
    </row>
    <row r="13" spans="1:7" x14ac:dyDescent="0.3">
      <c r="A13" s="3" t="s">
        <v>9</v>
      </c>
      <c r="B13" s="2">
        <v>80</v>
      </c>
      <c r="C13" s="3" t="s">
        <v>3</v>
      </c>
    </row>
    <row r="14" spans="1:7" x14ac:dyDescent="0.3">
      <c r="A14" s="3" t="s">
        <v>10</v>
      </c>
      <c r="B14" s="7">
        <v>180</v>
      </c>
      <c r="C14" s="3" t="s">
        <v>2</v>
      </c>
    </row>
    <row r="15" spans="1:7" x14ac:dyDescent="0.3">
      <c r="A15" s="3" t="s">
        <v>11</v>
      </c>
      <c r="B15" s="7">
        <f>2*(B13*5+B14)</f>
        <v>1160</v>
      </c>
      <c r="C15" s="3" t="s">
        <v>2</v>
      </c>
    </row>
    <row r="16" spans="1:7" x14ac:dyDescent="0.3">
      <c r="A16" s="3" t="s">
        <v>12</v>
      </c>
      <c r="B16" s="7">
        <f>B15/B9</f>
        <v>46.4</v>
      </c>
    </row>
    <row r="17" spans="1:7" x14ac:dyDescent="0.3">
      <c r="A17" s="3" t="s">
        <v>25</v>
      </c>
      <c r="B17" s="7">
        <v>1</v>
      </c>
      <c r="C17" s="3" t="s">
        <v>7</v>
      </c>
      <c r="E17" s="3" t="s">
        <v>41</v>
      </c>
      <c r="F17" s="7">
        <v>1</v>
      </c>
      <c r="G17" s="3" t="s">
        <v>7</v>
      </c>
    </row>
    <row r="18" spans="1:7" x14ac:dyDescent="0.3">
      <c r="A18" s="3" t="s">
        <v>26</v>
      </c>
      <c r="B18" s="2">
        <v>47</v>
      </c>
      <c r="C18" s="3" t="s">
        <v>7</v>
      </c>
      <c r="E18" s="3" t="s">
        <v>42</v>
      </c>
      <c r="F18" s="2">
        <v>0</v>
      </c>
      <c r="G18" s="3" t="s">
        <v>7</v>
      </c>
    </row>
    <row r="19" spans="1:7" x14ac:dyDescent="0.3">
      <c r="A19" s="3" t="s">
        <v>27</v>
      </c>
      <c r="B19" s="2">
        <v>16</v>
      </c>
      <c r="C19" s="3" t="s">
        <v>7</v>
      </c>
      <c r="E19" s="3" t="s">
        <v>43</v>
      </c>
      <c r="F19" s="2">
        <v>15</v>
      </c>
      <c r="G19" s="3" t="s">
        <v>7</v>
      </c>
    </row>
    <row r="20" spans="1:7" x14ac:dyDescent="0.3">
      <c r="A20" s="3" t="s">
        <v>28</v>
      </c>
      <c r="B20" s="2">
        <v>16</v>
      </c>
      <c r="C20" s="3" t="s">
        <v>7</v>
      </c>
      <c r="E20" s="3" t="s">
        <v>44</v>
      </c>
      <c r="F20" s="2">
        <v>4</v>
      </c>
      <c r="G20" s="3" t="s">
        <v>7</v>
      </c>
    </row>
    <row r="21" spans="1:7" x14ac:dyDescent="0.3">
      <c r="A21" s="3" t="s">
        <v>39</v>
      </c>
      <c r="B21" s="7">
        <f>SUM(B17:B20)</f>
        <v>80</v>
      </c>
      <c r="E21" s="3" t="s">
        <v>40</v>
      </c>
      <c r="F21" s="7">
        <f>SUM(F17:F20)</f>
        <v>20</v>
      </c>
    </row>
    <row r="22" spans="1:7" x14ac:dyDescent="0.3">
      <c r="A22" s="3" t="s">
        <v>34</v>
      </c>
      <c r="B22" s="7">
        <f>MIN(B19:B20)</f>
        <v>16</v>
      </c>
      <c r="C22" s="3" t="s">
        <v>7</v>
      </c>
      <c r="E22" s="3" t="s">
        <v>45</v>
      </c>
      <c r="F22" s="7">
        <f>MIN(F19:F20)</f>
        <v>4</v>
      </c>
      <c r="G22" s="3" t="s">
        <v>7</v>
      </c>
    </row>
    <row r="23" spans="1:7" x14ac:dyDescent="0.3">
      <c r="A23" s="3" t="s">
        <v>35</v>
      </c>
      <c r="B23" s="2">
        <v>16</v>
      </c>
      <c r="C23" s="3" t="s">
        <v>7</v>
      </c>
      <c r="E23" s="3" t="s">
        <v>46</v>
      </c>
      <c r="F23" s="2">
        <v>4</v>
      </c>
      <c r="G23" s="3" t="s">
        <v>7</v>
      </c>
    </row>
    <row r="24" spans="1:7" x14ac:dyDescent="0.3">
      <c r="A24" s="3" t="s">
        <v>47</v>
      </c>
      <c r="B24" s="7">
        <f>(B17+B18+B19)/B10*100</f>
        <v>80</v>
      </c>
      <c r="C24" s="3" t="s">
        <v>4</v>
      </c>
      <c r="E24" s="3" t="s">
        <v>48</v>
      </c>
      <c r="F24" s="7">
        <f>(F17+F18+F19)/F10*100</f>
        <v>80</v>
      </c>
      <c r="G24" s="3" t="s">
        <v>4</v>
      </c>
    </row>
    <row r="25" spans="1:7" x14ac:dyDescent="0.3">
      <c r="A25" s="3" t="s">
        <v>13</v>
      </c>
      <c r="B25" s="9">
        <f>B23/(2*10*B10)*100</f>
        <v>1</v>
      </c>
      <c r="C25" s="3" t="s">
        <v>4</v>
      </c>
    </row>
    <row r="26" spans="1:7" x14ac:dyDescent="0.3">
      <c r="A26" s="3" t="s">
        <v>14</v>
      </c>
      <c r="B26" s="9">
        <f>MIN(B19:B20)/(2*(13*B10-B20))*100</f>
        <v>0.78125</v>
      </c>
      <c r="C26" s="3" t="s">
        <v>4</v>
      </c>
    </row>
    <row r="27" spans="1:7" x14ac:dyDescent="0.3">
      <c r="A27" s="3" t="s">
        <v>36</v>
      </c>
      <c r="B27" s="9">
        <f>F23/(2*10*F10)*100</f>
        <v>1</v>
      </c>
      <c r="C27" s="3" t="s">
        <v>4</v>
      </c>
    </row>
    <row r="28" spans="1:7" x14ac:dyDescent="0.3">
      <c r="A28" s="3" t="s">
        <v>37</v>
      </c>
      <c r="B28" s="9">
        <f>MIN(B19:B20)/(2*((6*F10-F20)*(F8/B8)+7*B10))*100</f>
        <v>1.1834319526627219</v>
      </c>
      <c r="C28" s="3" t="s">
        <v>4</v>
      </c>
    </row>
    <row r="29" spans="1:7" x14ac:dyDescent="0.3">
      <c r="A29" s="3" t="s">
        <v>38</v>
      </c>
      <c r="B29" s="9">
        <f>(F23-MAX(0,((B8/F8)-1)))/(2*((2*B10-B20)*(B8/F8)+F20+4*F10))*100</f>
        <v>0.8771929824561403</v>
      </c>
      <c r="C29" s="3" t="s">
        <v>4</v>
      </c>
    </row>
    <row r="30" spans="1:7" x14ac:dyDescent="0.3">
      <c r="A30" s="4" t="s">
        <v>49</v>
      </c>
      <c r="B30" s="10">
        <f>MIN(B25:B29)</f>
        <v>0.78125</v>
      </c>
      <c r="C30" s="3" t="s">
        <v>4</v>
      </c>
    </row>
    <row r="32" spans="1:7" x14ac:dyDescent="0.3">
      <c r="A32" s="5" t="s">
        <v>54</v>
      </c>
      <c r="E32" s="5" t="s">
        <v>54</v>
      </c>
    </row>
    <row r="33" spans="1:6" x14ac:dyDescent="0.3">
      <c r="A33" s="6" t="s">
        <v>24</v>
      </c>
      <c r="B33" s="7">
        <f>B8-1</f>
        <v>0</v>
      </c>
      <c r="E33" s="4" t="s">
        <v>33</v>
      </c>
      <c r="F33" s="7">
        <f>F8-1</f>
        <v>0</v>
      </c>
    </row>
    <row r="34" spans="1:6" x14ac:dyDescent="0.3">
      <c r="A34" s="4" t="s">
        <v>50</v>
      </c>
      <c r="B34" s="7">
        <f>B18+B19-1</f>
        <v>62</v>
      </c>
      <c r="E34" s="4" t="s">
        <v>52</v>
      </c>
      <c r="F34" s="7">
        <f>F18+F19-1</f>
        <v>14</v>
      </c>
    </row>
    <row r="35" spans="1:6" x14ac:dyDescent="0.3">
      <c r="A35" s="4" t="s">
        <v>51</v>
      </c>
      <c r="B35" s="7">
        <f>B20-1</f>
        <v>15</v>
      </c>
      <c r="E35" s="4" t="s">
        <v>53</v>
      </c>
      <c r="F35" s="7">
        <f>F20-1</f>
        <v>3</v>
      </c>
    </row>
    <row r="36" spans="1:6" x14ac:dyDescent="0.3">
      <c r="A36" s="6" t="s">
        <v>35</v>
      </c>
      <c r="B36" s="7">
        <f>B23-1</f>
        <v>15</v>
      </c>
      <c r="E36" s="4" t="s">
        <v>46</v>
      </c>
      <c r="F36" s="7">
        <f>F23-1</f>
        <v>3</v>
      </c>
    </row>
    <row r="37" spans="1:6" x14ac:dyDescent="0.3">
      <c r="E37" s="6" t="s">
        <v>55</v>
      </c>
      <c r="F37" s="7">
        <f>F8*(F18+F19)</f>
        <v>15</v>
      </c>
    </row>
    <row r="38" spans="1:6" x14ac:dyDescent="0.3">
      <c r="E38" s="6" t="s">
        <v>56</v>
      </c>
      <c r="F38" s="7" t="s">
        <v>57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5" zoomScaleNormal="85" workbookViewId="0">
      <selection activeCell="C28" sqref="C28"/>
    </sheetView>
  </sheetViews>
  <sheetFormatPr defaultRowHeight="14.4" x14ac:dyDescent="0.3"/>
  <cols>
    <col min="1" max="1" width="22" style="3" bestFit="1" customWidth="1"/>
    <col min="2" max="2" width="12" style="3" bestFit="1" customWidth="1"/>
    <col min="3" max="4" width="8.88671875" style="3"/>
    <col min="5" max="5" width="14" style="3" customWidth="1"/>
    <col min="6" max="16384" width="8.88671875" style="3"/>
  </cols>
  <sheetData>
    <row r="1" spans="1:7" x14ac:dyDescent="0.3">
      <c r="A1" s="1" t="s">
        <v>17</v>
      </c>
      <c r="B1" s="2" t="s">
        <v>16</v>
      </c>
    </row>
    <row r="2" spans="1:7" x14ac:dyDescent="0.3">
      <c r="B2" s="7" t="s">
        <v>15</v>
      </c>
    </row>
    <row r="4" spans="1:7" x14ac:dyDescent="0.3">
      <c r="A4" s="1" t="s">
        <v>18</v>
      </c>
      <c r="B4" s="1"/>
      <c r="E4" s="1" t="s">
        <v>19</v>
      </c>
      <c r="F4" s="1"/>
      <c r="G4" s="1"/>
    </row>
    <row r="5" spans="1:7" x14ac:dyDescent="0.3">
      <c r="A5" s="3" t="s">
        <v>5</v>
      </c>
      <c r="B5" s="2">
        <v>500</v>
      </c>
      <c r="C5" s="3" t="s">
        <v>6</v>
      </c>
      <c r="E5" s="3" t="s">
        <v>29</v>
      </c>
      <c r="F5" s="2">
        <v>5</v>
      </c>
      <c r="G5" s="3" t="s">
        <v>20</v>
      </c>
    </row>
    <row r="6" spans="1:7" x14ac:dyDescent="0.3">
      <c r="A6" s="3" t="s">
        <v>8</v>
      </c>
      <c r="B6" s="7">
        <f>1/B5*1000</f>
        <v>2</v>
      </c>
      <c r="C6" s="3" t="s">
        <v>1</v>
      </c>
      <c r="E6" s="3" t="s">
        <v>30</v>
      </c>
      <c r="F6" s="7">
        <f>1/F5*1000</f>
        <v>200</v>
      </c>
      <c r="G6" s="3" t="s">
        <v>2</v>
      </c>
    </row>
    <row r="7" spans="1:7" x14ac:dyDescent="0.3">
      <c r="A7" s="3" t="s">
        <v>21</v>
      </c>
      <c r="B7" s="2">
        <v>40</v>
      </c>
      <c r="C7" s="3" t="s">
        <v>0</v>
      </c>
      <c r="E7" s="3" t="s">
        <v>21</v>
      </c>
      <c r="F7" s="7">
        <f>B7</f>
        <v>40</v>
      </c>
      <c r="G7" s="3" t="s">
        <v>0</v>
      </c>
    </row>
    <row r="8" spans="1:7" x14ac:dyDescent="0.3">
      <c r="A8" s="3" t="s">
        <v>24</v>
      </c>
      <c r="B8" s="2">
        <v>1</v>
      </c>
      <c r="E8" s="3" t="s">
        <v>33</v>
      </c>
      <c r="F8" s="2">
        <v>1</v>
      </c>
    </row>
    <row r="9" spans="1:7" x14ac:dyDescent="0.3">
      <c r="A9" s="3" t="s">
        <v>23</v>
      </c>
      <c r="B9" s="7">
        <f>B8/B7*1000</f>
        <v>25</v>
      </c>
      <c r="C9" s="3" t="s">
        <v>2</v>
      </c>
      <c r="E9" s="3" t="s">
        <v>32</v>
      </c>
      <c r="F9" s="7">
        <f>F8/F7*1000</f>
        <v>25</v>
      </c>
      <c r="G9" s="3" t="s">
        <v>2</v>
      </c>
    </row>
    <row r="10" spans="1:7" x14ac:dyDescent="0.3">
      <c r="A10" s="3" t="s">
        <v>22</v>
      </c>
      <c r="B10" s="7">
        <f>B6*1000/B9</f>
        <v>80</v>
      </c>
      <c r="E10" s="3" t="s">
        <v>31</v>
      </c>
      <c r="F10" s="7">
        <f>F6/F9</f>
        <v>8</v>
      </c>
    </row>
    <row r="11" spans="1:7" x14ac:dyDescent="0.3">
      <c r="B11" s="8"/>
    </row>
    <row r="13" spans="1:7" x14ac:dyDescent="0.3">
      <c r="A13" s="3" t="s">
        <v>9</v>
      </c>
      <c r="B13" s="2">
        <v>80</v>
      </c>
      <c r="C13" s="3" t="s">
        <v>3</v>
      </c>
    </row>
    <row r="14" spans="1:7" x14ac:dyDescent="0.3">
      <c r="A14" s="3" t="s">
        <v>10</v>
      </c>
      <c r="B14" s="7">
        <v>180</v>
      </c>
      <c r="C14" s="3" t="s">
        <v>2</v>
      </c>
    </row>
    <row r="15" spans="1:7" x14ac:dyDescent="0.3">
      <c r="A15" s="3" t="s">
        <v>11</v>
      </c>
      <c r="B15" s="7">
        <f>2*(B13*5+B14)</f>
        <v>1160</v>
      </c>
      <c r="C15" s="3" t="s">
        <v>2</v>
      </c>
    </row>
    <row r="16" spans="1:7" x14ac:dyDescent="0.3">
      <c r="A16" s="3" t="s">
        <v>12</v>
      </c>
      <c r="B16" s="7">
        <f>B15/B9</f>
        <v>46.4</v>
      </c>
    </row>
    <row r="17" spans="1:7" x14ac:dyDescent="0.3">
      <c r="A17" s="3" t="s">
        <v>25</v>
      </c>
      <c r="B17" s="7">
        <v>1</v>
      </c>
      <c r="C17" s="3" t="s">
        <v>7</v>
      </c>
      <c r="E17" s="3" t="s">
        <v>41</v>
      </c>
      <c r="F17" s="7">
        <v>1</v>
      </c>
      <c r="G17" s="3" t="s">
        <v>7</v>
      </c>
    </row>
    <row r="18" spans="1:7" x14ac:dyDescent="0.3">
      <c r="A18" s="3" t="s">
        <v>26</v>
      </c>
      <c r="B18" s="2">
        <v>47</v>
      </c>
      <c r="C18" s="3" t="s">
        <v>7</v>
      </c>
      <c r="E18" s="3" t="s">
        <v>42</v>
      </c>
      <c r="F18" s="2">
        <v>0</v>
      </c>
      <c r="G18" s="3" t="s">
        <v>7</v>
      </c>
    </row>
    <row r="19" spans="1:7" x14ac:dyDescent="0.3">
      <c r="A19" s="3" t="s">
        <v>27</v>
      </c>
      <c r="B19" s="2">
        <v>16</v>
      </c>
      <c r="C19" s="3" t="s">
        <v>7</v>
      </c>
      <c r="E19" s="3" t="s">
        <v>43</v>
      </c>
      <c r="F19" s="2">
        <v>5</v>
      </c>
      <c r="G19" s="3" t="s">
        <v>7</v>
      </c>
    </row>
    <row r="20" spans="1:7" x14ac:dyDescent="0.3">
      <c r="A20" s="3" t="s">
        <v>28</v>
      </c>
      <c r="B20" s="2">
        <v>16</v>
      </c>
      <c r="C20" s="3" t="s">
        <v>7</v>
      </c>
      <c r="E20" s="3" t="s">
        <v>44</v>
      </c>
      <c r="F20" s="2">
        <v>2</v>
      </c>
      <c r="G20" s="3" t="s">
        <v>7</v>
      </c>
    </row>
    <row r="21" spans="1:7" x14ac:dyDescent="0.3">
      <c r="A21" s="3" t="s">
        <v>39</v>
      </c>
      <c r="B21" s="7">
        <f>SUM(B17:B20)</f>
        <v>80</v>
      </c>
      <c r="E21" s="3" t="s">
        <v>40</v>
      </c>
      <c r="F21" s="7">
        <f>SUM(F17:F20)</f>
        <v>8</v>
      </c>
    </row>
    <row r="22" spans="1:7" x14ac:dyDescent="0.3">
      <c r="A22" s="3" t="s">
        <v>34</v>
      </c>
      <c r="B22" s="7">
        <f>MIN(B19:B20)</f>
        <v>16</v>
      </c>
      <c r="C22" s="3" t="s">
        <v>7</v>
      </c>
      <c r="E22" s="3" t="s">
        <v>45</v>
      </c>
      <c r="F22" s="7">
        <f>MIN(F19:F20)</f>
        <v>2</v>
      </c>
      <c r="G22" s="3" t="s">
        <v>7</v>
      </c>
    </row>
    <row r="23" spans="1:7" x14ac:dyDescent="0.3">
      <c r="A23" s="3" t="s">
        <v>35</v>
      </c>
      <c r="B23" s="2">
        <v>16</v>
      </c>
      <c r="C23" s="3" t="s">
        <v>7</v>
      </c>
      <c r="E23" s="3" t="s">
        <v>46</v>
      </c>
      <c r="F23" s="2">
        <v>2</v>
      </c>
      <c r="G23" s="3" t="s">
        <v>7</v>
      </c>
    </row>
    <row r="24" spans="1:7" x14ac:dyDescent="0.3">
      <c r="A24" s="3" t="s">
        <v>47</v>
      </c>
      <c r="B24" s="7">
        <f>(B17+B18+B19)/B10*100</f>
        <v>80</v>
      </c>
      <c r="C24" s="3" t="s">
        <v>4</v>
      </c>
      <c r="E24" s="3" t="s">
        <v>48</v>
      </c>
      <c r="F24" s="7">
        <f>(F17+F18+F19)/F10*100</f>
        <v>75</v>
      </c>
      <c r="G24" s="3" t="s">
        <v>4</v>
      </c>
    </row>
    <row r="25" spans="1:7" x14ac:dyDescent="0.3">
      <c r="A25" s="3" t="s">
        <v>13</v>
      </c>
      <c r="B25" s="9">
        <f>B23/(2*10*B10)*100</f>
        <v>1</v>
      </c>
      <c r="C25" s="3" t="s">
        <v>4</v>
      </c>
    </row>
    <row r="26" spans="1:7" x14ac:dyDescent="0.3">
      <c r="A26" s="3" t="s">
        <v>14</v>
      </c>
      <c r="B26" s="9">
        <f>MIN(B19:B20)/(2*(13*B10-B20))*100</f>
        <v>0.78125</v>
      </c>
      <c r="C26" s="3" t="s">
        <v>4</v>
      </c>
    </row>
    <row r="27" spans="1:7" x14ac:dyDescent="0.3">
      <c r="A27" s="3" t="s">
        <v>36</v>
      </c>
      <c r="B27" s="9">
        <f>F23/(2*10*F10)*100</f>
        <v>1.25</v>
      </c>
      <c r="C27" s="3" t="s">
        <v>4</v>
      </c>
    </row>
    <row r="28" spans="1:7" x14ac:dyDescent="0.3">
      <c r="A28" s="3" t="s">
        <v>37</v>
      </c>
      <c r="B28" s="9">
        <f>MIN(B19:B20)/(2*((6*F10-F20)*(F8/B8)+7*B10))*100</f>
        <v>1.3201320132013201</v>
      </c>
      <c r="C28" s="3" t="s">
        <v>4</v>
      </c>
    </row>
    <row r="29" spans="1:7" x14ac:dyDescent="0.3">
      <c r="A29" s="3" t="s">
        <v>38</v>
      </c>
      <c r="B29" s="9">
        <f>(F23-MAX(0,((B8/F8)-1)))/(2*((2*B10-B20)*(B8/F8)+F20+4*F10))*100</f>
        <v>0.5617977528089888</v>
      </c>
      <c r="C29" s="3" t="s">
        <v>4</v>
      </c>
    </row>
    <row r="30" spans="1:7" x14ac:dyDescent="0.3">
      <c r="A30" s="4" t="s">
        <v>49</v>
      </c>
      <c r="B30" s="10">
        <f>MIN(B25:B29)</f>
        <v>0.5617977528089888</v>
      </c>
      <c r="C30" s="3" t="s">
        <v>4</v>
      </c>
    </row>
    <row r="32" spans="1:7" x14ac:dyDescent="0.3">
      <c r="A32" s="5" t="s">
        <v>54</v>
      </c>
      <c r="E32" s="5" t="s">
        <v>54</v>
      </c>
    </row>
    <row r="33" spans="1:6" x14ac:dyDescent="0.3">
      <c r="A33" s="6" t="s">
        <v>24</v>
      </c>
      <c r="B33" s="7">
        <f>B8-1</f>
        <v>0</v>
      </c>
      <c r="E33" s="4" t="s">
        <v>33</v>
      </c>
      <c r="F33" s="7">
        <f>F8-1</f>
        <v>0</v>
      </c>
    </row>
    <row r="34" spans="1:6" x14ac:dyDescent="0.3">
      <c r="A34" s="4" t="s">
        <v>50</v>
      </c>
      <c r="B34" s="7">
        <f>B18+B19-1</f>
        <v>62</v>
      </c>
      <c r="E34" s="4" t="s">
        <v>52</v>
      </c>
      <c r="F34" s="7">
        <f>F18+F19-1</f>
        <v>4</v>
      </c>
    </row>
    <row r="35" spans="1:6" x14ac:dyDescent="0.3">
      <c r="A35" s="4" t="s">
        <v>51</v>
      </c>
      <c r="B35" s="7">
        <f>B20-1</f>
        <v>15</v>
      </c>
      <c r="E35" s="4" t="s">
        <v>53</v>
      </c>
      <c r="F35" s="7">
        <f>F20-1</f>
        <v>1</v>
      </c>
    </row>
    <row r="36" spans="1:6" x14ac:dyDescent="0.3">
      <c r="A36" s="6" t="s">
        <v>35</v>
      </c>
      <c r="B36" s="7">
        <f>B23-1</f>
        <v>15</v>
      </c>
      <c r="E36" s="4" t="s">
        <v>46</v>
      </c>
      <c r="F36" s="7">
        <f>F23-1</f>
        <v>1</v>
      </c>
    </row>
    <row r="37" spans="1:6" x14ac:dyDescent="0.3">
      <c r="E37" s="6" t="s">
        <v>55</v>
      </c>
      <c r="F37" s="7">
        <f>F8*(F18+F19)</f>
        <v>5</v>
      </c>
    </row>
    <row r="38" spans="1:6" x14ac:dyDescent="0.3">
      <c r="E38" s="6" t="s">
        <v>56</v>
      </c>
      <c r="F38" s="7" t="s">
        <v>57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85" zoomScaleNormal="85" workbookViewId="0">
      <selection activeCell="B34" sqref="B34"/>
    </sheetView>
  </sheetViews>
  <sheetFormatPr defaultRowHeight="14.4" x14ac:dyDescent="0.3"/>
  <cols>
    <col min="1" max="1" width="22" style="3" bestFit="1" customWidth="1"/>
    <col min="2" max="2" width="12" style="3" bestFit="1" customWidth="1"/>
    <col min="3" max="4" width="8.88671875" style="3"/>
    <col min="5" max="5" width="14" style="3" customWidth="1"/>
    <col min="6" max="16384" width="8.88671875" style="3"/>
  </cols>
  <sheetData>
    <row r="1" spans="1:7" x14ac:dyDescent="0.3">
      <c r="A1" s="1" t="s">
        <v>17</v>
      </c>
      <c r="B1" s="2" t="s">
        <v>16</v>
      </c>
    </row>
    <row r="2" spans="1:7" x14ac:dyDescent="0.3">
      <c r="B2" s="7" t="s">
        <v>15</v>
      </c>
    </row>
    <row r="4" spans="1:7" x14ac:dyDescent="0.3">
      <c r="A4" s="1" t="s">
        <v>18</v>
      </c>
      <c r="B4" s="1"/>
      <c r="E4" s="1" t="s">
        <v>19</v>
      </c>
      <c r="F4" s="1"/>
      <c r="G4" s="1"/>
    </row>
    <row r="5" spans="1:7" x14ac:dyDescent="0.3">
      <c r="A5" s="3" t="s">
        <v>5</v>
      </c>
      <c r="B5" s="2">
        <v>250</v>
      </c>
      <c r="C5" s="3" t="s">
        <v>6</v>
      </c>
      <c r="E5" s="3" t="s">
        <v>29</v>
      </c>
      <c r="F5" s="2">
        <v>1</v>
      </c>
      <c r="G5" s="3" t="s">
        <v>20</v>
      </c>
    </row>
    <row r="6" spans="1:7" x14ac:dyDescent="0.3">
      <c r="A6" s="3" t="s">
        <v>8</v>
      </c>
      <c r="B6" s="7">
        <f>1/B5*1000</f>
        <v>4</v>
      </c>
      <c r="C6" s="3" t="s">
        <v>1</v>
      </c>
      <c r="E6" s="3" t="s">
        <v>30</v>
      </c>
      <c r="F6" s="7">
        <f>1/F5*1000</f>
        <v>1000</v>
      </c>
      <c r="G6" s="3" t="s">
        <v>2</v>
      </c>
    </row>
    <row r="7" spans="1:7" x14ac:dyDescent="0.3">
      <c r="A7" s="3" t="s">
        <v>21</v>
      </c>
      <c r="B7" s="2">
        <v>40</v>
      </c>
      <c r="C7" s="3" t="s">
        <v>0</v>
      </c>
      <c r="E7" s="3" t="s">
        <v>21</v>
      </c>
      <c r="F7" s="7">
        <f>B7</f>
        <v>40</v>
      </c>
      <c r="G7" s="3" t="s">
        <v>0</v>
      </c>
    </row>
    <row r="8" spans="1:7" x14ac:dyDescent="0.3">
      <c r="A8" s="3" t="s">
        <v>24</v>
      </c>
      <c r="B8" s="2">
        <v>1</v>
      </c>
      <c r="E8" s="3" t="s">
        <v>33</v>
      </c>
      <c r="F8" s="2">
        <v>1</v>
      </c>
    </row>
    <row r="9" spans="1:7" x14ac:dyDescent="0.3">
      <c r="A9" s="3" t="s">
        <v>23</v>
      </c>
      <c r="B9" s="7">
        <f>B8/B7*1000</f>
        <v>25</v>
      </c>
      <c r="C9" s="3" t="s">
        <v>2</v>
      </c>
      <c r="E9" s="3" t="s">
        <v>32</v>
      </c>
      <c r="F9" s="7">
        <f>F8/F7*1000</f>
        <v>25</v>
      </c>
      <c r="G9" s="3" t="s">
        <v>2</v>
      </c>
    </row>
    <row r="10" spans="1:7" x14ac:dyDescent="0.3">
      <c r="A10" s="3" t="s">
        <v>22</v>
      </c>
      <c r="B10" s="7">
        <f>B6*1000/B9</f>
        <v>160</v>
      </c>
      <c r="E10" s="3" t="s">
        <v>31</v>
      </c>
      <c r="F10" s="7">
        <f>F6/F9</f>
        <v>40</v>
      </c>
    </row>
    <row r="11" spans="1:7" x14ac:dyDescent="0.3">
      <c r="B11" s="8"/>
    </row>
    <row r="13" spans="1:7" x14ac:dyDescent="0.3">
      <c r="A13" s="3" t="s">
        <v>9</v>
      </c>
      <c r="B13" s="2">
        <v>150</v>
      </c>
      <c r="C13" s="3" t="s">
        <v>3</v>
      </c>
    </row>
    <row r="14" spans="1:7" x14ac:dyDescent="0.3">
      <c r="A14" s="3" t="s">
        <v>10</v>
      </c>
      <c r="B14" s="7">
        <v>180</v>
      </c>
      <c r="C14" s="3" t="s">
        <v>2</v>
      </c>
    </row>
    <row r="15" spans="1:7" x14ac:dyDescent="0.3">
      <c r="A15" s="3" t="s">
        <v>11</v>
      </c>
      <c r="B15" s="7">
        <f>2*(B13*5+B14)</f>
        <v>1860</v>
      </c>
      <c r="C15" s="3" t="s">
        <v>2</v>
      </c>
    </row>
    <row r="16" spans="1:7" x14ac:dyDescent="0.3">
      <c r="A16" s="3" t="s">
        <v>12</v>
      </c>
      <c r="B16" s="7">
        <f>B15/B9</f>
        <v>74.400000000000006</v>
      </c>
    </row>
    <row r="17" spans="1:7" x14ac:dyDescent="0.3">
      <c r="A17" s="3" t="s">
        <v>25</v>
      </c>
      <c r="B17" s="7">
        <v>1</v>
      </c>
      <c r="C17" s="3" t="s">
        <v>7</v>
      </c>
      <c r="E17" s="3" t="s">
        <v>41</v>
      </c>
      <c r="F17" s="7">
        <v>1</v>
      </c>
      <c r="G17" s="3" t="s">
        <v>7</v>
      </c>
    </row>
    <row r="18" spans="1:7" x14ac:dyDescent="0.3">
      <c r="A18" s="3" t="s">
        <v>26</v>
      </c>
      <c r="B18" s="2">
        <v>95</v>
      </c>
      <c r="C18" s="3" t="s">
        <v>7</v>
      </c>
      <c r="E18" s="3" t="s">
        <v>42</v>
      </c>
      <c r="F18" s="2">
        <v>0</v>
      </c>
      <c r="G18" s="3" t="s">
        <v>7</v>
      </c>
    </row>
    <row r="19" spans="1:7" x14ac:dyDescent="0.3">
      <c r="A19" s="3" t="s">
        <v>27</v>
      </c>
      <c r="B19" s="2">
        <v>32</v>
      </c>
      <c r="C19" s="3" t="s">
        <v>7</v>
      </c>
      <c r="E19" s="3" t="s">
        <v>43</v>
      </c>
      <c r="F19" s="2">
        <v>31</v>
      </c>
      <c r="G19" s="3" t="s">
        <v>7</v>
      </c>
    </row>
    <row r="20" spans="1:7" x14ac:dyDescent="0.3">
      <c r="A20" s="3" t="s">
        <v>28</v>
      </c>
      <c r="B20" s="2">
        <v>32</v>
      </c>
      <c r="C20" s="3" t="s">
        <v>7</v>
      </c>
      <c r="E20" s="3" t="s">
        <v>44</v>
      </c>
      <c r="F20" s="2">
        <v>8</v>
      </c>
      <c r="G20" s="3" t="s">
        <v>7</v>
      </c>
    </row>
    <row r="21" spans="1:7" x14ac:dyDescent="0.3">
      <c r="A21" s="3" t="s">
        <v>39</v>
      </c>
      <c r="B21" s="7">
        <f>SUM(B17:B20)</f>
        <v>160</v>
      </c>
      <c r="E21" s="3" t="s">
        <v>40</v>
      </c>
      <c r="F21" s="7">
        <f>SUM(F17:F20)</f>
        <v>40</v>
      </c>
    </row>
    <row r="22" spans="1:7" x14ac:dyDescent="0.3">
      <c r="A22" s="3" t="s">
        <v>34</v>
      </c>
      <c r="B22" s="7">
        <f>MIN(B19:B20)</f>
        <v>32</v>
      </c>
      <c r="C22" s="3" t="s">
        <v>7</v>
      </c>
      <c r="E22" s="3" t="s">
        <v>45</v>
      </c>
      <c r="F22" s="7">
        <f>MIN(F19:F20)</f>
        <v>8</v>
      </c>
      <c r="G22" s="3" t="s">
        <v>7</v>
      </c>
    </row>
    <row r="23" spans="1:7" x14ac:dyDescent="0.3">
      <c r="A23" s="3" t="s">
        <v>35</v>
      </c>
      <c r="B23" s="2">
        <v>32</v>
      </c>
      <c r="C23" s="3" t="s">
        <v>7</v>
      </c>
      <c r="E23" s="3" t="s">
        <v>46</v>
      </c>
      <c r="F23" s="2">
        <v>8</v>
      </c>
      <c r="G23" s="3" t="s">
        <v>7</v>
      </c>
    </row>
    <row r="24" spans="1:7" x14ac:dyDescent="0.3">
      <c r="A24" s="3" t="s">
        <v>47</v>
      </c>
      <c r="B24" s="7">
        <f>(B17+B18+B19)/B10*100</f>
        <v>80</v>
      </c>
      <c r="C24" s="3" t="s">
        <v>4</v>
      </c>
      <c r="E24" s="3" t="s">
        <v>48</v>
      </c>
      <c r="F24" s="7">
        <f>(F17+F18+F19)/F10*100</f>
        <v>80</v>
      </c>
      <c r="G24" s="3" t="s">
        <v>4</v>
      </c>
    </row>
    <row r="25" spans="1:7" x14ac:dyDescent="0.3">
      <c r="A25" s="3" t="s">
        <v>13</v>
      </c>
      <c r="B25" s="9">
        <f>B23/(2*10*B10)*100</f>
        <v>1</v>
      </c>
      <c r="C25" s="3" t="s">
        <v>4</v>
      </c>
    </row>
    <row r="26" spans="1:7" x14ac:dyDescent="0.3">
      <c r="A26" s="3" t="s">
        <v>14</v>
      </c>
      <c r="B26" s="9">
        <f>MIN(B19:B20)/(2*(13*B10-B20))*100</f>
        <v>0.78125</v>
      </c>
      <c r="C26" s="3" t="s">
        <v>4</v>
      </c>
    </row>
    <row r="27" spans="1:7" x14ac:dyDescent="0.3">
      <c r="A27" s="3" t="s">
        <v>36</v>
      </c>
      <c r="B27" s="9">
        <f>F23/(2*10*F10)*100</f>
        <v>1</v>
      </c>
      <c r="C27" s="3" t="s">
        <v>4</v>
      </c>
    </row>
    <row r="28" spans="1:7" x14ac:dyDescent="0.3">
      <c r="A28" s="3" t="s">
        <v>37</v>
      </c>
      <c r="B28" s="9">
        <f>MIN(B19:B20)/(2*((6*F10-F20)*(F8/B8)+7*B10))*100</f>
        <v>1.1834319526627219</v>
      </c>
      <c r="C28" s="3" t="s">
        <v>4</v>
      </c>
    </row>
    <row r="29" spans="1:7" x14ac:dyDescent="0.3">
      <c r="A29" s="3" t="s">
        <v>38</v>
      </c>
      <c r="B29" s="9">
        <f>(F23-MAX(0,((B8/F8)-1)))/(2*((2*B10-B20)*(B8/F8)+F20+4*F10))*100</f>
        <v>0.8771929824561403</v>
      </c>
      <c r="C29" s="3" t="s">
        <v>4</v>
      </c>
    </row>
    <row r="30" spans="1:7" x14ac:dyDescent="0.3">
      <c r="A30" s="4" t="s">
        <v>49</v>
      </c>
      <c r="B30" s="10">
        <f>MIN(B25:B29)</f>
        <v>0.78125</v>
      </c>
      <c r="C30" s="3" t="s">
        <v>4</v>
      </c>
    </row>
    <row r="32" spans="1:7" x14ac:dyDescent="0.3">
      <c r="A32" s="5" t="s">
        <v>54</v>
      </c>
      <c r="E32" s="5" t="s">
        <v>54</v>
      </c>
    </row>
    <row r="33" spans="1:6" x14ac:dyDescent="0.3">
      <c r="A33" s="6" t="s">
        <v>24</v>
      </c>
      <c r="B33" s="7">
        <f>B8-1</f>
        <v>0</v>
      </c>
      <c r="E33" s="4" t="s">
        <v>33</v>
      </c>
      <c r="F33" s="7">
        <f>F8-1</f>
        <v>0</v>
      </c>
    </row>
    <row r="34" spans="1:6" x14ac:dyDescent="0.3">
      <c r="A34" s="4" t="s">
        <v>50</v>
      </c>
      <c r="B34" s="7">
        <f>B18+B19-1</f>
        <v>126</v>
      </c>
      <c r="E34" s="4" t="s">
        <v>52</v>
      </c>
      <c r="F34" s="7">
        <f>F18+F19-1</f>
        <v>30</v>
      </c>
    </row>
    <row r="35" spans="1:6" x14ac:dyDescent="0.3">
      <c r="A35" s="4" t="s">
        <v>51</v>
      </c>
      <c r="B35" s="7">
        <f>B20-1</f>
        <v>31</v>
      </c>
      <c r="E35" s="4" t="s">
        <v>53</v>
      </c>
      <c r="F35" s="7">
        <f>F20-1</f>
        <v>7</v>
      </c>
    </row>
    <row r="36" spans="1:6" x14ac:dyDescent="0.3">
      <c r="A36" s="6" t="s">
        <v>35</v>
      </c>
      <c r="B36" s="7">
        <f>B23-1</f>
        <v>31</v>
      </c>
      <c r="E36" s="4" t="s">
        <v>46</v>
      </c>
      <c r="F36" s="7">
        <f>F23-1</f>
        <v>7</v>
      </c>
    </row>
    <row r="37" spans="1:6" x14ac:dyDescent="0.3">
      <c r="E37" s="6" t="s">
        <v>55</v>
      </c>
      <c r="F37" s="7">
        <f>F8*(F18+F19)</f>
        <v>31</v>
      </c>
    </row>
    <row r="38" spans="1:6" x14ac:dyDescent="0.3">
      <c r="E38" s="6" t="s">
        <v>56</v>
      </c>
      <c r="F38" s="7" t="s">
        <v>57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5" zoomScaleNormal="85" workbookViewId="0">
      <selection activeCell="F37" sqref="F37"/>
    </sheetView>
  </sheetViews>
  <sheetFormatPr defaultRowHeight="14.4" x14ac:dyDescent="0.3"/>
  <cols>
    <col min="1" max="1" width="22" style="3" bestFit="1" customWidth="1"/>
    <col min="2" max="2" width="12" style="3" bestFit="1" customWidth="1"/>
    <col min="3" max="4" width="8.88671875" style="3"/>
    <col min="5" max="5" width="14" style="3" customWidth="1"/>
    <col min="6" max="16384" width="8.88671875" style="3"/>
  </cols>
  <sheetData>
    <row r="1" spans="1:7" x14ac:dyDescent="0.3">
      <c r="A1" s="1" t="s">
        <v>17</v>
      </c>
      <c r="B1" s="2" t="s">
        <v>16</v>
      </c>
    </row>
    <row r="2" spans="1:7" x14ac:dyDescent="0.3">
      <c r="B2" s="7" t="s">
        <v>15</v>
      </c>
    </row>
    <row r="4" spans="1:7" x14ac:dyDescent="0.3">
      <c r="A4" s="1" t="s">
        <v>18</v>
      </c>
      <c r="B4" s="1"/>
      <c r="E4" s="1" t="s">
        <v>19</v>
      </c>
      <c r="F4" s="1"/>
      <c r="G4" s="1"/>
    </row>
    <row r="5" spans="1:7" x14ac:dyDescent="0.3">
      <c r="A5" s="3" t="s">
        <v>5</v>
      </c>
      <c r="B5" s="2">
        <v>125</v>
      </c>
      <c r="C5" s="3" t="s">
        <v>6</v>
      </c>
      <c r="E5" s="3" t="s">
        <v>29</v>
      </c>
      <c r="F5" s="2">
        <v>0.5</v>
      </c>
      <c r="G5" s="3" t="s">
        <v>20</v>
      </c>
    </row>
    <row r="6" spans="1:7" x14ac:dyDescent="0.3">
      <c r="A6" s="3" t="s">
        <v>8</v>
      </c>
      <c r="B6" s="7">
        <f>1/B5*1000</f>
        <v>8</v>
      </c>
      <c r="C6" s="3" t="s">
        <v>1</v>
      </c>
      <c r="E6" s="3" t="s">
        <v>30</v>
      </c>
      <c r="F6" s="7">
        <f>1/F5*1000</f>
        <v>2000</v>
      </c>
      <c r="G6" s="3" t="s">
        <v>2</v>
      </c>
    </row>
    <row r="7" spans="1:7" x14ac:dyDescent="0.3">
      <c r="A7" s="3" t="s">
        <v>21</v>
      </c>
      <c r="B7" s="2">
        <v>40</v>
      </c>
      <c r="C7" s="3" t="s">
        <v>0</v>
      </c>
      <c r="E7" s="3" t="s">
        <v>21</v>
      </c>
      <c r="F7" s="7">
        <f>B7</f>
        <v>40</v>
      </c>
      <c r="G7" s="3" t="s">
        <v>0</v>
      </c>
    </row>
    <row r="8" spans="1:7" x14ac:dyDescent="0.3">
      <c r="A8" s="3" t="s">
        <v>24</v>
      </c>
      <c r="B8" s="2">
        <v>1</v>
      </c>
      <c r="E8" s="3" t="s">
        <v>33</v>
      </c>
      <c r="F8" s="2">
        <v>2</v>
      </c>
    </row>
    <row r="9" spans="1:7" x14ac:dyDescent="0.3">
      <c r="A9" s="3" t="s">
        <v>23</v>
      </c>
      <c r="B9" s="7">
        <f>B8/B7*1000</f>
        <v>25</v>
      </c>
      <c r="C9" s="3" t="s">
        <v>2</v>
      </c>
      <c r="E9" s="3" t="s">
        <v>32</v>
      </c>
      <c r="F9" s="7">
        <f>F8/F7*1000</f>
        <v>50</v>
      </c>
      <c r="G9" s="3" t="s">
        <v>2</v>
      </c>
    </row>
    <row r="10" spans="1:7" x14ac:dyDescent="0.3">
      <c r="A10" s="3" t="s">
        <v>22</v>
      </c>
      <c r="B10" s="7">
        <f>B6*1000/B9</f>
        <v>320</v>
      </c>
      <c r="E10" s="3" t="s">
        <v>31</v>
      </c>
      <c r="F10" s="7">
        <f>F6/F9</f>
        <v>40</v>
      </c>
    </row>
    <row r="11" spans="1:7" x14ac:dyDescent="0.3">
      <c r="B11" s="8"/>
    </row>
    <row r="13" spans="1:7" x14ac:dyDescent="0.3">
      <c r="A13" s="3" t="s">
        <v>9</v>
      </c>
      <c r="B13" s="2">
        <v>200</v>
      </c>
      <c r="C13" s="3" t="s">
        <v>3</v>
      </c>
    </row>
    <row r="14" spans="1:7" x14ac:dyDescent="0.3">
      <c r="A14" s="3" t="s">
        <v>10</v>
      </c>
      <c r="B14" s="7">
        <v>180</v>
      </c>
      <c r="C14" s="3" t="s">
        <v>2</v>
      </c>
    </row>
    <row r="15" spans="1:7" x14ac:dyDescent="0.3">
      <c r="A15" s="3" t="s">
        <v>11</v>
      </c>
      <c r="B15" s="7">
        <f>2*(B13*5+B14)</f>
        <v>2360</v>
      </c>
      <c r="C15" s="3" t="s">
        <v>2</v>
      </c>
    </row>
    <row r="16" spans="1:7" x14ac:dyDescent="0.3">
      <c r="A16" s="3" t="s">
        <v>12</v>
      </c>
      <c r="B16" s="7">
        <f>B15/B9</f>
        <v>94.4</v>
      </c>
    </row>
    <row r="17" spans="1:7" x14ac:dyDescent="0.3">
      <c r="A17" s="3" t="s">
        <v>25</v>
      </c>
      <c r="B17" s="7">
        <v>1</v>
      </c>
      <c r="C17" s="3" t="s">
        <v>7</v>
      </c>
      <c r="E17" s="3" t="s">
        <v>41</v>
      </c>
      <c r="F17" s="7">
        <v>1</v>
      </c>
      <c r="G17" s="3" t="s">
        <v>7</v>
      </c>
    </row>
    <row r="18" spans="1:7" x14ac:dyDescent="0.3">
      <c r="A18" s="3" t="s">
        <v>26</v>
      </c>
      <c r="B18" s="2">
        <v>191</v>
      </c>
      <c r="C18" s="3" t="s">
        <v>7</v>
      </c>
      <c r="E18" s="3" t="s">
        <v>42</v>
      </c>
      <c r="F18" s="2">
        <v>0</v>
      </c>
      <c r="G18" s="3" t="s">
        <v>7</v>
      </c>
    </row>
    <row r="19" spans="1:7" x14ac:dyDescent="0.3">
      <c r="A19" s="3" t="s">
        <v>27</v>
      </c>
      <c r="B19" s="2">
        <v>64</v>
      </c>
      <c r="C19" s="3" t="s">
        <v>7</v>
      </c>
      <c r="E19" s="3" t="s">
        <v>43</v>
      </c>
      <c r="F19" s="2">
        <v>31</v>
      </c>
      <c r="G19" s="3" t="s">
        <v>7</v>
      </c>
    </row>
    <row r="20" spans="1:7" x14ac:dyDescent="0.3">
      <c r="A20" s="3" t="s">
        <v>28</v>
      </c>
      <c r="B20" s="2">
        <v>64</v>
      </c>
      <c r="C20" s="3" t="s">
        <v>7</v>
      </c>
      <c r="E20" s="3" t="s">
        <v>44</v>
      </c>
      <c r="F20" s="2">
        <v>8</v>
      </c>
      <c r="G20" s="3" t="s">
        <v>7</v>
      </c>
    </row>
    <row r="21" spans="1:7" x14ac:dyDescent="0.3">
      <c r="A21" s="3" t="s">
        <v>39</v>
      </c>
      <c r="B21" s="7">
        <f>SUM(B17:B20)</f>
        <v>320</v>
      </c>
      <c r="E21" s="3" t="s">
        <v>40</v>
      </c>
      <c r="F21" s="7">
        <f>SUM(F17:F20)</f>
        <v>40</v>
      </c>
    </row>
    <row r="22" spans="1:7" x14ac:dyDescent="0.3">
      <c r="A22" s="3" t="s">
        <v>34</v>
      </c>
      <c r="B22" s="7">
        <f>MIN(B19:B20)</f>
        <v>64</v>
      </c>
      <c r="C22" s="3" t="s">
        <v>7</v>
      </c>
      <c r="E22" s="3" t="s">
        <v>45</v>
      </c>
      <c r="F22" s="7">
        <f>MIN(F19:F20)</f>
        <v>8</v>
      </c>
      <c r="G22" s="3" t="s">
        <v>7</v>
      </c>
    </row>
    <row r="23" spans="1:7" x14ac:dyDescent="0.3">
      <c r="A23" s="3" t="s">
        <v>35</v>
      </c>
      <c r="B23" s="2">
        <v>64</v>
      </c>
      <c r="C23" s="3" t="s">
        <v>7</v>
      </c>
      <c r="E23" s="3" t="s">
        <v>46</v>
      </c>
      <c r="F23" s="2">
        <v>8</v>
      </c>
      <c r="G23" s="3" t="s">
        <v>7</v>
      </c>
    </row>
    <row r="24" spans="1:7" x14ac:dyDescent="0.3">
      <c r="A24" s="3" t="s">
        <v>47</v>
      </c>
      <c r="B24" s="7">
        <f>(B17+B18+B19)/B10*100</f>
        <v>80</v>
      </c>
      <c r="C24" s="3" t="s">
        <v>4</v>
      </c>
      <c r="E24" s="3" t="s">
        <v>48</v>
      </c>
      <c r="F24" s="7">
        <f>(F17+F18+F19)/F10*100</f>
        <v>80</v>
      </c>
      <c r="G24" s="3" t="s">
        <v>4</v>
      </c>
    </row>
    <row r="25" spans="1:7" x14ac:dyDescent="0.3">
      <c r="A25" s="3" t="s">
        <v>13</v>
      </c>
      <c r="B25" s="9">
        <f>B23/(2*10*B10)*100</f>
        <v>1</v>
      </c>
      <c r="C25" s="3" t="s">
        <v>4</v>
      </c>
    </row>
    <row r="26" spans="1:7" x14ac:dyDescent="0.3">
      <c r="A26" s="3" t="s">
        <v>14</v>
      </c>
      <c r="B26" s="9">
        <f>MIN(B19:B20)/(2*(13*B10-B20))*100</f>
        <v>0.78125</v>
      </c>
      <c r="C26" s="3" t="s">
        <v>4</v>
      </c>
    </row>
    <row r="27" spans="1:7" x14ac:dyDescent="0.3">
      <c r="A27" s="3" t="s">
        <v>36</v>
      </c>
      <c r="B27" s="9">
        <f>F23/(2*10*F10)*100</f>
        <v>1</v>
      </c>
      <c r="C27" s="3" t="s">
        <v>4</v>
      </c>
    </row>
    <row r="28" spans="1:7" x14ac:dyDescent="0.3">
      <c r="A28" s="3" t="s">
        <v>37</v>
      </c>
      <c r="B28" s="9">
        <f>MIN(B19:B20)/(2*((6*F10-F20)*(F8/B8)+7*B10))*100</f>
        <v>1.1834319526627219</v>
      </c>
      <c r="C28" s="3" t="s">
        <v>4</v>
      </c>
    </row>
    <row r="29" spans="1:7" x14ac:dyDescent="0.3">
      <c r="A29" s="3" t="s">
        <v>38</v>
      </c>
      <c r="B29" s="9">
        <f>(F23-MAX(0,((B8/F8)-1)))/(2*((2*B10-B20)*(B8/F8)+F20+4*F10))*100</f>
        <v>0.8771929824561403</v>
      </c>
      <c r="C29" s="3" t="s">
        <v>4</v>
      </c>
    </row>
    <row r="30" spans="1:7" x14ac:dyDescent="0.3">
      <c r="A30" s="4" t="s">
        <v>49</v>
      </c>
      <c r="B30" s="10">
        <f>MIN(B25:B29)</f>
        <v>0.78125</v>
      </c>
      <c r="C30" s="3" t="s">
        <v>4</v>
      </c>
    </row>
    <row r="32" spans="1:7" x14ac:dyDescent="0.3">
      <c r="A32" s="5" t="s">
        <v>54</v>
      </c>
      <c r="E32" s="5" t="s">
        <v>54</v>
      </c>
    </row>
    <row r="33" spans="1:6" x14ac:dyDescent="0.3">
      <c r="A33" s="6" t="s">
        <v>24</v>
      </c>
      <c r="B33" s="7">
        <f>B8-1</f>
        <v>0</v>
      </c>
      <c r="E33" s="4" t="s">
        <v>33</v>
      </c>
      <c r="F33" s="7">
        <f>F8-1</f>
        <v>1</v>
      </c>
    </row>
    <row r="34" spans="1:6" x14ac:dyDescent="0.3">
      <c r="A34" s="4" t="s">
        <v>50</v>
      </c>
      <c r="B34" s="7">
        <f>B18+B19-1</f>
        <v>254</v>
      </c>
      <c r="E34" s="4" t="s">
        <v>52</v>
      </c>
      <c r="F34" s="7">
        <f>F18+F19-1</f>
        <v>30</v>
      </c>
    </row>
    <row r="35" spans="1:6" x14ac:dyDescent="0.3">
      <c r="A35" s="4" t="s">
        <v>51</v>
      </c>
      <c r="B35" s="7">
        <f>B20-1</f>
        <v>63</v>
      </c>
      <c r="E35" s="4" t="s">
        <v>53</v>
      </c>
      <c r="F35" s="7">
        <f>F20-1</f>
        <v>7</v>
      </c>
    </row>
    <row r="36" spans="1:6" x14ac:dyDescent="0.3">
      <c r="A36" s="6" t="s">
        <v>35</v>
      </c>
      <c r="B36" s="7">
        <f>B23-1</f>
        <v>63</v>
      </c>
      <c r="E36" s="4" t="s">
        <v>46</v>
      </c>
      <c r="F36" s="7">
        <f>F23-1</f>
        <v>7</v>
      </c>
    </row>
    <row r="37" spans="1:6" x14ac:dyDescent="0.3">
      <c r="E37" s="6" t="s">
        <v>55</v>
      </c>
      <c r="F37" s="7">
        <f>F8*(F18+F19)</f>
        <v>62</v>
      </c>
    </row>
    <row r="38" spans="1:6" x14ac:dyDescent="0.3">
      <c r="E38" s="6" t="s">
        <v>56</v>
      </c>
      <c r="F38" s="7" t="s">
        <v>57</v>
      </c>
    </row>
  </sheetData>
  <sheetProtection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500k 2M</vt:lpstr>
      <vt:lpstr>500k 5M</vt:lpstr>
      <vt:lpstr>250k_1M</vt:lpstr>
      <vt:lpstr>125k_500k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Leichtfried</dc:creator>
  <cp:lastModifiedBy>Wilhelm Leichtfried</cp:lastModifiedBy>
  <dcterms:created xsi:type="dcterms:W3CDTF">2014-02-12T18:54:04Z</dcterms:created>
  <dcterms:modified xsi:type="dcterms:W3CDTF">2017-08-24T20:57:05Z</dcterms:modified>
</cp:coreProperties>
</file>