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https://teplo365-my.sharepoint.com/personal/santhoshkumar_vv_tataelectronics_co_in/Documents/TPM/Gap Analysis/Weekly Updates/NPI dashboard/"/>
    </mc:Choice>
  </mc:AlternateContent>
  <xr:revisionPtr revIDLastSave="1" documentId="13_ncr:1_{47819CD1-187A-4CE7-910C-E392D15A0909}" xr6:coauthVersionLast="47" xr6:coauthVersionMax="47" xr10:uidLastSave="{92E0292C-9C96-497F-8A87-87104D50CFF4}"/>
  <bookViews>
    <workbookView xWindow="-120" yWindow="-120" windowWidth="29040" windowHeight="15720" xr2:uid="{00000000-000D-0000-FFFF-FFFF00000000}"/>
  </bookViews>
  <sheets>
    <sheet name="Status" sheetId="1" r:id="rId1"/>
    <sheet name="TAPTI_Presentation" sheetId="3" r:id="rId2"/>
    <sheet name="NOMENCLETURE" sheetId="2" r:id="rId3"/>
  </sheets>
  <externalReferences>
    <externalReference r:id="rId4"/>
  </externalReferences>
  <definedNames>
    <definedName name="_xlnm._FilterDatabase" localSheetId="0" hidden="1">Status!$A$1:$AN$60</definedName>
    <definedName name="_xlnm._FilterDatabase" localSheetId="1" hidden="1">TAPTI_Presentation!$A$1:$U$53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2" i="1" l="1"/>
  <c r="N52" i="1"/>
  <c r="Q63" i="1"/>
  <c r="G62" i="1"/>
  <c r="Q62" i="1"/>
  <c r="G61" i="1"/>
  <c r="F61" i="1"/>
  <c r="G63" i="1"/>
  <c r="C62" i="1"/>
  <c r="C63" i="1"/>
  <c r="W63" i="1"/>
  <c r="W61" i="1"/>
  <c r="D61" i="1"/>
  <c r="R62" i="1"/>
  <c r="F63" i="1"/>
  <c r="W62" i="1"/>
  <c r="Q61" i="1"/>
  <c r="C61" i="1"/>
  <c r="R63" i="1"/>
  <c r="D62" i="1"/>
  <c r="R61" i="1"/>
  <c r="F62" i="1"/>
  <c r="D63" i="1"/>
  <c r="J63" i="1" l="1"/>
  <c r="H63" i="1"/>
  <c r="I63" i="1"/>
  <c r="H62" i="1"/>
  <c r="J62" i="1"/>
  <c r="I62" i="1"/>
  <c r="J61" i="1"/>
  <c r="I61" i="1"/>
  <c r="H61" i="1"/>
  <c r="I52" i="1"/>
  <c r="H52" i="1"/>
  <c r="H46" i="1"/>
  <c r="H47" i="1"/>
  <c r="H48" i="1"/>
  <c r="H50" i="1"/>
  <c r="H51" i="1"/>
  <c r="H45" i="1"/>
  <c r="M49" i="1"/>
  <c r="H49" i="1" s="1"/>
  <c r="J51" i="1"/>
  <c r="I51" i="1"/>
  <c r="F51" i="1"/>
  <c r="J50" i="1"/>
  <c r="I50" i="1"/>
  <c r="J48" i="1"/>
  <c r="I48" i="1"/>
  <c r="J47" i="1"/>
  <c r="I47" i="1"/>
  <c r="K47" i="1" s="1"/>
  <c r="W59" i="1"/>
  <c r="F57" i="1"/>
  <c r="R59" i="1"/>
  <c r="G60" i="1"/>
  <c r="R58" i="1"/>
  <c r="F60" i="1"/>
  <c r="D53" i="1"/>
  <c r="G58" i="1"/>
  <c r="F52" i="1"/>
  <c r="F58" i="1"/>
  <c r="Q57" i="1"/>
  <c r="R57" i="1"/>
  <c r="F53" i="1"/>
  <c r="Q60" i="1"/>
  <c r="G53" i="1"/>
  <c r="G59" i="1"/>
  <c r="W60" i="1"/>
  <c r="C53" i="1"/>
  <c r="W57" i="1"/>
  <c r="D52" i="1"/>
  <c r="Q59" i="1"/>
  <c r="R60" i="1"/>
  <c r="R53" i="1"/>
  <c r="Q58" i="1"/>
  <c r="G57" i="1"/>
  <c r="Q53" i="1"/>
  <c r="W53" i="1"/>
  <c r="F59" i="1"/>
  <c r="W58" i="1"/>
  <c r="K63" i="1" l="1"/>
  <c r="K62" i="1"/>
  <c r="K61" i="1"/>
  <c r="H59" i="1"/>
  <c r="I59" i="1"/>
  <c r="J59" i="1"/>
  <c r="H53" i="1"/>
  <c r="I53" i="1"/>
  <c r="J53" i="1"/>
  <c r="H58" i="1"/>
  <c r="I58" i="1"/>
  <c r="J58" i="1"/>
  <c r="H57" i="1"/>
  <c r="I57" i="1"/>
  <c r="J57" i="1"/>
  <c r="H60" i="1"/>
  <c r="I60" i="1"/>
  <c r="J60" i="1"/>
  <c r="K52" i="1"/>
  <c r="K48" i="1"/>
  <c r="K50" i="1"/>
  <c r="F49" i="1"/>
  <c r="K49" i="1"/>
  <c r="I49" i="1"/>
  <c r="H50" i="3"/>
  <c r="I50" i="3"/>
  <c r="J50" i="3"/>
  <c r="E50" i="3"/>
  <c r="I48" i="3"/>
  <c r="I49" i="3"/>
  <c r="H48" i="3"/>
  <c r="H49" i="3"/>
  <c r="J49" i="3" s="1"/>
  <c r="E47" i="3"/>
  <c r="E46" i="3"/>
  <c r="F47" i="3"/>
  <c r="H46" i="3"/>
  <c r="I46" i="3" s="1"/>
  <c r="I45" i="3"/>
  <c r="H45" i="3"/>
  <c r="E45" i="3"/>
  <c r="I44" i="3"/>
  <c r="L44" i="3"/>
  <c r="H44" i="3" s="1"/>
  <c r="H43" i="3"/>
  <c r="J43" i="3" s="1"/>
  <c r="F44" i="3"/>
  <c r="F43" i="3"/>
  <c r="G41" i="3"/>
  <c r="G42" i="3"/>
  <c r="G40" i="3"/>
  <c r="F41" i="3"/>
  <c r="F42" i="3"/>
  <c r="F40" i="3"/>
  <c r="G39" i="3"/>
  <c r="J39" i="3" s="1"/>
  <c r="K60" i="1" l="1"/>
  <c r="K58" i="1"/>
  <c r="K53" i="1"/>
  <c r="K59" i="1"/>
  <c r="K57" i="1"/>
  <c r="J48" i="3"/>
  <c r="J44" i="3"/>
  <c r="J46" i="3"/>
  <c r="J45" i="3"/>
  <c r="G8" i="3"/>
  <c r="G7" i="3"/>
  <c r="G6" i="3"/>
  <c r="G5" i="3"/>
  <c r="G4" i="3"/>
  <c r="G3" i="3"/>
  <c r="G2" i="3"/>
  <c r="I42" i="1" l="1"/>
  <c r="I43" i="1"/>
  <c r="I44" i="1"/>
  <c r="I46" i="1"/>
  <c r="I45" i="1"/>
  <c r="K46" i="1"/>
  <c r="F45" i="1"/>
  <c r="K45" i="1"/>
  <c r="H43" i="1"/>
  <c r="K43" i="1" s="1"/>
  <c r="H44" i="1"/>
  <c r="K44" i="1" s="1"/>
  <c r="H42" i="1"/>
  <c r="K42" i="1" s="1"/>
  <c r="H41" i="1"/>
  <c r="K41" i="1" s="1"/>
  <c r="J39" i="1"/>
  <c r="I39" i="1"/>
  <c r="H39" i="1"/>
  <c r="K39" i="1" s="1"/>
  <c r="J38" i="1"/>
  <c r="I38" i="1"/>
  <c r="H38" i="1"/>
  <c r="K38" i="1"/>
  <c r="J37" i="1"/>
  <c r="I37" i="1"/>
  <c r="H37" i="1"/>
  <c r="K37" i="1" s="1"/>
  <c r="J17" i="1"/>
  <c r="J19" i="1"/>
  <c r="J21" i="1"/>
  <c r="J22" i="1"/>
  <c r="J23" i="1"/>
  <c r="J24" i="1"/>
  <c r="J36" i="1"/>
  <c r="I36" i="1"/>
  <c r="H36" i="1"/>
  <c r="K36" i="1" s="1"/>
  <c r="G35" i="3"/>
  <c r="J35" i="3" s="1"/>
  <c r="G34" i="3"/>
  <c r="J34" i="3" s="1"/>
  <c r="G33" i="3"/>
  <c r="J33" i="3" s="1"/>
  <c r="G32" i="3"/>
  <c r="J32" i="3" s="1"/>
  <c r="G31" i="3"/>
  <c r="J31" i="3" s="1"/>
  <c r="G30" i="3"/>
  <c r="J30" i="3" s="1"/>
  <c r="G29" i="3"/>
  <c r="J29" i="3" s="1"/>
  <c r="K28" i="3"/>
  <c r="G28" i="3"/>
  <c r="J28" i="3" s="1"/>
  <c r="K27" i="3"/>
  <c r="G27" i="3"/>
  <c r="J27" i="3" s="1"/>
  <c r="K26" i="3"/>
  <c r="G26" i="3"/>
  <c r="J26" i="3"/>
  <c r="K25" i="3"/>
  <c r="G25" i="3"/>
  <c r="J25" i="3" s="1"/>
  <c r="H24" i="3"/>
  <c r="G24" i="3"/>
  <c r="J24" i="3" s="1"/>
  <c r="G23" i="3"/>
  <c r="J23" i="3" s="1"/>
  <c r="H22" i="3"/>
  <c r="G22" i="3"/>
  <c r="J22" i="3" s="1"/>
  <c r="I21" i="3"/>
  <c r="G21" i="3"/>
  <c r="J21" i="3"/>
  <c r="G20" i="3"/>
  <c r="J20" i="3" s="1"/>
  <c r="I19" i="3"/>
  <c r="H19" i="3"/>
  <c r="G19" i="3"/>
  <c r="J19" i="3" s="1"/>
  <c r="J18" i="3"/>
  <c r="H17" i="3"/>
  <c r="G17" i="3"/>
  <c r="J17" i="3" s="1"/>
  <c r="G16" i="3"/>
  <c r="J16" i="3" s="1"/>
  <c r="G15" i="3"/>
  <c r="J15" i="3" s="1"/>
  <c r="K14" i="3"/>
  <c r="G14" i="3"/>
  <c r="J14" i="3" s="1"/>
  <c r="G13" i="3"/>
  <c r="J13" i="3" s="1"/>
  <c r="G12" i="3"/>
  <c r="J12" i="3" s="1"/>
  <c r="K11" i="3"/>
  <c r="G11" i="3"/>
  <c r="J11" i="3"/>
  <c r="G10" i="3"/>
  <c r="J10" i="3" s="1"/>
  <c r="G9" i="3"/>
  <c r="I24" i="1"/>
  <c r="L26" i="1"/>
  <c r="L27" i="1"/>
  <c r="L28" i="1"/>
  <c r="L25" i="1"/>
  <c r="H20" i="1"/>
  <c r="K20" i="1" s="1"/>
  <c r="I19" i="1"/>
  <c r="H24" i="1"/>
  <c r="K24" i="1" s="1"/>
  <c r="H25" i="1"/>
  <c r="K25" i="1" s="1"/>
  <c r="H26" i="1"/>
  <c r="K26" i="1" s="1"/>
  <c r="H27" i="1"/>
  <c r="K27" i="1" s="1"/>
  <c r="H28" i="1"/>
  <c r="K28" i="1" s="1"/>
  <c r="H29" i="1"/>
  <c r="K29" i="1" s="1"/>
  <c r="H30" i="1"/>
  <c r="K30" i="1" s="1"/>
  <c r="H31" i="1"/>
  <c r="K31" i="1" s="1"/>
  <c r="H32" i="1"/>
  <c r="K32" i="1" s="1"/>
  <c r="H33" i="1"/>
  <c r="K33" i="1" s="1"/>
  <c r="H34" i="1"/>
  <c r="K34" i="1" s="1"/>
  <c r="H35" i="1"/>
  <c r="K35" i="1" s="1"/>
  <c r="I17" i="1"/>
  <c r="H3" i="1"/>
  <c r="K3" i="1" s="1"/>
  <c r="H5" i="1"/>
  <c r="K5" i="1" s="1"/>
  <c r="H7" i="1"/>
  <c r="K7" i="1" s="1"/>
  <c r="H9" i="1"/>
  <c r="K9" i="1" s="1"/>
  <c r="H10" i="1"/>
  <c r="K10" i="1" s="1"/>
  <c r="H11" i="1"/>
  <c r="K11" i="1" s="1"/>
  <c r="H12" i="1"/>
  <c r="K12" i="1" s="1"/>
  <c r="H13" i="1"/>
  <c r="K13" i="1" s="1"/>
  <c r="H14" i="1"/>
  <c r="K14" i="1" s="1"/>
  <c r="H15" i="1"/>
  <c r="K15" i="1" s="1"/>
  <c r="H16" i="1"/>
  <c r="K16" i="1" s="1"/>
  <c r="K18" i="1"/>
  <c r="H19" i="1"/>
  <c r="K19" i="1" s="1"/>
  <c r="H21" i="1"/>
  <c r="K21" i="1" s="1"/>
  <c r="H17" i="1"/>
  <c r="K17" i="1" s="1"/>
  <c r="L14" i="1"/>
  <c r="L11" i="1"/>
  <c r="H23" i="1"/>
  <c r="K23" i="1" s="1"/>
  <c r="H22" i="1"/>
  <c r="K22" i="1" s="1"/>
  <c r="I22" i="1"/>
</calcChain>
</file>

<file path=xl/sharedStrings.xml><?xml version="1.0" encoding="utf-8"?>
<sst xmlns="http://schemas.openxmlformats.org/spreadsheetml/2006/main" count="1226" uniqueCount="386">
  <si>
    <t>S.NO</t>
  </si>
  <si>
    <t>LOT ID</t>
  </si>
  <si>
    <t>Work Order</t>
  </si>
  <si>
    <t>PROJECT NAME</t>
  </si>
  <si>
    <t>PO QUANTITY</t>
  </si>
  <si>
    <t>Lot Start Qty</t>
  </si>
  <si>
    <t>Lot end Qty</t>
  </si>
  <si>
    <t>SMT Yield</t>
  </si>
  <si>
    <t>TLA Yield</t>
  </si>
  <si>
    <t>Overall Yield</t>
  </si>
  <si>
    <t>Units used for setup</t>
  </si>
  <si>
    <t>SMT Rejects</t>
  </si>
  <si>
    <t>TLA Rejects</t>
  </si>
  <si>
    <t>SMT Reject breakdown</t>
  </si>
  <si>
    <t>TLA Reject breakdown</t>
  </si>
  <si>
    <t>Lot start date</t>
  </si>
  <si>
    <t>Lot end date</t>
  </si>
  <si>
    <t>SMT Cycle time (%)</t>
  </si>
  <si>
    <t>TLA Cycle time (%)</t>
  </si>
  <si>
    <t>QUANTITY</t>
  </si>
  <si>
    <t>PROGRESS</t>
  </si>
  <si>
    <t>ASSEMBLY REPORT STATUS</t>
  </si>
  <si>
    <t>REPORT PREPARED BY</t>
  </si>
  <si>
    <t>REMARKS</t>
  </si>
  <si>
    <t>BUILD</t>
  </si>
  <si>
    <t>CUSTOMER</t>
  </si>
  <si>
    <t>SHIPPED QUANTITY</t>
  </si>
  <si>
    <t>STORED NUMBER</t>
  </si>
  <si>
    <t>CONSUMED NUMBER</t>
  </si>
  <si>
    <t>REJECT NUMBER</t>
  </si>
  <si>
    <t>GRR for ICT</t>
  </si>
  <si>
    <t xml:space="preserve">UNCONSUMED </t>
  </si>
  <si>
    <t>SHIPPED DATE</t>
  </si>
  <si>
    <t>STATUS OF PANEL</t>
  </si>
  <si>
    <t>Shipment For</t>
  </si>
  <si>
    <t>T-GB-202419001</t>
  </si>
  <si>
    <t>Glove Box</t>
  </si>
  <si>
    <t>NA</t>
  </si>
  <si>
    <t>N.A</t>
  </si>
  <si>
    <t>TO BE SCRAPPED</t>
  </si>
  <si>
    <t>Without N2 flow</t>
  </si>
  <si>
    <t>SAMPLE</t>
  </si>
  <si>
    <t>TAPTI</t>
  </si>
  <si>
    <t>2 Panels, 2 PCB BGA bridging</t>
  </si>
  <si>
    <t>T-GB-202419002</t>
  </si>
  <si>
    <t>Shipped Out</t>
  </si>
  <si>
    <t>COMPLETED</t>
  </si>
  <si>
    <t>Possible RF cover liftoff</t>
  </si>
  <si>
    <t>ENGINEERING</t>
  </si>
  <si>
    <t>T-UD-202419001</t>
  </si>
  <si>
    <t>USB DUO</t>
  </si>
  <si>
    <t>Without laser Marking</t>
  </si>
  <si>
    <t>T-UD-202419002</t>
  </si>
  <si>
    <t>Reflow oven issues, caused damage of connectors</t>
  </si>
  <si>
    <t>40 PCB are okay and 1 panel was damaged during reflow oven.</t>
  </si>
  <si>
    <t>T-VC-202419001</t>
  </si>
  <si>
    <t>VC USB</t>
  </si>
  <si>
    <t>8/32</t>
  </si>
  <si>
    <t>AOI</t>
  </si>
  <si>
    <t>Capacitor lift off by 200um due to glue.</t>
  </si>
  <si>
    <t>4 Panel bottom done, 1 top done and rest need to be done</t>
  </si>
  <si>
    <t>T-VC-202420002</t>
  </si>
  <si>
    <t>Testing is completed and manual TLA, 1 Panel Bottom is mounted and not used for top.</t>
  </si>
  <si>
    <t>Rest 2 panel Bottom is performed, After correcting the polarity</t>
  </si>
  <si>
    <t>5 VC USB Assembled</t>
  </si>
  <si>
    <t>T-AA-202420001</t>
  </si>
  <si>
    <t>Audio Amplifier</t>
  </si>
  <si>
    <t>PRODUCTION LOT</t>
  </si>
  <si>
    <t>18 With Production, 20 Sent TLA NOAH, 12 Testing</t>
  </si>
  <si>
    <t>T-UD-202422001</t>
  </si>
  <si>
    <t>4th June 2024</t>
  </si>
  <si>
    <t>7th June 2024</t>
  </si>
  <si>
    <t>COMPLETED, WAITING FOR SIGN</t>
  </si>
  <si>
    <t xml:space="preserve">SANTHOSH </t>
  </si>
  <si>
    <t>NPI</t>
  </si>
  <si>
    <t>Products are shipped already</t>
  </si>
  <si>
    <t>T-GB-202424001</t>
  </si>
  <si>
    <t>GLOVE BOX</t>
  </si>
  <si>
    <t>6th June 2024</t>
  </si>
  <si>
    <t>26th June 2024</t>
  </si>
  <si>
    <t>Label Design Approval delayed by the Customer</t>
  </si>
  <si>
    <t>Product shipped out, Reports compilation in progress</t>
  </si>
  <si>
    <t>Need help to replace labels</t>
  </si>
  <si>
    <t>T-VC-202425001</t>
  </si>
  <si>
    <t>8x IC reverse Polarity - Pick and Place
1x Open Lead in IC - X-ray
3x IC Pin Liftoff - ICT
2x Dioide short
2x Short in Board</t>
  </si>
  <si>
    <t>34x Used for Setup</t>
  </si>
  <si>
    <t>20th June 2024</t>
  </si>
  <si>
    <t>27th June 2024</t>
  </si>
  <si>
    <t>Vaccum reflow issues, N2 inconsistency, Solved</t>
  </si>
  <si>
    <t>TLA buy off completed, Product Shipped out, Reports compilation in progress</t>
  </si>
  <si>
    <t>4 Panel stored in Locker, 1 gave to Prince for Display, 3 remaining</t>
  </si>
  <si>
    <t>T-GB-202424002</t>
  </si>
  <si>
    <t>25th July 2024</t>
  </si>
  <si>
    <t>3rd August 2024</t>
  </si>
  <si>
    <t>Many Problems in TLA machine, all addressed</t>
  </si>
  <si>
    <t>Stored in locker FG</t>
  </si>
  <si>
    <t>Completed, 2 Golden Sample, 2 Rejects</t>
  </si>
  <si>
    <t>T-BM-202431101</t>
  </si>
  <si>
    <t>BMB-Model 1</t>
  </si>
  <si>
    <t>1x Inconsisten coating coverage</t>
  </si>
  <si>
    <t>12th August 2024</t>
  </si>
  <si>
    <t>23rd August 2024</t>
  </si>
  <si>
    <t>HARI</t>
  </si>
  <si>
    <t>Setup for Conformal Coating, AOI - Conformal Coating</t>
  </si>
  <si>
    <t>38 Good Boards, 15 for Shipment</t>
  </si>
  <si>
    <t>TQP</t>
  </si>
  <si>
    <t>Stored in PCBA Line</t>
  </si>
  <si>
    <t>T-BM-202431201</t>
  </si>
  <si>
    <t>BMB-Model 2</t>
  </si>
  <si>
    <t>1 x Improper Kepton Tape
3x Coating on Kepton Tape
3x Laser Marking MES issue
1x Component Offset</t>
  </si>
  <si>
    <t>T-BM-202431301</t>
  </si>
  <si>
    <t>BMB-Model 3</t>
  </si>
  <si>
    <t>8x Bad coating coverage</t>
  </si>
  <si>
    <t>19 Good Boards, 15 for Shipment</t>
  </si>
  <si>
    <t>T-BM-202431401</t>
  </si>
  <si>
    <t>BMB-Model 4</t>
  </si>
  <si>
    <t>21 Good Boards, 15 for Shipment</t>
  </si>
  <si>
    <t>T-GB-202434001</t>
  </si>
  <si>
    <t>17th Sept 2024</t>
  </si>
  <si>
    <t>PRADEEP</t>
  </si>
  <si>
    <t>TLA, Label Offset observed, Waiting for internal confirmation.
New pcb are used for 11 defective sample, 1 damage in cable , out of 12 new pcb.</t>
  </si>
  <si>
    <t>PV1</t>
  </si>
  <si>
    <t>TE-LN-202435001</t>
  </si>
  <si>
    <t>LNA</t>
  </si>
  <si>
    <t>1x Pick and Place drop issue</t>
  </si>
  <si>
    <t>30th August 2024</t>
  </si>
  <si>
    <t>23rd Sept 2024</t>
  </si>
  <si>
    <t>HARI - report, Santhosh - laser</t>
  </si>
  <si>
    <t>Laser Marking approval from the customer is delayed</t>
  </si>
  <si>
    <t>Short of Components Cap, inductor and resistor, due to pick and place issue.
Waiting for confirmation for laser marking.</t>
  </si>
  <si>
    <t>TEJAS</t>
  </si>
  <si>
    <t>T-GB-202424003</t>
  </si>
  <si>
    <t>4x ICT Failure
1x USB Connector missing
1 ICT and AXI Failure</t>
  </si>
  <si>
    <t>1x Improper Screwing
1x Label Printing NG</t>
  </si>
  <si>
    <t>5th Sept 2024</t>
  </si>
  <si>
    <t>TLA machine cable issue and label positioning issue, solved</t>
  </si>
  <si>
    <t>Routing Completed, 34 Boards Okay, 6 NG, 1 AXI, 3 ICT, 1 ICT and AXI, 1 USB Missing</t>
  </si>
  <si>
    <t>T-UD-202435001</t>
  </si>
  <si>
    <t>7x Connector damage due to Routing fixture</t>
  </si>
  <si>
    <t>9th Sept 2024</t>
  </si>
  <si>
    <t>18th Sept 2024</t>
  </si>
  <si>
    <t>APARNA</t>
  </si>
  <si>
    <t>Delayed in Modifying pallete for USB DUO routing fixtures</t>
  </si>
  <si>
    <t>Laser Marking, Pick and place calibration, AOI setup all delayed.
Testing all passed, OQC needs to be done.
USB Duo, Routing fixture has damaged components, modified fixtures and re routing again.
Needed to check the USB Duo foam trays as there were placement issues.</t>
  </si>
  <si>
    <t>6, 1 given for Sriram</t>
  </si>
  <si>
    <t xml:space="preserve">Stored near Washing </t>
  </si>
  <si>
    <t>T-VC-202436001</t>
  </si>
  <si>
    <t>1x Shield Frame damage
1x Cpacitor Offset</t>
  </si>
  <si>
    <t>6th Sept 2024</t>
  </si>
  <si>
    <t>14th Sept 2024</t>
  </si>
  <si>
    <t>PENDING</t>
  </si>
  <si>
    <t>VCUSB 23 rejects and trying to get good boards from ICT, 6 panels already depanelled.
TLA completed, partially with MES.
All testing passed and Sent for Packing after OQC</t>
  </si>
  <si>
    <t>ICT-holding</t>
  </si>
  <si>
    <t>T-GB-202437001</t>
  </si>
  <si>
    <t xml:space="preserve">ICT - 11 Short/ Failure
AXI - 3 BGA Short
</t>
  </si>
  <si>
    <t>TLA - MES, Testing Failure - 137</t>
  </si>
  <si>
    <t>1st October 2024</t>
  </si>
  <si>
    <t>Customer Visit and TQP documents approval dalyed.
Shipment Done.</t>
  </si>
  <si>
    <t>Bottom side placement and AOI completed, Top side SPP is beign performed.
Top side completed , AXI, Testing also completed, 389 pass.
30+30+30+50 Run front of customer. Remaining to be sent.
Waiting FOR Customer approval.</t>
  </si>
  <si>
    <t>5th October</t>
  </si>
  <si>
    <t>T-GB-202439001</t>
  </si>
  <si>
    <t xml:space="preserve">ICT - 3 Failure
Laser - 1 Offset
Excess Solder - 10 SPI
</t>
  </si>
  <si>
    <t>28th Sept 2024</t>
  </si>
  <si>
    <t>TLA Line Approval, as there is change in Sensor orientation.</t>
  </si>
  <si>
    <t>T-VC-202437001</t>
  </si>
  <si>
    <t>9th October 2024</t>
  </si>
  <si>
    <t>ICT Tester had some relay issues, Then later repaired.</t>
  </si>
  <si>
    <t>Bottom side completed, Top Needs to start.
SMT and Testing completed, TLA 36 used, 25 Good out of 33, 3 used for setup.
54 boards okay, needed 95</t>
  </si>
  <si>
    <t>95-To be packed</t>
  </si>
  <si>
    <t>1-Golden</t>
  </si>
  <si>
    <t>135-given/117-consumed/96-good/21-rejects</t>
  </si>
  <si>
    <t>24+21</t>
  </si>
  <si>
    <t>10th October</t>
  </si>
  <si>
    <t>T-BM-202438101</t>
  </si>
  <si>
    <t>3 Boards AOI Kapp
3 Boards AXI
10 Boards for Gauge R&amp;R
3 Boards for Conformal Coating</t>
  </si>
  <si>
    <t>PACKED</t>
  </si>
  <si>
    <t>Equipment problem in ICT.
Conformal Coating issue. Bottom side impressions are found.</t>
  </si>
  <si>
    <t>TQP 2</t>
  </si>
  <si>
    <t>Nevada, Salable build</t>
  </si>
  <si>
    <t>T-BM-202438201</t>
  </si>
  <si>
    <t>T-BM-202438301</t>
  </si>
  <si>
    <t>T-BM-202438401</t>
  </si>
  <si>
    <t>Line Approved and 300 samples produced - 04-10-2024,10:43 AM</t>
  </si>
  <si>
    <t>T-BM-202439101</t>
  </si>
  <si>
    <t>24th SEPT 2024</t>
  </si>
  <si>
    <t>30th Sept 2024</t>
  </si>
  <si>
    <t>NO REPORT</t>
  </si>
  <si>
    <t>On hold till further instructions from customer,
2 Reject due to fingerprint impression.</t>
  </si>
  <si>
    <t>PILOT</t>
  </si>
  <si>
    <t>T-BM-202439201</t>
  </si>
  <si>
    <t>On hold till further instructions from customer,
4 Reject due to Not curing of conformal Coating.</t>
  </si>
  <si>
    <t>T-BM-202439301</t>
  </si>
  <si>
    <t>On hold till further instructions from customer</t>
  </si>
  <si>
    <t>T-BM-202439401</t>
  </si>
  <si>
    <t>TM-M-202439001</t>
  </si>
  <si>
    <t>BMS MASTER</t>
  </si>
  <si>
    <t>4th October 2024</t>
  </si>
  <si>
    <t>In Progress</t>
  </si>
  <si>
    <t>TML</t>
  </si>
  <si>
    <t>TM-S-202439001</t>
  </si>
  <si>
    <t>BMS SLAVE</t>
  </si>
  <si>
    <t>T-UD-202440001</t>
  </si>
  <si>
    <t>18x Board broken
5x Bridging - AOI
6x pick drop - AOI
29x Solder bridging - AXI
5x Excess void
7x ICT Mariginal failure in tolerance</t>
  </si>
  <si>
    <t>11th October 2024</t>
  </si>
  <si>
    <t>5 Units Pending for P.O</t>
  </si>
  <si>
    <t>100+650+95+5</t>
  </si>
  <si>
    <t>104 +18(AOI KAPPA)</t>
  </si>
  <si>
    <t>15th October</t>
  </si>
  <si>
    <t>104 Units, MES failure and second time passed with reject (70)</t>
  </si>
  <si>
    <t>T-GB-202442001</t>
  </si>
  <si>
    <t>7x Missing Component
12x BGA Short</t>
  </si>
  <si>
    <t>18x Label Issue
16x MES Checkout Issue</t>
  </si>
  <si>
    <t>16th Ocotber 2024</t>
  </si>
  <si>
    <t>TLA</t>
  </si>
  <si>
    <t>T-VC-202443001</t>
  </si>
  <si>
    <t>24th October 2024</t>
  </si>
  <si>
    <t>PV1.5</t>
  </si>
  <si>
    <t>T-UD-202443001</t>
  </si>
  <si>
    <t>26th October 2024</t>
  </si>
  <si>
    <t>AXI</t>
  </si>
  <si>
    <t>IN PROGRESS</t>
  </si>
  <si>
    <t>T-VC-202444001</t>
  </si>
  <si>
    <t xml:space="preserve">3x Scratch mark on PCB
2x solder smudging - Conveyer width issue, Disturbed while trying to fix the conveyer. 
1x Solder paste bridging
2x Solder Bridging in USB
</t>
  </si>
  <si>
    <t>28th October 2024</t>
  </si>
  <si>
    <t>BUILD IN PROGRESS</t>
  </si>
  <si>
    <t>REBUILD FOR PREVIOUS ISSUE</t>
  </si>
  <si>
    <t>JL-GD-202445001</t>
  </si>
  <si>
    <t>Gate Driver</t>
  </si>
  <si>
    <t>6th Nov 2024</t>
  </si>
  <si>
    <t>TESTING</t>
  </si>
  <si>
    <t>Only Testing</t>
  </si>
  <si>
    <t>NPI TESTING</t>
  </si>
  <si>
    <t>JLR</t>
  </si>
  <si>
    <t xml:space="preserve">PRODUCT PACKED BY SOMA </t>
  </si>
  <si>
    <t>T-UD-202448001</t>
  </si>
  <si>
    <t>29th November 2024</t>
  </si>
  <si>
    <t>NOT YET STARTED</t>
  </si>
  <si>
    <t>PV 2</t>
  </si>
  <si>
    <t>T-GB-202449001</t>
  </si>
  <si>
    <t>2nd December 2024</t>
  </si>
  <si>
    <t>T-HV-202449001</t>
  </si>
  <si>
    <t>HVAC</t>
  </si>
  <si>
    <t>T-HV-202449002</t>
  </si>
  <si>
    <t>T-GB-202507001</t>
  </si>
  <si>
    <t>1776863-01-D_NPI_PV3</t>
  </si>
  <si>
    <t>13th Februrary 2025</t>
  </si>
  <si>
    <t>ICT</t>
  </si>
  <si>
    <t>PV3</t>
  </si>
  <si>
    <t>T-UD-202507001</t>
  </si>
  <si>
    <t>1861611-01-C_NPI_PV3</t>
  </si>
  <si>
    <t>17th February 2025</t>
  </si>
  <si>
    <t>OQC</t>
  </si>
  <si>
    <t>LINE NUMBER</t>
  </si>
  <si>
    <t>Cycle time (%)</t>
  </si>
  <si>
    <t>VCUSB</t>
  </si>
  <si>
    <t>Customer Visit and TQP documents approval dalyed.</t>
  </si>
  <si>
    <t>18x Board broken
18x AOI KAPPA
5x Bridging - AOI
6x pick drop - AOI
23x Solder bridging - AXI
5x Excess void</t>
  </si>
  <si>
    <t>GATE DRIVER</t>
  </si>
  <si>
    <t>NPI Testing</t>
  </si>
  <si>
    <t>T-VC-202446001</t>
  </si>
  <si>
    <t>PV2</t>
  </si>
  <si>
    <t>9x SMT AOI/AXI reject
4x ICT Reject</t>
  </si>
  <si>
    <t>10th December 2025</t>
  </si>
  <si>
    <t>T-VC-202451001</t>
  </si>
  <si>
    <t>12th December 2024</t>
  </si>
  <si>
    <t>NOT COMPLETED</t>
  </si>
  <si>
    <t>9X Solder Birdging
4X EOL Failure, Connector open, Lift up.</t>
  </si>
  <si>
    <t>PV 3</t>
  </si>
  <si>
    <t>LOT SCRAPPED</t>
  </si>
  <si>
    <t>Name</t>
  </si>
  <si>
    <t>Code</t>
  </si>
  <si>
    <t>GloveBox</t>
  </si>
  <si>
    <t>T-GB-YYYYWW0xx</t>
  </si>
  <si>
    <t>USB Duo</t>
  </si>
  <si>
    <t>T-UD-YYYYWW0xx</t>
  </si>
  <si>
    <t>T-VC-YYYYWW0xx</t>
  </si>
  <si>
    <t>T - Tapti</t>
  </si>
  <si>
    <t>YYYY- Year</t>
  </si>
  <si>
    <t>WW- Work Week</t>
  </si>
  <si>
    <t>0xx- Serial Number</t>
  </si>
  <si>
    <t>T-AA-YYYYWW0xx</t>
  </si>
  <si>
    <t>TE-TEJAS</t>
  </si>
  <si>
    <t>a has 4 models</t>
  </si>
  <si>
    <t>BMB</t>
  </si>
  <si>
    <t>T-BM-YYYYWWaxx</t>
  </si>
  <si>
    <t>TM-TML</t>
  </si>
  <si>
    <t>1915616-01-B</t>
  </si>
  <si>
    <t>TE-LN-YYYYWW0xx</t>
  </si>
  <si>
    <t>JL-JLR</t>
  </si>
  <si>
    <t>1915617-01-B</t>
  </si>
  <si>
    <t>TML -M</t>
  </si>
  <si>
    <t>TM-M-YYYYWW0xx</t>
  </si>
  <si>
    <t>1915618-01-B</t>
  </si>
  <si>
    <t>TML -S</t>
  </si>
  <si>
    <t>TM-S-YYYYWW0xx</t>
  </si>
  <si>
    <t>1915619-01-B</t>
  </si>
  <si>
    <t>JL-GD-YYYYWW0xx</t>
  </si>
  <si>
    <t>01 - Glovebox</t>
  </si>
  <si>
    <t>02 - USB Duo</t>
  </si>
  <si>
    <t>03 - VC USB</t>
  </si>
  <si>
    <t>T-VC-202509001</t>
  </si>
  <si>
    <t>T-GB-202509001</t>
  </si>
  <si>
    <t>GLOVEBOX</t>
  </si>
  <si>
    <t>Pick and Place Component Liftup</t>
  </si>
  <si>
    <t>20th February 2025</t>
  </si>
  <si>
    <t>7th March 2025</t>
  </si>
  <si>
    <t xml:space="preserve">Cable damage </t>
  </si>
  <si>
    <t xml:space="preserve">25x ICT Failure
5x AXI NG
</t>
  </si>
  <si>
    <t>4x Gasket placement failure
2x Screwing station NG</t>
  </si>
  <si>
    <t>LOT SCRAPPERD- WRONG COMPONENT PLACMENT</t>
  </si>
  <si>
    <t>4 x Connector fall down.</t>
  </si>
  <si>
    <t>T-UD-202510001</t>
  </si>
  <si>
    <t>4 x Connector Fall down in Reflow(RMC)</t>
  </si>
  <si>
    <t>PO NUMBER</t>
  </si>
  <si>
    <t>Stored in Dry cabinet</t>
  </si>
  <si>
    <t>PO Date</t>
  </si>
  <si>
    <t>1861596-40-C_NPI, 1855541-40-F_NPI</t>
  </si>
  <si>
    <t>1776863-02-D_NPI, 1771993-02-K_NPI</t>
  </si>
  <si>
    <t>1861611-01-C_PV3</t>
  </si>
  <si>
    <t>4701226640, 4701217827</t>
  </si>
  <si>
    <t>04-03-2025, 26-02-2025</t>
  </si>
  <si>
    <t>T-GB-202513001</t>
  </si>
  <si>
    <t>PV2.5</t>
  </si>
  <si>
    <t>T-VC-202513001</t>
  </si>
  <si>
    <t>1776863-01-D_PV3, 1771993-00-K_PV3</t>
  </si>
  <si>
    <t>1861596-13-C_PV2.5, 1855541-14-E_PV2.5</t>
  </si>
  <si>
    <t>10 Shipped out</t>
  </si>
  <si>
    <t>20 Shipped out</t>
  </si>
  <si>
    <t>IN FG STORES</t>
  </si>
  <si>
    <t>Project Name</t>
  </si>
  <si>
    <t>AA-PV1</t>
  </si>
  <si>
    <t xml:space="preserve">3x Skipped due to less components (Input is 45)
</t>
  </si>
  <si>
    <t>30 Shipped out</t>
  </si>
  <si>
    <t>VCUSB-E41-XQ-230</t>
  </si>
  <si>
    <t>Already Available quantity 100</t>
  </si>
  <si>
    <t>GB-E41-PM-130</t>
  </si>
  <si>
    <t>1x AOI Component Tombstone - capacitor
5x ICT Failure.</t>
  </si>
  <si>
    <t>1x Label Position NG 
1x Gasket position NG
11x Heat sink pasted with old Serial Number, 14-E, due to time constraint we couldn't use the board.</t>
  </si>
  <si>
    <t>AA-PV1-LOT-2</t>
  </si>
  <si>
    <t>4x Screw NG
6x Cable Insertion Force NG
2x Label Pasting not done.</t>
  </si>
  <si>
    <t>S.No</t>
  </si>
  <si>
    <t>T-AA-202511001</t>
  </si>
  <si>
    <t>Waiting for TLA</t>
  </si>
  <si>
    <t>Component fall down - IC</t>
  </si>
  <si>
    <t xml:space="preserve">6x No screw
2x No label
1x MES timeout error -Noah machine </t>
  </si>
  <si>
    <t>REPEATED</t>
  </si>
  <si>
    <t xml:space="preserve">
2x AXI reject- less solder paste on corners.
5x ICT Test reject.</t>
  </si>
  <si>
    <t>4x USB A Cover disturbed during scanning.
1x No Shield placed</t>
  </si>
  <si>
    <t>1x 2 Pin SOD Lift Up
6x Cold Solder
4x Solder Paste time exceeded 2 hours.
1x Failure in AOI - 2 pin SOD Upside down.</t>
  </si>
  <si>
    <t>9x Solder bridging/short
3x ICT Open</t>
  </si>
  <si>
    <t>BMB-M2</t>
  </si>
  <si>
    <t>BMB-M1</t>
  </si>
  <si>
    <t>BMB-M3</t>
  </si>
  <si>
    <t>BMB-M4</t>
  </si>
  <si>
    <t>T-BM-202521101</t>
  </si>
  <si>
    <t>T-BM-202521201</t>
  </si>
  <si>
    <t>T-BM-202521301</t>
  </si>
  <si>
    <t>T-BM-202521401</t>
  </si>
  <si>
    <t>1915616-01-C_NPI</t>
  </si>
  <si>
    <t>1915617-01-C_NPI</t>
  </si>
  <si>
    <t>1915618-01-C_NPI</t>
  </si>
  <si>
    <t>1915619-01-C_NPI</t>
  </si>
  <si>
    <t>BMB-M1-PRE-SOP</t>
  </si>
  <si>
    <t>BMB-M2-PRE-SOP</t>
  </si>
  <si>
    <t>BMB-M3-PRE-SOP</t>
  </si>
  <si>
    <t>BMB-M4-PRE-SOP</t>
  </si>
  <si>
    <t>T-AA-202519001</t>
  </si>
  <si>
    <t>GB-Shield Cover Validation</t>
  </si>
  <si>
    <t>TQP-L3-40</t>
  </si>
  <si>
    <t>UD-Reflow_L2</t>
  </si>
  <si>
    <t>, 4701364716</t>
  </si>
  <si>
    <t>14+6</t>
  </si>
  <si>
    <t>23-04-2025</t>
  </si>
  <si>
    <t>03-05-2025</t>
  </si>
  <si>
    <t>T-VC-202515001</t>
  </si>
  <si>
    <t>1861596-40-C_NPI_02, 1855541-40-F_NPI_02</t>
  </si>
  <si>
    <t>07-04-2025</t>
  </si>
  <si>
    <t>18-04-2025</t>
  </si>
  <si>
    <t>T-GB-202516001</t>
  </si>
  <si>
    <t>1776863-02-D_NPI_02, 1771993-02-K_NPI_02</t>
  </si>
  <si>
    <t>19-04-2025</t>
  </si>
  <si>
    <t>28-04-2025, Routing Completed, 5 defect in Bot, 1 in TOP</t>
  </si>
  <si>
    <t>46x PCBA Stored in Dry Cabinet
48x FG Stores in FG stores, Ground floor
20x NG FGs are stored in FG stores, Ground Floor</t>
  </si>
  <si>
    <t>32x Good FG are available in FG stores, 
14x FG Units are stored (Unclassified)  
2x Stored in Sub stores
2x OQC reject stores in substores</t>
  </si>
  <si>
    <t>6x Panels are stored in Line 3 Magazines.</t>
  </si>
  <si>
    <t>GLOVEBOX - PV3 Rebuild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</si>
</sst>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sz val="11"/>
      <color theme="2"/>
      <name val="Calibri"/>
      <family val="2"/>
      <scheme val="minor"/>
    </font>
    <font>
      <sz val="11"/>
      <color theme="8" tint="-0.499984740745262"/>
      <name val="Calibri"/>
      <family val="2"/>
      <scheme val="minor"/>
    </font>
    <font>
      <sz val="8"/>
      <name val="Calibri"/>
      <family val="2"/>
      <scheme val="minor"/>
    </font>
    <font>
      <sz val="11"/>
      <color theme="0"/>
      <name val="Calibri"/>
      <family val="2"/>
      <scheme val="minor"/>
    </font>
    <font>
      <sz val="11"/>
      <color rgb="FF000000"/>
      <name val="Calibri"/>
      <family val="2"/>
    </font>
    <font>
      <sz val="12"/>
      <color rgb="FF000000"/>
      <name val="Aptos"/>
      <family val="2"/>
    </font>
    <font>
      <sz val="11"/>
      <name val="Calibri"/>
      <family val="2"/>
      <scheme val="minor"/>
    </font>
    <font>
      <sz val="11"/>
      <color theme="1"/>
      <name val="Calibri"/>
      <family val="2"/>
      <scheme val="minor"/>
    </font>
    <font>
      <sz val="11"/>
      <color rgb="FFFF0000"/>
      <name val="Calibri"/>
      <family val="2"/>
      <scheme val="minor"/>
    </font>
    <font>
      <u/>
      <sz val="11"/>
      <color rgb="FF0563C1"/>
      <name val="Calibri"/>
      <family val="2"/>
      <scheme val="minor"/>
    </font>
    <font>
      <sz val="11"/>
      <color rgb="FF000000"/>
      <name val="Calibri"/>
      <family val="2"/>
      <scheme val="minor"/>
    </font>
  </fonts>
  <fills count="11">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9" fontId="10" fillId="0" borderId="0" applyFont="0" applyFill="0" applyBorder="0" applyAlignment="0" applyProtection="0"/>
  </cellStyleXfs>
  <cellXfs count="89">
    <xf numFmtId="0" fontId="0" fillId="0" borderId="0" xfId="0"/>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2" borderId="1" xfId="0"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2" fillId="0" borderId="1" xfId="1" applyBorder="1" applyAlignment="1">
      <alignment horizontal="center" vertical="center" wrapText="1"/>
    </xf>
    <xf numFmtId="0" fontId="2" fillId="0" borderId="1" xfId="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49" fontId="0" fillId="0" borderId="1" xfId="0" applyNumberFormat="1" applyBorder="1" applyAlignment="1">
      <alignment horizontal="center" vertical="center" wrapText="1"/>
    </xf>
    <xf numFmtId="0" fontId="0" fillId="5" borderId="1" xfId="0" applyFill="1" applyBorder="1" applyAlignment="1">
      <alignment horizontal="center" vertical="center" wrapText="1"/>
    </xf>
    <xf numFmtId="0" fontId="2" fillId="2" borderId="1" xfId="1" applyFill="1" applyBorder="1" applyAlignment="1">
      <alignment horizontal="center" vertical="center" wrapText="1"/>
    </xf>
    <xf numFmtId="0" fontId="4" fillId="0" borderId="1" xfId="0" applyFont="1" applyBorder="1" applyAlignment="1">
      <alignment horizontal="center" vertical="center" wrapText="1"/>
    </xf>
    <xf numFmtId="14" fontId="2" fillId="0" borderId="1" xfId="1" applyNumberFormat="1" applyBorder="1" applyAlignment="1">
      <alignment horizontal="center" vertical="center"/>
    </xf>
    <xf numFmtId="0" fontId="7" fillId="0" borderId="0" xfId="0" applyFont="1" applyAlignment="1">
      <alignment horizontal="center" wrapText="1"/>
    </xf>
    <xf numFmtId="0" fontId="0" fillId="6" borderId="1" xfId="0" applyFill="1" applyBorder="1" applyAlignment="1">
      <alignment horizontal="center" vertical="center" wrapText="1"/>
    </xf>
    <xf numFmtId="14" fontId="8" fillId="0" borderId="0" xfId="0" applyNumberFormat="1" applyFont="1"/>
    <xf numFmtId="0" fontId="0" fillId="7" borderId="1" xfId="0" applyFill="1" applyBorder="1" applyAlignment="1">
      <alignment horizontal="center" vertical="center" wrapText="1"/>
    </xf>
    <xf numFmtId="14" fontId="0" fillId="0" borderId="1" xfId="0" applyNumberFormat="1" applyBorder="1" applyAlignment="1">
      <alignment horizontal="center" vertical="center"/>
    </xf>
    <xf numFmtId="0" fontId="0" fillId="7" borderId="1" xfId="0" applyFill="1" applyBorder="1" applyAlignment="1">
      <alignment horizontal="center" vertical="center"/>
    </xf>
    <xf numFmtId="0" fontId="9"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4" fillId="0" borderId="2" xfId="0" applyFont="1" applyBorder="1" applyAlignment="1">
      <alignment horizontal="center" vertical="center" wrapText="1"/>
    </xf>
    <xf numFmtId="0" fontId="11" fillId="0" borderId="1" xfId="0" applyFont="1" applyBorder="1" applyAlignment="1">
      <alignment horizontal="center" vertical="center" wrapText="1"/>
    </xf>
    <xf numFmtId="164" fontId="11" fillId="0" borderId="1" xfId="2" applyNumberFormat="1" applyFont="1" applyBorder="1" applyAlignment="1">
      <alignment horizontal="center" vertical="center" wrapText="1"/>
    </xf>
    <xf numFmtId="0" fontId="1" fillId="9" borderId="1" xfId="0" applyFont="1" applyFill="1" applyBorder="1" applyAlignment="1">
      <alignment horizontal="center" vertical="center" wrapText="1"/>
    </xf>
    <xf numFmtId="10" fontId="1" fillId="9" borderId="1" xfId="0" applyNumberFormat="1" applyFont="1" applyFill="1" applyBorder="1" applyAlignment="1">
      <alignment horizontal="center" vertical="center" wrapText="1"/>
    </xf>
    <xf numFmtId="10" fontId="11" fillId="0" borderId="1" xfId="0" applyNumberFormat="1" applyFont="1" applyBorder="1" applyAlignment="1">
      <alignment horizontal="center" vertical="center" wrapText="1"/>
    </xf>
    <xf numFmtId="10" fontId="0" fillId="0" borderId="0" xfId="0" applyNumberFormat="1" applyAlignment="1">
      <alignment horizontal="center" vertical="center" wrapText="1"/>
    </xf>
    <xf numFmtId="10" fontId="9" fillId="0" borderId="1" xfId="0" applyNumberFormat="1" applyFont="1" applyBorder="1" applyAlignment="1">
      <alignment horizontal="center" vertical="center" wrapText="1"/>
    </xf>
    <xf numFmtId="164" fontId="9" fillId="0" borderId="1" xfId="2" applyNumberFormat="1" applyFont="1" applyBorder="1" applyAlignment="1">
      <alignment horizontal="center" vertical="center" wrapText="1"/>
    </xf>
    <xf numFmtId="0" fontId="9" fillId="0" borderId="1" xfId="1" applyFont="1" applyBorder="1" applyAlignment="1">
      <alignment horizontal="center" vertical="center" wrapText="1"/>
    </xf>
    <xf numFmtId="0" fontId="9" fillId="0" borderId="4" xfId="1" applyFont="1" applyBorder="1" applyAlignment="1">
      <alignment horizontal="center" vertical="center" wrapText="1"/>
    </xf>
    <xf numFmtId="164" fontId="9" fillId="0" borderId="2" xfId="2" applyNumberFormat="1" applyFont="1" applyBorder="1" applyAlignment="1">
      <alignment horizontal="center" vertical="center" wrapText="1"/>
    </xf>
    <xf numFmtId="9" fontId="0" fillId="0" borderId="1" xfId="0" applyNumberFormat="1" applyBorder="1" applyAlignment="1">
      <alignment horizontal="center" vertical="center" wrapText="1"/>
    </xf>
    <xf numFmtId="0" fontId="2" fillId="4" borderId="1" xfId="1" applyFill="1" applyBorder="1" applyAlignment="1">
      <alignment horizontal="center" vertical="center" wrapText="1"/>
    </xf>
    <xf numFmtId="0" fontId="0" fillId="4" borderId="0" xfId="0" applyFill="1" applyAlignment="1">
      <alignment horizontal="center" vertical="center" wrapText="1"/>
    </xf>
    <xf numFmtId="0" fontId="6" fillId="10" borderId="1"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3" fillId="0" borderId="2" xfId="0" applyFont="1" applyBorder="1" applyAlignment="1">
      <alignment horizontal="center" vertical="center" wrapText="1"/>
    </xf>
    <xf numFmtId="0" fontId="6" fillId="2"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9" fillId="0" borderId="1" xfId="1" applyFont="1" applyBorder="1" applyAlignment="1">
      <alignment horizontal="center" vertical="center"/>
    </xf>
    <xf numFmtId="0" fontId="0" fillId="0" borderId="1" xfId="0" applyBorder="1" applyAlignment="1">
      <alignment vertical="center"/>
    </xf>
    <xf numFmtId="18" fontId="1" fillId="0" borderId="1" xfId="0" applyNumberFormat="1" applyFont="1" applyBorder="1" applyAlignment="1">
      <alignment horizontal="center" vertical="center" wrapText="1"/>
    </xf>
    <xf numFmtId="0" fontId="0" fillId="0" borderId="4" xfId="0" applyBorder="1" applyAlignment="1">
      <alignment horizontal="center" vertical="center" wrapText="1"/>
    </xf>
    <xf numFmtId="165" fontId="1" fillId="9" borderId="1" xfId="0" applyNumberFormat="1" applyFont="1" applyFill="1" applyBorder="1" applyAlignment="1">
      <alignment horizontal="center" vertical="center" wrapText="1"/>
    </xf>
    <xf numFmtId="165" fontId="0" fillId="0" borderId="1" xfId="0" applyNumberFormat="1" applyBorder="1" applyAlignment="1">
      <alignment horizontal="center" vertical="center" wrapText="1"/>
    </xf>
    <xf numFmtId="165" fontId="9" fillId="0" borderId="2" xfId="2" applyNumberFormat="1" applyFont="1" applyBorder="1" applyAlignment="1">
      <alignment horizontal="center" vertical="center" wrapText="1"/>
    </xf>
    <xf numFmtId="165" fontId="0" fillId="0" borderId="0" xfId="0" applyNumberFormat="1"/>
    <xf numFmtId="0" fontId="9" fillId="0" borderId="1" xfId="1" applyFont="1" applyFill="1" applyBorder="1" applyAlignment="1">
      <alignment horizontal="center" vertical="center"/>
    </xf>
    <xf numFmtId="164" fontId="9" fillId="0" borderId="1" xfId="2" applyNumberFormat="1" applyFont="1" applyFill="1" applyBorder="1" applyAlignment="1">
      <alignment horizontal="center" vertical="center" wrapText="1"/>
    </xf>
    <xf numFmtId="165" fontId="9" fillId="0" borderId="2" xfId="2" applyNumberFormat="1" applyFont="1" applyFill="1" applyBorder="1" applyAlignment="1">
      <alignment horizontal="center" vertical="center" wrapText="1"/>
    </xf>
    <xf numFmtId="164" fontId="9" fillId="0" borderId="2" xfId="2" applyNumberFormat="1" applyFont="1" applyFill="1" applyBorder="1" applyAlignment="1">
      <alignment horizontal="center" vertical="center" wrapText="1"/>
    </xf>
    <xf numFmtId="0" fontId="6" fillId="0" borderId="1" xfId="0" applyFont="1" applyBorder="1" applyAlignment="1">
      <alignment horizontal="center" vertical="center" wrapText="1"/>
    </xf>
    <xf numFmtId="165" fontId="9" fillId="0" borderId="2" xfId="0" applyNumberFormat="1" applyFont="1" applyBorder="1" applyAlignment="1">
      <alignment horizontal="center" vertical="center" wrapText="1"/>
    </xf>
    <xf numFmtId="14" fontId="0" fillId="0" borderId="1" xfId="0" applyNumberFormat="1" applyBorder="1" applyAlignment="1">
      <alignment horizontal="center" vertical="center" wrapText="1"/>
    </xf>
    <xf numFmtId="0" fontId="11" fillId="0" borderId="1" xfId="1" applyFont="1" applyFill="1" applyBorder="1" applyAlignment="1">
      <alignment horizontal="center" vertical="center"/>
    </xf>
    <xf numFmtId="0" fontId="11" fillId="0" borderId="1" xfId="0" applyFont="1" applyBorder="1" applyAlignment="1">
      <alignment horizontal="center" vertical="center"/>
    </xf>
    <xf numFmtId="164" fontId="11" fillId="0" borderId="1" xfId="2" applyNumberFormat="1" applyFont="1" applyFill="1" applyBorder="1" applyAlignment="1">
      <alignment horizontal="center" vertical="center" wrapText="1"/>
    </xf>
    <xf numFmtId="165" fontId="11" fillId="0" borderId="2" xfId="2" applyNumberFormat="1" applyFont="1" applyFill="1" applyBorder="1" applyAlignment="1">
      <alignment horizontal="center" vertical="center" wrapText="1"/>
    </xf>
    <xf numFmtId="164" fontId="11" fillId="0" borderId="2" xfId="2" applyNumberFormat="1" applyFont="1" applyFill="1" applyBorder="1" applyAlignment="1">
      <alignment horizontal="center" vertical="center" wrapText="1"/>
    </xf>
    <xf numFmtId="9" fontId="11" fillId="0" borderId="1" xfId="0" applyNumberFormat="1" applyFont="1" applyBorder="1" applyAlignment="1">
      <alignment horizontal="center" vertical="center" wrapText="1"/>
    </xf>
    <xf numFmtId="0" fontId="11" fillId="0" borderId="0" xfId="0" applyFont="1"/>
    <xf numFmtId="14" fontId="11" fillId="0" borderId="1" xfId="0" applyNumberFormat="1" applyFont="1" applyBorder="1" applyAlignment="1">
      <alignment horizontal="center" vertical="center" wrapText="1"/>
    </xf>
    <xf numFmtId="0" fontId="11" fillId="0" borderId="0" xfId="0" applyFont="1" applyAlignment="1">
      <alignment horizontal="center" vertical="center"/>
    </xf>
    <xf numFmtId="0" fontId="0" fillId="0" borderId="1" xfId="0" applyBorder="1"/>
    <xf numFmtId="0" fontId="0" fillId="0" borderId="1" xfId="0" applyBorder="1" applyAlignment="1">
      <alignment wrapText="1"/>
    </xf>
    <xf numFmtId="14" fontId="0" fillId="0" borderId="1" xfId="0" applyNumberFormat="1" applyBorder="1"/>
    <xf numFmtId="0" fontId="9" fillId="4"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2" fillId="4" borderId="3" xfId="1" applyFill="1" applyBorder="1" applyAlignment="1">
      <alignment horizontal="center" vertical="center" wrapText="1"/>
    </xf>
    <xf numFmtId="0" fontId="2" fillId="4" borderId="4" xfId="1" applyFill="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2" xfId="0" applyFont="1" applyBorder="1" applyAlignment="1">
      <alignment horizontal="center" vertical="center" wrapText="1"/>
    </xf>
  </cellXfs>
  <cellStyles count="3">
    <cellStyle name="Hyperlink" xfId="1" builtinId="8"/>
    <cellStyle name="Normal" xfId="0" builtinId="0"/>
    <cellStyle name="Percent" xfId="2" builtinId="5"/>
  </cellStyles>
  <dxfs count="47">
    <dxf>
      <fill>
        <patternFill>
          <bgColor rgb="FFFFC000"/>
        </patternFill>
      </fill>
    </dxf>
    <dxf>
      <font>
        <b/>
        <i val="0"/>
      </font>
      <fill>
        <patternFill>
          <bgColor rgb="FF92D050"/>
        </patternFill>
      </fill>
    </dxf>
    <dxf>
      <font>
        <b val="0"/>
        <i/>
      </font>
      <fill>
        <patternFill>
          <bgColor rgb="FF00B0F0"/>
        </patternFill>
      </fill>
    </dxf>
    <dxf>
      <font>
        <b/>
        <i val="0"/>
      </font>
      <fill>
        <patternFill>
          <bgColor theme="5" tint="-0.24994659260841701"/>
        </patternFill>
      </fill>
    </dxf>
    <dxf>
      <fill>
        <patternFill>
          <bgColor rgb="FFFFFF00"/>
        </patternFill>
      </fill>
    </dxf>
    <dxf>
      <fill>
        <patternFill>
          <bgColor rgb="FFFFFF00"/>
        </patternFill>
      </fill>
    </dxf>
    <dxf>
      <fill>
        <patternFill>
          <bgColor theme="3"/>
        </patternFill>
      </fill>
    </dxf>
    <dxf>
      <fill>
        <patternFill>
          <bgColor rgb="FF92D050"/>
        </patternFill>
      </fill>
    </dxf>
    <dxf>
      <fill>
        <patternFill>
          <bgColor rgb="FF00FF00"/>
        </patternFill>
      </fill>
    </dxf>
    <dxf>
      <fill>
        <patternFill>
          <bgColor rgb="FF66FF66"/>
        </patternFill>
      </fill>
    </dxf>
    <dxf>
      <font>
        <color rgb="FFFF0000"/>
      </font>
    </dxf>
    <dxf>
      <font>
        <b/>
        <i val="0"/>
      </font>
      <fill>
        <patternFill>
          <bgColor rgb="FF92D050"/>
        </patternFill>
      </fill>
    </dxf>
    <dxf>
      <font>
        <b val="0"/>
        <i/>
      </font>
      <fill>
        <patternFill>
          <bgColor rgb="FF00B0F0"/>
        </patternFill>
      </fill>
    </dxf>
    <dxf>
      <font>
        <b/>
        <i val="0"/>
      </font>
      <fill>
        <patternFill>
          <bgColor theme="5" tint="-0.24994659260841701"/>
        </patternFill>
      </fill>
    </dxf>
    <dxf>
      <fill>
        <patternFill>
          <bgColor rgb="FFFFFF00"/>
        </patternFill>
      </fill>
    </dxf>
    <dxf>
      <fill>
        <patternFill>
          <bgColor rgb="FFFFFF00"/>
        </patternFill>
      </fill>
    </dxf>
    <dxf>
      <fill>
        <patternFill>
          <bgColor theme="3"/>
        </patternFill>
      </fill>
    </dxf>
    <dxf>
      <fill>
        <patternFill>
          <bgColor rgb="FFFFC000"/>
        </patternFill>
      </fill>
    </dxf>
    <dxf>
      <fill>
        <patternFill>
          <bgColor theme="4" tint="0.59996337778862885"/>
        </patternFill>
      </fill>
    </dxf>
    <dxf>
      <fill>
        <patternFill>
          <bgColor theme="7" tint="0.79998168889431442"/>
        </patternFill>
      </fill>
    </dxf>
    <dxf>
      <fill>
        <patternFill>
          <bgColor theme="9" tint="0.59996337778862885"/>
        </patternFill>
      </fill>
    </dxf>
    <dxf>
      <fill>
        <patternFill>
          <bgColor theme="6" tint="0.39994506668294322"/>
        </patternFill>
      </fill>
    </dxf>
    <dxf>
      <fill>
        <patternFill>
          <bgColor rgb="FFFFC000"/>
        </patternFill>
      </fill>
    </dxf>
    <dxf>
      <fill>
        <patternFill>
          <bgColor theme="9" tint="0.59996337778862885"/>
        </patternFill>
      </fill>
    </dxf>
    <dxf>
      <fill>
        <patternFill>
          <bgColor theme="7" tint="0.79998168889431442"/>
        </patternFill>
      </fill>
    </dxf>
    <dxf>
      <fill>
        <patternFill>
          <bgColor theme="4" tint="0.59996337778862885"/>
        </patternFill>
      </fill>
    </dxf>
    <dxf>
      <fill>
        <patternFill>
          <bgColor theme="6" tint="0.39994506668294322"/>
        </patternFill>
      </fill>
    </dxf>
    <dxf>
      <fill>
        <patternFill>
          <bgColor theme="6" tint="0.39994506668294322"/>
        </patternFill>
      </fill>
    </dxf>
    <dxf>
      <fill>
        <patternFill>
          <bgColor theme="9" tint="0.59996337778862885"/>
        </patternFill>
      </fill>
    </dxf>
    <dxf>
      <fill>
        <patternFill>
          <bgColor theme="7" tint="0.79998168889431442"/>
        </patternFill>
      </fill>
    </dxf>
    <dxf>
      <fill>
        <patternFill>
          <bgColor theme="4" tint="0.59996337778862885"/>
        </patternFill>
      </fill>
    </dxf>
    <dxf>
      <fill>
        <patternFill>
          <bgColor theme="7" tint="0.79998168889431442"/>
        </patternFill>
      </fill>
    </dxf>
    <dxf>
      <fill>
        <patternFill>
          <bgColor theme="9" tint="0.59996337778862885"/>
        </patternFill>
      </fill>
    </dxf>
    <dxf>
      <fill>
        <patternFill>
          <bgColor theme="6" tint="0.39994506668294322"/>
        </patternFill>
      </fill>
    </dxf>
    <dxf>
      <fill>
        <patternFill>
          <bgColor theme="4" tint="0.59996337778862885"/>
        </patternFill>
      </fill>
    </dxf>
    <dxf>
      <fill>
        <patternFill>
          <bgColor rgb="FFFFC000"/>
        </patternFill>
      </fill>
    </dxf>
    <dxf>
      <fill>
        <patternFill>
          <bgColor theme="4" tint="0.59996337778862885"/>
        </patternFill>
      </fill>
    </dxf>
    <dxf>
      <fill>
        <patternFill>
          <bgColor theme="7" tint="0.79998168889431442"/>
        </patternFill>
      </fill>
    </dxf>
    <dxf>
      <fill>
        <patternFill>
          <bgColor theme="9" tint="0.59996337778862885"/>
        </patternFill>
      </fill>
    </dxf>
    <dxf>
      <fill>
        <patternFill>
          <bgColor theme="6" tint="0.39994506668294322"/>
        </patternFill>
      </fill>
    </dxf>
    <dxf>
      <fill>
        <patternFill>
          <bgColor rgb="FF66FF66"/>
        </patternFill>
      </fill>
    </dxf>
    <dxf>
      <fill>
        <patternFill>
          <bgColor rgb="FF00FF00"/>
        </patternFill>
      </fill>
    </dxf>
    <dxf>
      <fill>
        <patternFill>
          <bgColor rgb="FF92D050"/>
        </patternFill>
      </fill>
    </dxf>
    <dxf>
      <font>
        <color rgb="FF9C0006"/>
      </font>
    </dxf>
    <dxf>
      <font>
        <color rgb="FF9C0006"/>
      </font>
    </dxf>
    <dxf>
      <font>
        <color rgb="FFFF0000"/>
      </font>
    </dxf>
    <dxf>
      <font>
        <color rgb="FFFF0000"/>
      </font>
    </dxf>
  </dxfs>
  <tableStyles count="0" defaultTableStyle="TableStyleMedium2" defaultPivotStyle="PivotStyleLight16"/>
  <colors>
    <mruColors>
      <color rgb="FF66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eplo365-my.sharepoint.com/personal/prasannakumar_v_tataelectronics_co_in/Documents/Tapti%20Files/Tracker%20and%20data_12%20Nov%202024.xlsx" TargetMode="External"/><Relationship Id="rId1" Type="http://schemas.openxmlformats.org/officeDocument/2006/relationships/externalLinkPath" Target="/personal/prasannakumar_v_tataelectronics_co_in/Documents/Tapti%20Files/Tracker%20and%20data_12%20Nov%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tus"/>
      <sheetName val="Pareto TLA"/>
      <sheetName val="TAPTI_Presentation"/>
      <sheetName val="Pareto"/>
      <sheetName val="Sheet2"/>
      <sheetName val="NOMENCLETURE"/>
    </sheetNames>
    <sheetDataSet>
      <sheetData sheetId="0"/>
      <sheetData sheetId="1"/>
      <sheetData sheetId="2">
        <row r="29">
          <cell r="B29" t="str">
            <v>T-VC-202444001</v>
          </cell>
          <cell r="C29" t="str">
            <v>PV1.5</v>
          </cell>
          <cell r="D29" t="str">
            <v>TAPTI</v>
          </cell>
          <cell r="E29" t="str">
            <v>VCUSB</v>
          </cell>
          <cell r="F29">
            <v>95</v>
          </cell>
          <cell r="G29">
            <v>216</v>
          </cell>
          <cell r="H29">
            <v>122</v>
          </cell>
          <cell r="I29">
            <v>0.62962962962962965</v>
          </cell>
          <cell r="J29">
            <v>0.8970588235294118</v>
          </cell>
          <cell r="K29">
            <v>0.56481481481481477</v>
          </cell>
        </row>
        <row r="30">
          <cell r="B30" t="str">
            <v>JL-GD-202445001</v>
          </cell>
          <cell r="C30" t="str">
            <v>NPI Testing</v>
          </cell>
          <cell r="D30" t="str">
            <v>TAPTI</v>
          </cell>
          <cell r="E30" t="str">
            <v>GATE DRIVER</v>
          </cell>
          <cell r="F30">
            <v>10</v>
          </cell>
          <cell r="G30" t="str">
            <v>NA</v>
          </cell>
          <cell r="H30" t="str">
            <v>NA</v>
          </cell>
          <cell r="I30" t="str">
            <v>NA</v>
          </cell>
          <cell r="J30" t="str">
            <v>NA</v>
          </cell>
          <cell r="K30">
            <v>1</v>
          </cell>
        </row>
        <row r="31">
          <cell r="B31" t="str">
            <v>T-VC-202446001</v>
          </cell>
          <cell r="C31" t="str">
            <v>PV1.5</v>
          </cell>
          <cell r="D31" t="str">
            <v>TAPTI</v>
          </cell>
          <cell r="E31" t="str">
            <v>VCUSB</v>
          </cell>
          <cell r="F31">
            <v>24</v>
          </cell>
          <cell r="G31">
            <v>64</v>
          </cell>
          <cell r="H31">
            <v>55</v>
          </cell>
          <cell r="I31">
            <v>0.921875</v>
          </cell>
          <cell r="J31">
            <v>0.93220338983050843</v>
          </cell>
          <cell r="K31">
            <v>0.859375</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prasannakumar_v_tataelectronics_co_in/Documents/Forms/All.aspx?RootFolder=%2Fpersonal%2Fprasannakumar%5Fv%5Ftataelectronics%5Fco%5Fin%2FDocuments%2FTapti%20Files%2F02%5FGlovebox%2FRC2&amp;FolderCTID=0x0120003BC14A99D7EF1345A19289FB50C9C046&amp;View=%7BE8AFF97D%2D96A8%2D4115%2D9B8C%2DD66BFFEC6625%7D" TargetMode="External"/><Relationship Id="rId18" Type="http://schemas.openxmlformats.org/officeDocument/2006/relationships/hyperlink" Target="../../../../../../../prasannakumar_v_tataelectronics_co_in/Tapti%20Files/02_Glovebox/RC2/Invoice/GB_Invoice.pdf" TargetMode="External"/><Relationship Id="rId26" Type="http://schemas.openxmlformats.org/officeDocument/2006/relationships/hyperlink" Target="../../../../../../../:x:/r/personal/prasannakumar_v_tataelectronics_co_in/_layouts/15/Doc.aspx?sourcedoc=%7BDC2BAFC6-63D1-4CFC-94BF-9B923A207D97%7D&amp;file=Traveller_BMB_2%20-%20Internal.xlsx&amp;action=default&amp;mobileredirect=true" TargetMode="External"/><Relationship Id="rId39" Type="http://schemas.openxmlformats.org/officeDocument/2006/relationships/hyperlink" Target="../../../../../../prasannakumar_v_tataelectronics_co_in/Documents/Forms/All.aspx?RootFolder=%2Fpersonal%2Fprasannakumar%5Fv%5Ftataelectronics%5Fco%5Fin%2FDocuments%2FTapti%20Files%2F01%5FUSB%20Duo%2FTQP&amp;FolderCTID=0x0120003BC14A99D7EF1345A19289FB50C9C046&amp;View=%7BE8AFF97D%2D96A8%2D4115%2D9B8C%2DD66BFFEC6625%7D" TargetMode="External"/><Relationship Id="rId21" Type="http://schemas.openxmlformats.org/officeDocument/2006/relationships/hyperlink" Target="../../../../../../prasannakumar_v_tataelectronics_co_in/Documents/Tapti%20Files/01_USB%20Duo/TQP/Qualification%20Report/Traveller_USB_Duo_TQP.xlsx?d=wb29bba3a710f4c278ed77f8c4da465f1" TargetMode="External"/><Relationship Id="rId34" Type="http://schemas.openxmlformats.org/officeDocument/2006/relationships/hyperlink" Target="../../../../../../prasannakumar_v_tataelectronics_co_in/Documents/Tapti%20Files/02_Glovebox/RC2/Qualificaiton%20Report/Traveller_TAPTI_Glove_Box_Sample_RC2%20-%20Lot%202.xlsx?d=w3d6265bf7bbd4132918ae34c4fdc6f69" TargetMode="External"/><Relationship Id="rId42" Type="http://schemas.openxmlformats.org/officeDocument/2006/relationships/hyperlink" Target="../../../../../../prasannakumar_v_tataelectronics_co_in/Documents/Tapti%20Files/Scanned%20Qualification%20Report/Final%20Report/VC_USB_RC2.pdf" TargetMode="External"/><Relationship Id="rId47" Type="http://schemas.openxmlformats.org/officeDocument/2006/relationships/hyperlink" Target="../../../../../../prasannakumar_v_tataelectronics_co_in/Documents/Tapti%20Files/01_USB%20Duo/TQP_/Qualification%20Report/Traveller_USB_Duo_TQP.xlsx" TargetMode="External"/><Relationship Id="rId50" Type="http://schemas.openxmlformats.org/officeDocument/2006/relationships/hyperlink" Target="file:///I:\TSAT_Files\OneDrive%20-%20TEPLO365\Tapti%20Files\VCUSB\Engineering%20Build" TargetMode="External"/><Relationship Id="rId7" Type="http://schemas.openxmlformats.org/officeDocument/2006/relationships/hyperlink" Target="../../../../../../../prasannakumar_v_tataelectronics_co_in/Documents/Tapti%20Files/USB%20Duo/AOI/Images" TargetMode="External"/><Relationship Id="rId2" Type="http://schemas.openxmlformats.org/officeDocument/2006/relationships/hyperlink" Target="../../../../../../../prasannakumar_v_tataelectronics_co_in/Documents/Tapti%20Files/USB%20Duo/Qualification%20Report/Traveller_TAPTI_USB_Duo.xlsx" TargetMode="External"/><Relationship Id="rId16" Type="http://schemas.openxmlformats.org/officeDocument/2006/relationships/hyperlink" Target="../../../../../../prasannakumar_v_tataelectronics_co_in/Documents/Tapti%20Files/01_USB%20Duo/RC2/Qualification%20Report/Traveller_TAPTI_USB_Duo.xlsx?d=wb01d2589c8504542ae8f1ec57dfd0736" TargetMode="External"/><Relationship Id="rId29" Type="http://schemas.openxmlformats.org/officeDocument/2006/relationships/hyperlink" Target="../../../../../../../:x:/r/personal/prasannakumar_v_tataelectronics_co_in/_layouts/15/Doc.aspx?sourcedoc=%7BBB8BD76E-9EB4-4D2A-A26B-47C00BA4A933%7D&amp;file=Traveller_TAPTI_Glove_Box_Sample_RC2%20-%20Lot%203.xlsx&amp;action=default&amp;mobileredirect=true" TargetMode="External"/><Relationship Id="rId11" Type="http://schemas.openxmlformats.org/officeDocument/2006/relationships/hyperlink" Target="../../../../../../../prasannakumar_v_tataelectronics_co_in/Documents/Tapti%20Files/Audio%20Amplfier/Qualification%20report/Traveller_TAPTI_Audio_Amplifier..xlsx" TargetMode="External"/><Relationship Id="rId24" Type="http://schemas.openxmlformats.org/officeDocument/2006/relationships/hyperlink" Target="../../../../../../prasannakumar_v_tataelectronics_co_in/Documents/Tapti%20Files/02_Glovebox/TQP/Stored%20Numbers/Unconsumed.xlsx" TargetMode="External"/><Relationship Id="rId32" Type="http://schemas.openxmlformats.org/officeDocument/2006/relationships/hyperlink" Target="../../../../../../prasannakumar_v_tataelectronics_co_in/Documents/Tapti%20Files/02_Glovebox/TQP/Qualificaiton%20Report/Glovebox-Traveller(TQP_400).xlsx?d=w630cd04a75f346429214005ae74ee78e" TargetMode="External"/><Relationship Id="rId37" Type="http://schemas.openxmlformats.org/officeDocument/2006/relationships/hyperlink" Target="../../../../../../prasannakumar_v_tataelectronics_co_in/Documents/Forms/All.aspx?RootFolder=%2Fpersonal%2Fprasannakumar%5Fv%5Ftataelectronics%5Fco%5Fin%2FDocuments%2FTapti%20Files%2F02%5FGlovebox%2FTQP&amp;FolderCTID=0x0120003BC14A99D7EF1345A19289FB50C9C046&amp;View=%7BE8AFF97D%2D96A8%2D4115%2D9B8C%2DD66BFFEC6625%7D" TargetMode="External"/><Relationship Id="rId40" Type="http://schemas.openxmlformats.org/officeDocument/2006/relationships/hyperlink" Target="../../../../../../prasannakumar_v_tataelectronics_co_in/Documents/Tapti%20Files/Scanned%20Qualification%20Report/Final%20Report/USB_DUO_RC2.pdf" TargetMode="External"/><Relationship Id="rId45" Type="http://schemas.openxmlformats.org/officeDocument/2006/relationships/hyperlink" Target="../../../../../../prasannakumar_v_tataelectronics_co_in/Documents/Tapti%20Files/Scanned%20Qualification%20Report/Final%20Report/Glove%20Box_Rc2_Lot_3.pdf" TargetMode="External"/><Relationship Id="rId5" Type="http://schemas.openxmlformats.org/officeDocument/2006/relationships/hyperlink" Target="../../../../../../../prasannakumar_v_tataelectronics_co_in/Documents/Tapti%20Files/Glovebox/AOI" TargetMode="External"/><Relationship Id="rId15" Type="http://schemas.openxmlformats.org/officeDocument/2006/relationships/hyperlink" Target="../../../../../../../:x:/g/personal/prasannakumar_v_tataelectronics_co_in/EU5FdUSFUgdLmp_9mZ93OHwBnEEUHteH1-8QHMCOsjv-jQ" TargetMode="External"/><Relationship Id="rId23" Type="http://schemas.openxmlformats.org/officeDocument/2006/relationships/hyperlink" Target="../../../../../../prasannakumar_v_tataelectronics_co_in/Documents/Tapti%20Files/02_Glovebox/TQP/Stored%20Numbers/Unconsumed.xlsx" TargetMode="External"/><Relationship Id="rId28" Type="http://schemas.openxmlformats.org/officeDocument/2006/relationships/hyperlink" Target="../../../../../../../:x:/r/personal/prasannakumar_v_tataelectronics_co_in/_layouts/15/Doc.aspx?sourcedoc=%7B287C91A6-C5E5-4AF2-BAC3-C30B2B7E8DEE%7D&amp;file=Traveller_BMB_4%201%20-%20Internal.xlsx&amp;action=default&amp;mobileredirect=true" TargetMode="External"/><Relationship Id="rId36" Type="http://schemas.openxmlformats.org/officeDocument/2006/relationships/hyperlink" Target="../../../../../../prasannakumar_v_tataelectronics_co_in/Documents/Forms/All.aspx?RootFolder=%2Fpersonal%2Fprasannakumar%5Fv%5Ftataelectronics%5Fco%5Fin%2FDocuments%2FTapti%20Files%2F02%5FGlovebox%2FRC2&amp;FolderCTID=0x0120003BC14A99D7EF1345A19289FB50C9C046&amp;View=%7BE8AFF97D%2D96A8%2D4115%2D9B8C%2DD66BFFEC6625%7D" TargetMode="External"/><Relationship Id="rId49" Type="http://schemas.openxmlformats.org/officeDocument/2006/relationships/hyperlink" Target="file:///I:\TSAT_Files\OneDrive%20-%20TEPLO365\Tapti%20Files\VCUSB\Engineering%20Build" TargetMode="External"/><Relationship Id="rId10" Type="http://schemas.openxmlformats.org/officeDocument/2006/relationships/hyperlink" Target="../../../../../../../prasannakumar_v_tataelectronics_co_in/Documents/Tapti%20Files/VCUSB/After%20reflow%20Images" TargetMode="External"/><Relationship Id="rId19" Type="http://schemas.openxmlformats.org/officeDocument/2006/relationships/hyperlink" Target="../../../../../../../prasannakumar_v_tataelectronics_co_in/Tapti%20Files/02_Glovebox/RC2/Invoice/GB_Invoice_Lot2.pdf" TargetMode="External"/><Relationship Id="rId31" Type="http://schemas.openxmlformats.org/officeDocument/2006/relationships/hyperlink" Target="../../../../../../prasannakumar_v_tataelectronics_co_in/Documents/Tapti%20Files/02_Glovebox/TQP/Qualificaiton%20Report/Glovebox-Traveller(TQP_Lot2_200)%20.xlsx?d=w125de7af2f5348ee9950805131e4c4d1" TargetMode="External"/><Relationship Id="rId44" Type="http://schemas.openxmlformats.org/officeDocument/2006/relationships/hyperlink" Target="../../../../../../prasannakumar_v_tataelectronics_co_in/Documents/Tapti%20Files/Scanned%20Qualification%20Report/Final%20Report/Glove%20Box_RC2_Lot_2.pdf" TargetMode="External"/><Relationship Id="rId4" Type="http://schemas.openxmlformats.org/officeDocument/2006/relationships/hyperlink" Target="../../../../../../../prasannakumar_v_tataelectronics_co_in/Documents/Tapti%20Files/Glovebox/Qualificaiton%20Report/Traveller_TAPTI_Glove_Box.xlsx" TargetMode="External"/><Relationship Id="rId9" Type="http://schemas.openxmlformats.org/officeDocument/2006/relationships/hyperlink" Target="../../../../../../../prasannakumar_v_tataelectronics_co_in/Documents/Tapti%20Files/USB%20Duo/Inspection%20report/IMG_4530.HEIC" TargetMode="External"/><Relationship Id="rId14" Type="http://schemas.openxmlformats.org/officeDocument/2006/relationships/hyperlink" Target="../../../../../../../:x:/g/personal/prasannakumar_v_tataelectronics_co_in/Ef0d714z1YNFiUYoIGQn1u4ByDQgIT1YPNKXP_iIMY9qag" TargetMode="External"/><Relationship Id="rId22" Type="http://schemas.openxmlformats.org/officeDocument/2006/relationships/hyperlink" Target="../../../../../../prasannakumar_v_tataelectronics_co_in/Documents/Tapti%20Files/02_Glovebox/TQP/Stored%20Numbers/Unconsumed.xlsx" TargetMode="External"/><Relationship Id="rId27" Type="http://schemas.openxmlformats.org/officeDocument/2006/relationships/hyperlink" Target="../../../../../../../:x:/r/personal/prasannakumar_v_tataelectronics_co_in/_layouts/15/Doc.aspx?sourcedoc=%7B6F97EA59-2121-414C-9B3E-7939039270EA%7D&amp;file=Traveller_BMB_3%20-%20Internal.xlsx&amp;action=default&amp;mobileredirect=true" TargetMode="External"/><Relationship Id="rId30" Type="http://schemas.openxmlformats.org/officeDocument/2006/relationships/hyperlink" Target="../../../../../../prasannakumar_v_tataelectronics_co_in/Documents/Tapti%20Files/01_USB%20Duo/TQP_/Qualification%20Report/Traveller_USB_Duo_TQP.xlsx" TargetMode="External"/><Relationship Id="rId35" Type="http://schemas.openxmlformats.org/officeDocument/2006/relationships/hyperlink" Target="../../../../../../prasannakumar_v_tataelectronics_co_in/Documents/Forms/All.aspx?RootFolder=%2Fpersonal%2Fprasannakumar%5Fv%5Ftataelectronics%5Fco%5Fin%2FDocuments%2FTapti%20Files%2F02%5FGlovebox%2FRC2&amp;FolderCTID=0x0120003BC14A99D7EF1345A19289FB50C9C046&amp;View=%7BE8AFF97D%2D96A8%2D4115%2D9B8C%2DD66BFFEC6625%7D" TargetMode="External"/><Relationship Id="rId43" Type="http://schemas.openxmlformats.org/officeDocument/2006/relationships/hyperlink" Target="../../../../../../prasannakumar_v_tataelectronics_co_in/Documents/Tapti%20Files/Scanned%20Qualification%20Report/Final%20Report/Glove%20Box_RC2.pdf" TargetMode="External"/><Relationship Id="rId48" Type="http://schemas.openxmlformats.org/officeDocument/2006/relationships/hyperlink" Target="../../../../../../../:f:/g/personal/prasannakumar_v_tataelectronics_co_in/EsnnZ5-d7DJJhZqu70tT9E8B_6p7X4CX7_jtZhSBh1Vkew?e=ufdQgU" TargetMode="External"/><Relationship Id="rId8" Type="http://schemas.openxmlformats.org/officeDocument/2006/relationships/hyperlink" Target="../../../../../../../prasannakumar_v_tataelectronics_co_in/Documents/Tapti%20Files/USB%20Duo/AOI/Images" TargetMode="External"/><Relationship Id="rId51" Type="http://schemas.openxmlformats.org/officeDocument/2006/relationships/printerSettings" Target="../printerSettings/printerSettings1.bin"/><Relationship Id="rId3" Type="http://schemas.openxmlformats.org/officeDocument/2006/relationships/hyperlink" Target="../../../../../../../prasannakumar_v_tataelectronics_co_in/Documents/Tapti%20Files/Glovebox/Qualificaiton%20Report/Traveller_TAPTI_Glove_Box_Lot_2.xlsx" TargetMode="External"/><Relationship Id="rId12" Type="http://schemas.openxmlformats.org/officeDocument/2006/relationships/hyperlink" Target="../../../../../../prasannakumar_v_tataelectronics_co_in/Documents/Forms/All.aspx?RootFolder=%2Fpersonal%2Fprasannakumar%5Fv%5Ftataelectronics%5Fco%5Fin%2FDocuments%2FTapti%20Files%2F01%5FUSB%20Duo%2FRC2&amp;FolderCTID=0x0120003BC14A99D7EF1345A19289FB50C9C046&amp;View=%7BE8AFF97D%2D96A8%2D4115%2D9B8C%2DD66BFFEC6625%7D" TargetMode="External"/><Relationship Id="rId17" Type="http://schemas.openxmlformats.org/officeDocument/2006/relationships/hyperlink" Target="../../../../../../../prasannakumar_v_tataelectronics_co_in/Documents/NPI%20-%20Sales/VC%20USB%20and%20USB%20DUO_Yanfeng_Rc2" TargetMode="External"/><Relationship Id="rId25" Type="http://schemas.openxmlformats.org/officeDocument/2006/relationships/hyperlink" Target="../../../../../../../:x:/r/personal/prasannakumar_v_tataelectronics_co_in/_layouts/15/Doc.aspx?sourcedoc=%7B3C3BAC6A-5677-40FF-8E4C-F925BD526BF0%7D&amp;file=Traveller_BMB_1%20-%20Internal.xlsx&amp;action=default&amp;mobileredirect=true" TargetMode="External"/><Relationship Id="rId33" Type="http://schemas.openxmlformats.org/officeDocument/2006/relationships/hyperlink" Target="../../../../../../prasannakumar_v_tataelectronics_co_in/Documents/Tapti%20Files/02_Glovebox/RC2/Qualificaiton%20Report/Traveller_TAPTI_Glove_Box_Sample_RC2%20-%20Lot%203.xlsx?d=wbb8bd76e9eb44d2aa26b47c00ba4a933" TargetMode="External"/><Relationship Id="rId38" Type="http://schemas.openxmlformats.org/officeDocument/2006/relationships/hyperlink" Target="../../../../../../prasannakumar_v_tataelectronics_co_in/Documents/Forms/All.aspx?RootFolder=%2Fpersonal%2Fprasannakumar%5Fv%5Ftataelectronics%5Fco%5Fin%2FDocuments%2FTapti%20Files%2F02%5FGlovebox%2FTQP&amp;FolderCTID=0x0120003BC14A99D7EF1345A19289FB50C9C046&amp;View=%7BE8AFF97D%2D96A8%2D4115%2D9B8C%2DD66BFFEC6625%7D" TargetMode="External"/><Relationship Id="rId46" Type="http://schemas.openxmlformats.org/officeDocument/2006/relationships/hyperlink" Target="../../../../../../prasannakumar_v_tataelectronics_co_in/Documents/Tapti%20Files/Scanned%20Qualification%20Report/Final%20Report/Glove%20Box_TQP.pdf" TargetMode="External"/><Relationship Id="rId20" Type="http://schemas.openxmlformats.org/officeDocument/2006/relationships/hyperlink" Target="../../../../../../../prasannakumar_v_tataelectronics_co_in/Tapti%20Files/03_VCUSB/RC2/Invoice/VC_USB_Inovice_2.pdf" TargetMode="External"/><Relationship Id="rId41" Type="http://schemas.openxmlformats.org/officeDocument/2006/relationships/hyperlink" Target="../../../../../../prasannakumar_v_tataelectronics_co_in/Documents/Tapti%20Files/Scanned%20Qualification%20Report/Final%20Report/USB_DUO_TQP.pdf" TargetMode="External"/><Relationship Id="rId1" Type="http://schemas.openxmlformats.org/officeDocument/2006/relationships/hyperlink" Target="../../../../../../../prasannakumar_v_tataelectronics_co_in/Documents/Tapti%20Files/VCUSB/Qualification%20Report/Traveller_TAPTI_VC_USB.xlsx" TargetMode="External"/><Relationship Id="rId6" Type="http://schemas.openxmlformats.org/officeDocument/2006/relationships/hyperlink" Target="../../../../../../../prasannakumar_v_tataelectronics_co_in/Documents/Tapti%20Files/Glovebox/AOI"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x:/r/personal/prasannakumar_v_tataelectronics_co_in/_layouts/15/Doc.aspx?sourcedoc=%7BDC2BAFC6-63D1-4CFC-94BF-9B923A207D97%7D&amp;file=Traveller_BMB_2%20-%20Internal.xlsx&amp;action=default&amp;mobileredirect=true" TargetMode="External"/><Relationship Id="rId13" Type="http://schemas.openxmlformats.org/officeDocument/2006/relationships/hyperlink" Target="file:///C:\Users\prasannakumar.v\AppData\Local\Microsoft\prasannakumar_v_tataelectronics_co_in\Documents\Tapti%20Files\USB%20Duo\Qualification%20Report\Traveller_TAPTI_USB_Duo.xlsx" TargetMode="External"/><Relationship Id="rId18" Type="http://schemas.openxmlformats.org/officeDocument/2006/relationships/hyperlink" Target="file:///C:\Users\prasannakumar.v\AppData\Local\Microsoft\prasannakumar_v_tataelectronics_co_in\Documents\Tapti%20Files\USB%20Duo\AOI\Images" TargetMode="External"/><Relationship Id="rId3" Type="http://schemas.openxmlformats.org/officeDocument/2006/relationships/hyperlink" Target="../../../../../../../:f:/g/personal/prasannakumar_v_tataelectronics_co_in/EsnnZ5-d7DJJhZqu70tT9E8B_6p7X4CX7_jtZhSBh1Vkew?e=ufdQgU" TargetMode="External"/><Relationship Id="rId21" Type="http://schemas.openxmlformats.org/officeDocument/2006/relationships/hyperlink" Target="file:///I:\TSAT_Files\OneDrive%20-%20TEPLO365\Tapti%20Files\VCUSB\Engineering%20Build" TargetMode="External"/><Relationship Id="rId7" Type="http://schemas.openxmlformats.org/officeDocument/2006/relationships/hyperlink" Target="../../../../../../../:x:/r/personal/prasannakumar_v_tataelectronics_co_in/_layouts/15/Doc.aspx?sourcedoc=%7B3C3BAC6A-5677-40FF-8E4C-F925BD526BF0%7D&amp;file=Traveller_BMB_1%20-%20Internal.xlsx&amp;action=default&amp;mobileredirect=true" TargetMode="External"/><Relationship Id="rId12" Type="http://schemas.openxmlformats.org/officeDocument/2006/relationships/hyperlink" Target="file:///C:\Users\prasannakumar.v\AppData\Local\Microsoft\prasannakumar_v_tataelectronics_co_in\Documents\Tapti%20Files\VCUSB\Qualification%20Report\Traveller_TAPTI_VC_USB.xlsx" TargetMode="External"/><Relationship Id="rId17" Type="http://schemas.openxmlformats.org/officeDocument/2006/relationships/hyperlink" Target="file:///C:\Users\prasannakumar.v\AppData\Local\Microsoft\prasannakumar_v_tataelectronics_co_in\Documents\Tapti%20Files\Glovebox\AOI" TargetMode="External"/><Relationship Id="rId2" Type="http://schemas.openxmlformats.org/officeDocument/2006/relationships/hyperlink" Target="../../../../../../../:f:/g/personal/prasannakumar_v_tataelectronics_co_in/EgGpS5V7nG9LnfDcSa2t7_8BwPzchoVGEt3isc5N_bJt5A?e=9sjlJd" TargetMode="External"/><Relationship Id="rId16" Type="http://schemas.openxmlformats.org/officeDocument/2006/relationships/hyperlink" Target="file:///C:\Users\prasannakumar.v\AppData\Local\Microsoft\prasannakumar_v_tataelectronics_co_in\Documents\Tapti%20Files\Glovebox\AOI" TargetMode="External"/><Relationship Id="rId20" Type="http://schemas.openxmlformats.org/officeDocument/2006/relationships/hyperlink" Target="file:///C:\Users\prasannakumar.v\AppData\Local\Microsoft\prasannakumar_v_tataelectronics_co_in\Documents\Tapti%20Files\Audio%20Amplfier\Qualification%20report\Traveller_TAPTI_Audio_Amplifier..xlsx" TargetMode="External"/><Relationship Id="rId1" Type="http://schemas.openxmlformats.org/officeDocument/2006/relationships/hyperlink" Target="../../../../../../../:f:/g/personal/prasannakumar_v_tataelectronics_co_in/Et1Az6zbXBFEhE580dK5MKgBsh4ofnywZWkGgReR6XB3wQ?e=ScmhEf" TargetMode="External"/><Relationship Id="rId6" Type="http://schemas.openxmlformats.org/officeDocument/2006/relationships/hyperlink" Target="../../../../../../../:b:/g/personal/prasannakumar_v_tataelectronics_co_in/EfiXghKa8NlAvGYh4WO-0tABG-yyVHOY7xEINeyXNoLtJg?e=FN2seH" TargetMode="External"/><Relationship Id="rId11" Type="http://schemas.openxmlformats.org/officeDocument/2006/relationships/hyperlink" Target="../../../../../../../:x:/r/personal/prasannakumar_v_tataelectronics_co_in/_layouts/15/Doc.aspx?sourcedoc=%7BBB8BD76E-9EB4-4D2A-A26B-47C00BA4A933%7D&amp;file=Traveller_TAPTI_Glove_Box_Sample_RC2%20-%20Lot%203.xlsx&amp;action=default&amp;mobileredirect=true" TargetMode="External"/><Relationship Id="rId24" Type="http://schemas.openxmlformats.org/officeDocument/2006/relationships/hyperlink" Target="../../../../../../prasannakumar_v_tataelectronics_co_in/Documents/Tapti%20Files/01_USB%20Duo/TQP_/Qualification%20Report/Traveller_USB_Duo_TQP.xlsx" TargetMode="External"/><Relationship Id="rId5" Type="http://schemas.openxmlformats.org/officeDocument/2006/relationships/hyperlink" Target="../../../../../../../:x:/g/personal/prasannakumar_v_tataelectronics_co_in/EU5FdUSFUgdLmp_9mZ93OHwBnEEUHteH1-8QHMCOsjv-jQ?e=xaYusy" TargetMode="External"/><Relationship Id="rId15" Type="http://schemas.openxmlformats.org/officeDocument/2006/relationships/hyperlink" Target="file:///C:\Users\prasannakumar.v\AppData\Local\Microsoft\prasannakumar_v_tataelectronics_co_in\Documents\Tapti%20Files\Glovebox\Qualificaiton%20Report\Traveller_TAPTI_Glove_Box.xlsx" TargetMode="External"/><Relationship Id="rId23" Type="http://schemas.openxmlformats.org/officeDocument/2006/relationships/hyperlink" Target="../../../../../../prasannakumar_v_tataelectronics_co_in/Documents/Tapti%20Files/01_USB%20Duo/TQP_/Qualification%20Report/Traveller_USB_Duo_TQP.xlsx" TargetMode="External"/><Relationship Id="rId10" Type="http://schemas.openxmlformats.org/officeDocument/2006/relationships/hyperlink" Target="../../../../../../../:x:/r/personal/prasannakumar_v_tataelectronics_co_in/_layouts/15/Doc.aspx?sourcedoc=%7B287C91A6-C5E5-4AF2-BAC3-C30B2B7E8DEE%7D&amp;file=Traveller_BMB_4%201%20-%20Internal.xlsx&amp;action=default&amp;mobileredirect=true" TargetMode="External"/><Relationship Id="rId19" Type="http://schemas.openxmlformats.org/officeDocument/2006/relationships/hyperlink" Target="file:///C:\Users\prasannakumar.v\AppData\Local\Microsoft\prasannakumar_v_tataelectronics_co_in\Documents\Tapti%20Files\USB%20Duo\AOI\Images" TargetMode="External"/><Relationship Id="rId4" Type="http://schemas.openxmlformats.org/officeDocument/2006/relationships/hyperlink" Target="../../../../../../../prasannakumar_v_tataelectronics_co_in/Documents/Tapti%20Files/VCUSB/RC2/Qualification%20report/Traveller_TAPTI_VC_USB_RC2.xlsx" TargetMode="External"/><Relationship Id="rId9" Type="http://schemas.openxmlformats.org/officeDocument/2006/relationships/hyperlink" Target="../../../../../../../:x:/r/personal/prasannakumar_v_tataelectronics_co_in/_layouts/15/Doc.aspx?sourcedoc=%7B6F97EA59-2121-414C-9B3E-7939039270EA%7D&amp;file=Traveller_BMB_3%20-%20Internal.xlsx&amp;action=default&amp;mobileredirect=true" TargetMode="External"/><Relationship Id="rId14" Type="http://schemas.openxmlformats.org/officeDocument/2006/relationships/hyperlink" Target="file:///C:\Users\prasannakumar.v\AppData\Local\Microsoft\prasannakumar_v_tataelectronics_co_in\Documents\Tapti%20Files\Glovebox\Qualificaiton%20Report\Traveller_TAPTI_Glove_Box_Lot_2.xlsx" TargetMode="External"/><Relationship Id="rId22" Type="http://schemas.openxmlformats.org/officeDocument/2006/relationships/hyperlink" Target="file:///I:\TSAT_Files\OneDrive%20-%20TEPLO365\Tapti%20Files\VCUSB\Engineering%20Buil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S63"/>
  <sheetViews>
    <sheetView tabSelected="1" zoomScale="73" zoomScaleNormal="85" workbookViewId="0">
      <pane ySplit="1" topLeftCell="A34" activePane="bottomLeft" state="frozen"/>
      <selection pane="bottomLeft" activeCell="X1" sqref="A1:X1"/>
    </sheetView>
  </sheetViews>
  <sheetFormatPr defaultRowHeight="15" outlineLevelCol="1" x14ac:dyDescent="0.25"/>
  <cols>
    <col min="1" max="1" width="10.140625" style="2" bestFit="1" customWidth="1"/>
    <col min="2" max="2" width="22" style="2" bestFit="1" customWidth="1"/>
    <col min="3" max="3" width="19.28515625" style="2" bestFit="1" customWidth="1"/>
    <col min="4" max="4" width="47.28515625" style="2" bestFit="1" customWidth="1"/>
    <col min="5" max="5" width="15.7109375" style="4" bestFit="1" customWidth="1"/>
    <col min="6" max="6" width="14.85546875" style="2" customWidth="1"/>
    <col min="7" max="7" width="10.5703125" style="2" customWidth="1"/>
    <col min="8" max="8" width="10.5703125" style="2" customWidth="1" outlineLevel="1"/>
    <col min="9" max="10" width="10.5703125" style="34" customWidth="1" outlineLevel="1"/>
    <col min="11" max="13" width="10.5703125" style="2" customWidth="1" outlineLevel="1"/>
    <col min="14" max="14" width="9.42578125" style="2" customWidth="1" outlineLevel="1"/>
    <col min="15" max="15" width="40.85546875" style="2" customWidth="1" outlineLevel="1"/>
    <col min="16" max="16" width="46.28515625" style="2" customWidth="1" outlineLevel="1"/>
    <col min="17" max="17" width="17.5703125" style="2" customWidth="1"/>
    <col min="18" max="18" width="40.28515625" style="2" bestFit="1" customWidth="1"/>
    <col min="19" max="19" width="14.85546875" style="2" customWidth="1"/>
    <col min="20" max="20" width="13" customWidth="1"/>
    <col min="21" max="21" width="10.28515625" style="2" customWidth="1"/>
    <col min="22" max="22" width="15.85546875" style="2" customWidth="1"/>
    <col min="23" max="23" width="26" style="2" bestFit="1" customWidth="1"/>
    <col min="24" max="24" width="26.7109375" style="2" bestFit="1" customWidth="1"/>
    <col min="25" max="26" width="18.140625" style="2" customWidth="1"/>
    <col min="27" max="27" width="54.7109375" customWidth="1"/>
    <col min="28" max="28" width="54.7109375" hidden="1" customWidth="1"/>
    <col min="29" max="29" width="12.5703125" customWidth="1"/>
    <col min="30" max="30" width="7.7109375" customWidth="1"/>
    <col min="31" max="31" width="18.5703125" customWidth="1"/>
    <col min="32" max="32" width="50.140625" customWidth="1"/>
    <col min="33" max="33" width="12.42578125" customWidth="1"/>
    <col min="34" max="36" width="9.140625" customWidth="1"/>
    <col min="37" max="37" width="13.28515625" customWidth="1"/>
    <col min="38" max="38" width="31.85546875" style="1" customWidth="1"/>
    <col min="39" max="39" width="18.7109375" customWidth="1"/>
    <col min="40" max="40" width="23.42578125" bestFit="1" customWidth="1"/>
  </cols>
  <sheetData>
    <row r="1" spans="1:45" ht="40.5" customHeight="1" x14ac:dyDescent="0.25">
      <c r="A1" s="53" t="s">
        <v>340</v>
      </c>
      <c r="B1" s="53" t="s">
        <v>329</v>
      </c>
      <c r="C1" s="8" t="s">
        <v>1</v>
      </c>
      <c r="D1" s="8" t="s">
        <v>2</v>
      </c>
      <c r="E1" s="9" t="s">
        <v>3</v>
      </c>
      <c r="F1" s="8" t="s">
        <v>4</v>
      </c>
      <c r="G1" s="31" t="s">
        <v>5</v>
      </c>
      <c r="H1" s="31" t="s">
        <v>6</v>
      </c>
      <c r="I1" s="32" t="s">
        <v>7</v>
      </c>
      <c r="J1" s="32" t="s">
        <v>8</v>
      </c>
      <c r="K1" s="31" t="s">
        <v>9</v>
      </c>
      <c r="L1" s="31" t="s">
        <v>10</v>
      </c>
      <c r="M1" s="31" t="s">
        <v>11</v>
      </c>
      <c r="N1" s="31" t="s">
        <v>12</v>
      </c>
      <c r="O1" s="31" t="s">
        <v>13</v>
      </c>
      <c r="P1" s="31" t="s">
        <v>14</v>
      </c>
      <c r="Q1" s="31" t="s">
        <v>15</v>
      </c>
      <c r="R1" s="31" t="s">
        <v>16</v>
      </c>
      <c r="S1" s="31" t="s">
        <v>17</v>
      </c>
      <c r="T1" s="31" t="s">
        <v>18</v>
      </c>
      <c r="U1" s="8" t="s">
        <v>19</v>
      </c>
      <c r="V1" s="8" t="s">
        <v>20</v>
      </c>
      <c r="W1" s="8" t="s">
        <v>313</v>
      </c>
      <c r="X1" s="8" t="s">
        <v>315</v>
      </c>
      <c r="Y1" s="8" t="s">
        <v>21</v>
      </c>
      <c r="Z1" s="8" t="s">
        <v>22</v>
      </c>
      <c r="AA1" s="31" t="s">
        <v>23</v>
      </c>
      <c r="AB1" s="9" t="s">
        <v>23</v>
      </c>
      <c r="AC1" s="9" t="s">
        <v>24</v>
      </c>
      <c r="AD1" s="9" t="s">
        <v>25</v>
      </c>
      <c r="AE1" s="8" t="s">
        <v>26</v>
      </c>
      <c r="AF1" s="8" t="s">
        <v>27</v>
      </c>
      <c r="AG1" s="8" t="s">
        <v>28</v>
      </c>
      <c r="AH1" s="8" t="s">
        <v>29</v>
      </c>
      <c r="AI1" s="8" t="s">
        <v>30</v>
      </c>
      <c r="AJ1" s="8" t="s">
        <v>31</v>
      </c>
      <c r="AK1" s="9" t="s">
        <v>32</v>
      </c>
      <c r="AL1" s="8" t="s">
        <v>33</v>
      </c>
      <c r="AM1" s="9"/>
      <c r="AN1" s="9" t="s">
        <v>34</v>
      </c>
      <c r="AO1" s="3"/>
      <c r="AP1" s="4"/>
      <c r="AQ1" s="4"/>
      <c r="AR1" s="4"/>
      <c r="AS1" s="4"/>
    </row>
    <row r="2" spans="1:45" ht="27" customHeight="1" x14ac:dyDescent="0.25">
      <c r="A2" s="10">
        <v>1</v>
      </c>
      <c r="B2" s="10"/>
      <c r="C2" s="11" t="s">
        <v>35</v>
      </c>
      <c r="D2" s="11"/>
      <c r="E2" s="12" t="s">
        <v>36</v>
      </c>
      <c r="F2" s="10" t="s">
        <v>37</v>
      </c>
      <c r="G2" s="10" t="s">
        <v>37</v>
      </c>
      <c r="H2" s="10" t="s">
        <v>37</v>
      </c>
      <c r="I2" s="10" t="s">
        <v>37</v>
      </c>
      <c r="J2" s="10" t="s">
        <v>37</v>
      </c>
      <c r="K2" s="10" t="s">
        <v>37</v>
      </c>
      <c r="L2" s="10" t="s">
        <v>37</v>
      </c>
      <c r="M2" s="10" t="s">
        <v>37</v>
      </c>
      <c r="N2" s="10" t="s">
        <v>37</v>
      </c>
      <c r="O2" s="10" t="s">
        <v>37</v>
      </c>
      <c r="P2" s="10" t="s">
        <v>37</v>
      </c>
      <c r="Q2" s="10" t="s">
        <v>37</v>
      </c>
      <c r="R2" s="10" t="s">
        <v>37</v>
      </c>
      <c r="S2" s="10" t="s">
        <v>37</v>
      </c>
      <c r="T2" s="40" t="s">
        <v>38</v>
      </c>
      <c r="U2" s="10">
        <v>40</v>
      </c>
      <c r="V2" s="5" t="s">
        <v>39</v>
      </c>
      <c r="W2" s="10"/>
      <c r="X2" s="10"/>
      <c r="Y2" s="5" t="s">
        <v>37</v>
      </c>
      <c r="Z2" s="5"/>
      <c r="AA2" s="13" t="s">
        <v>40</v>
      </c>
      <c r="AB2" s="13" t="s">
        <v>40</v>
      </c>
      <c r="AC2" s="13" t="s">
        <v>41</v>
      </c>
      <c r="AD2" s="13" t="s">
        <v>42</v>
      </c>
      <c r="AE2" s="13"/>
      <c r="AF2" s="13"/>
      <c r="AG2" s="13"/>
      <c r="AH2" s="13"/>
      <c r="AI2" s="13"/>
      <c r="AJ2" s="13"/>
      <c r="AK2" s="13"/>
      <c r="AL2" s="10" t="s">
        <v>43</v>
      </c>
      <c r="AM2" s="13"/>
      <c r="AN2" s="13"/>
      <c r="AO2" s="4"/>
      <c r="AP2" s="4"/>
      <c r="AQ2" s="4"/>
      <c r="AR2" s="4"/>
      <c r="AS2" s="4"/>
    </row>
    <row r="3" spans="1:45" ht="27" customHeight="1" x14ac:dyDescent="0.25">
      <c r="A3" s="10">
        <v>2</v>
      </c>
      <c r="B3" s="10"/>
      <c r="C3" s="11" t="s">
        <v>44</v>
      </c>
      <c r="D3" s="11"/>
      <c r="E3" s="12" t="s">
        <v>36</v>
      </c>
      <c r="F3" s="10">
        <v>60</v>
      </c>
      <c r="G3" s="10"/>
      <c r="H3" s="26">
        <f t="shared" ref="H3:H9" si="0">G3-M3-N3</f>
        <v>-10</v>
      </c>
      <c r="I3" s="33"/>
      <c r="J3" s="33"/>
      <c r="K3" s="30" t="e">
        <f t="shared" ref="K3:K36" si="1">H3/G3</f>
        <v>#DIV/0!</v>
      </c>
      <c r="L3" s="29">
        <v>5</v>
      </c>
      <c r="M3" s="29">
        <v>5</v>
      </c>
      <c r="N3" s="29">
        <v>5</v>
      </c>
      <c r="O3" s="10"/>
      <c r="P3" s="10"/>
      <c r="Q3" s="10"/>
      <c r="R3" s="10"/>
      <c r="S3" s="10"/>
      <c r="T3" s="40" t="s">
        <v>38</v>
      </c>
      <c r="U3" s="10">
        <v>60</v>
      </c>
      <c r="V3" s="16" t="s">
        <v>45</v>
      </c>
      <c r="W3" s="10"/>
      <c r="X3" s="10"/>
      <c r="Y3" s="6" t="s">
        <v>46</v>
      </c>
      <c r="Z3" s="6" t="s">
        <v>73</v>
      </c>
      <c r="AA3" s="14" t="s">
        <v>47</v>
      </c>
      <c r="AB3" s="14" t="s">
        <v>47</v>
      </c>
      <c r="AC3" s="13" t="s">
        <v>48</v>
      </c>
      <c r="AD3" s="13" t="s">
        <v>42</v>
      </c>
      <c r="AE3" s="13"/>
      <c r="AF3" s="13"/>
      <c r="AG3" s="13"/>
      <c r="AH3" s="13"/>
      <c r="AI3" s="13"/>
      <c r="AJ3" s="13"/>
      <c r="AK3" s="13"/>
      <c r="AL3" s="10"/>
      <c r="AM3" s="13"/>
      <c r="AN3" s="13"/>
      <c r="AO3" s="4"/>
      <c r="AP3" s="4"/>
      <c r="AQ3" s="4"/>
      <c r="AR3" s="4"/>
      <c r="AS3" s="4"/>
    </row>
    <row r="4" spans="1:45" ht="27" customHeight="1" x14ac:dyDescent="0.25">
      <c r="A4" s="10">
        <v>3</v>
      </c>
      <c r="B4" s="10"/>
      <c r="C4" s="10" t="s">
        <v>49</v>
      </c>
      <c r="D4" s="10"/>
      <c r="E4" s="12" t="s">
        <v>50</v>
      </c>
      <c r="F4" s="10" t="s">
        <v>37</v>
      </c>
      <c r="G4" s="10" t="s">
        <v>37</v>
      </c>
      <c r="H4" s="10" t="s">
        <v>37</v>
      </c>
      <c r="I4" s="10" t="s">
        <v>37</v>
      </c>
      <c r="J4" s="10" t="s">
        <v>37</v>
      </c>
      <c r="K4" s="10" t="s">
        <v>37</v>
      </c>
      <c r="L4" s="10" t="s">
        <v>37</v>
      </c>
      <c r="M4" s="10" t="s">
        <v>37</v>
      </c>
      <c r="N4" s="10" t="s">
        <v>37</v>
      </c>
      <c r="O4" s="10" t="s">
        <v>37</v>
      </c>
      <c r="P4" s="10" t="s">
        <v>37</v>
      </c>
      <c r="Q4" s="10" t="s">
        <v>37</v>
      </c>
      <c r="R4" s="10" t="s">
        <v>37</v>
      </c>
      <c r="S4" s="10" t="s">
        <v>37</v>
      </c>
      <c r="T4" s="40" t="s">
        <v>38</v>
      </c>
      <c r="U4" s="10">
        <v>40</v>
      </c>
      <c r="V4" s="5" t="s">
        <v>39</v>
      </c>
      <c r="W4" s="10"/>
      <c r="X4" s="10"/>
      <c r="Y4" s="5" t="s">
        <v>37</v>
      </c>
      <c r="Z4" s="5"/>
      <c r="AA4" s="13" t="s">
        <v>40</v>
      </c>
      <c r="AB4" s="13" t="s">
        <v>40</v>
      </c>
      <c r="AC4" s="13" t="s">
        <v>41</v>
      </c>
      <c r="AD4" s="13" t="s">
        <v>42</v>
      </c>
      <c r="AE4" s="13"/>
      <c r="AF4" s="13"/>
      <c r="AG4" s="13"/>
      <c r="AH4" s="13"/>
      <c r="AI4" s="13"/>
      <c r="AJ4" s="13"/>
      <c r="AK4" s="13"/>
      <c r="AL4" s="10" t="s">
        <v>51</v>
      </c>
      <c r="AM4" s="13"/>
      <c r="AN4" s="13"/>
      <c r="AO4" s="4"/>
      <c r="AP4" s="4"/>
      <c r="AQ4" s="4"/>
      <c r="AR4" s="4"/>
      <c r="AS4" s="4"/>
    </row>
    <row r="5" spans="1:45" ht="27" customHeight="1" x14ac:dyDescent="0.25">
      <c r="A5" s="10">
        <v>4</v>
      </c>
      <c r="B5" s="10"/>
      <c r="C5" s="11" t="s">
        <v>52</v>
      </c>
      <c r="D5" s="11"/>
      <c r="E5" s="12" t="s">
        <v>50</v>
      </c>
      <c r="F5" s="10">
        <v>60</v>
      </c>
      <c r="G5" s="10"/>
      <c r="H5" s="26">
        <f t="shared" si="0"/>
        <v>-10</v>
      </c>
      <c r="I5" s="33"/>
      <c r="J5" s="33"/>
      <c r="K5" s="30" t="e">
        <f t="shared" si="1"/>
        <v>#DIV/0!</v>
      </c>
      <c r="L5" s="29">
        <v>5</v>
      </c>
      <c r="M5" s="29">
        <v>5</v>
      </c>
      <c r="N5" s="29">
        <v>5</v>
      </c>
      <c r="O5" s="10"/>
      <c r="P5" s="10"/>
      <c r="Q5" s="10"/>
      <c r="R5" s="10"/>
      <c r="S5" s="10"/>
      <c r="T5" s="40" t="s">
        <v>38</v>
      </c>
      <c r="U5" s="10">
        <v>60</v>
      </c>
      <c r="V5" s="16" t="s">
        <v>45</v>
      </c>
      <c r="W5" s="10"/>
      <c r="X5" s="10"/>
      <c r="Y5" s="6" t="s">
        <v>46</v>
      </c>
      <c r="Z5" s="6" t="s">
        <v>73</v>
      </c>
      <c r="AA5" s="13" t="s">
        <v>53</v>
      </c>
      <c r="AB5" s="13" t="s">
        <v>53</v>
      </c>
      <c r="AC5" s="13" t="s">
        <v>48</v>
      </c>
      <c r="AD5" s="13" t="s">
        <v>42</v>
      </c>
      <c r="AE5" s="13"/>
      <c r="AF5" s="13"/>
      <c r="AG5" s="13"/>
      <c r="AH5" s="13"/>
      <c r="AI5" s="13"/>
      <c r="AJ5" s="13"/>
      <c r="AK5" s="13"/>
      <c r="AL5" s="11" t="s">
        <v>54</v>
      </c>
      <c r="AM5" s="13"/>
      <c r="AN5" s="13"/>
      <c r="AO5" s="4"/>
      <c r="AP5" s="4"/>
      <c r="AQ5" s="4"/>
      <c r="AR5" s="4"/>
      <c r="AS5" s="4"/>
    </row>
    <row r="6" spans="1:45" ht="27" customHeight="1" x14ac:dyDescent="0.25">
      <c r="A6" s="10">
        <v>5</v>
      </c>
      <c r="B6" s="10"/>
      <c r="C6" s="10" t="s">
        <v>55</v>
      </c>
      <c r="D6" s="10"/>
      <c r="E6" s="12" t="s">
        <v>56</v>
      </c>
      <c r="F6" s="10" t="s">
        <v>37</v>
      </c>
      <c r="G6" s="10" t="s">
        <v>37</v>
      </c>
      <c r="H6" s="10" t="s">
        <v>37</v>
      </c>
      <c r="I6" s="10" t="s">
        <v>37</v>
      </c>
      <c r="J6" s="10" t="s">
        <v>37</v>
      </c>
      <c r="K6" s="10" t="s">
        <v>37</v>
      </c>
      <c r="L6" s="10" t="s">
        <v>37</v>
      </c>
      <c r="M6" s="10" t="s">
        <v>37</v>
      </c>
      <c r="N6" s="10" t="s">
        <v>37</v>
      </c>
      <c r="O6" s="10" t="s">
        <v>37</v>
      </c>
      <c r="P6" s="10" t="s">
        <v>37</v>
      </c>
      <c r="Q6" s="10" t="s">
        <v>37</v>
      </c>
      <c r="R6" s="10" t="s">
        <v>37</v>
      </c>
      <c r="S6" s="10" t="s">
        <v>37</v>
      </c>
      <c r="T6" s="40" t="s">
        <v>38</v>
      </c>
      <c r="U6" s="15" t="s">
        <v>57</v>
      </c>
      <c r="V6" s="7" t="s">
        <v>58</v>
      </c>
      <c r="W6" s="10"/>
      <c r="X6" s="10"/>
      <c r="Y6" s="5" t="s">
        <v>37</v>
      </c>
      <c r="Z6" s="5"/>
      <c r="AA6" s="13" t="s">
        <v>59</v>
      </c>
      <c r="AB6" s="13" t="s">
        <v>59</v>
      </c>
      <c r="AC6" s="13" t="s">
        <v>48</v>
      </c>
      <c r="AD6" s="13" t="s">
        <v>42</v>
      </c>
      <c r="AE6" s="13"/>
      <c r="AF6" s="13"/>
      <c r="AG6" s="13"/>
      <c r="AH6" s="13"/>
      <c r="AI6" s="13"/>
      <c r="AJ6" s="13"/>
      <c r="AK6" s="13"/>
      <c r="AL6" s="11" t="s">
        <v>60</v>
      </c>
      <c r="AM6" s="13"/>
      <c r="AN6" s="13"/>
      <c r="AO6" s="4"/>
      <c r="AP6" s="4"/>
      <c r="AQ6" s="4"/>
      <c r="AR6" s="4"/>
      <c r="AS6" s="4"/>
    </row>
    <row r="7" spans="1:45" ht="27" customHeight="1" x14ac:dyDescent="0.25">
      <c r="A7" s="10">
        <v>6</v>
      </c>
      <c r="B7" s="10"/>
      <c r="C7" s="11" t="s">
        <v>61</v>
      </c>
      <c r="D7" s="11"/>
      <c r="E7" s="12" t="s">
        <v>56</v>
      </c>
      <c r="F7" s="10">
        <v>8</v>
      </c>
      <c r="G7" s="10"/>
      <c r="H7" s="26">
        <f t="shared" si="0"/>
        <v>-10</v>
      </c>
      <c r="I7" s="33"/>
      <c r="J7" s="33"/>
      <c r="K7" s="30" t="e">
        <f t="shared" si="1"/>
        <v>#DIV/0!</v>
      </c>
      <c r="L7" s="29">
        <v>5</v>
      </c>
      <c r="M7" s="29">
        <v>5</v>
      </c>
      <c r="N7" s="29">
        <v>5</v>
      </c>
      <c r="O7" s="10"/>
      <c r="P7" s="10"/>
      <c r="Q7" s="10"/>
      <c r="R7" s="10"/>
      <c r="S7" s="10"/>
      <c r="T7" s="40" t="s">
        <v>38</v>
      </c>
      <c r="U7" s="15" t="s">
        <v>57</v>
      </c>
      <c r="V7" s="16" t="s">
        <v>45</v>
      </c>
      <c r="W7" s="10"/>
      <c r="X7" s="10"/>
      <c r="Y7" s="6" t="s">
        <v>46</v>
      </c>
      <c r="Z7" s="6" t="s">
        <v>73</v>
      </c>
      <c r="AA7" s="10" t="s">
        <v>62</v>
      </c>
      <c r="AB7" s="10" t="s">
        <v>62</v>
      </c>
      <c r="AC7" s="13" t="s">
        <v>48</v>
      </c>
      <c r="AD7" s="13" t="s">
        <v>42</v>
      </c>
      <c r="AE7" s="13"/>
      <c r="AF7" s="13"/>
      <c r="AG7" s="13"/>
      <c r="AH7" s="13"/>
      <c r="AI7" s="13"/>
      <c r="AJ7" s="13"/>
      <c r="AK7" s="13"/>
      <c r="AL7" s="10" t="s">
        <v>63</v>
      </c>
      <c r="AM7" s="10" t="s">
        <v>64</v>
      </c>
      <c r="AN7" s="10"/>
      <c r="AO7" s="4"/>
      <c r="AP7" s="4"/>
      <c r="AQ7" s="4"/>
      <c r="AR7" s="4"/>
      <c r="AS7" s="4"/>
    </row>
    <row r="8" spans="1:45" ht="27" customHeight="1" x14ac:dyDescent="0.25">
      <c r="A8" s="10">
        <v>7</v>
      </c>
      <c r="B8" s="10"/>
      <c r="C8" s="11" t="s">
        <v>65</v>
      </c>
      <c r="D8" s="11"/>
      <c r="E8" s="13" t="s">
        <v>66</v>
      </c>
      <c r="F8" s="10">
        <v>20</v>
      </c>
      <c r="G8" s="10" t="s">
        <v>37</v>
      </c>
      <c r="H8" s="10" t="s">
        <v>37</v>
      </c>
      <c r="I8" s="10" t="s">
        <v>37</v>
      </c>
      <c r="J8" s="10" t="s">
        <v>37</v>
      </c>
      <c r="K8" s="10" t="s">
        <v>37</v>
      </c>
      <c r="L8" s="10" t="s">
        <v>37</v>
      </c>
      <c r="M8" s="10" t="s">
        <v>37</v>
      </c>
      <c r="N8" s="10" t="s">
        <v>37</v>
      </c>
      <c r="O8" s="10" t="s">
        <v>37</v>
      </c>
      <c r="P8" s="10" t="s">
        <v>37</v>
      </c>
      <c r="Q8" s="10" t="s">
        <v>37</v>
      </c>
      <c r="R8" s="10" t="s">
        <v>37</v>
      </c>
      <c r="S8" s="10" t="s">
        <v>37</v>
      </c>
      <c r="T8" s="40" t="s">
        <v>38</v>
      </c>
      <c r="U8" s="10">
        <v>50</v>
      </c>
      <c r="V8" s="21" t="s">
        <v>67</v>
      </c>
      <c r="W8" s="10"/>
      <c r="X8" s="10"/>
      <c r="Y8" s="5" t="s">
        <v>37</v>
      </c>
      <c r="Z8" s="5"/>
      <c r="AA8" s="13" t="s">
        <v>68</v>
      </c>
      <c r="AB8" s="13" t="s">
        <v>68</v>
      </c>
      <c r="AC8" s="13" t="s">
        <v>41</v>
      </c>
      <c r="AD8" s="13" t="s">
        <v>42</v>
      </c>
      <c r="AE8" s="13"/>
      <c r="AF8" s="13"/>
      <c r="AG8" s="13"/>
      <c r="AH8" s="13"/>
      <c r="AI8" s="13"/>
      <c r="AJ8" s="13"/>
      <c r="AK8" s="13"/>
      <c r="AL8" s="10"/>
      <c r="AM8" s="13"/>
      <c r="AN8" s="13"/>
      <c r="AO8" s="4"/>
      <c r="AP8" s="4"/>
      <c r="AQ8" s="4"/>
      <c r="AR8" s="4"/>
      <c r="AS8" s="4"/>
    </row>
    <row r="9" spans="1:45" ht="27" customHeight="1" x14ac:dyDescent="0.25">
      <c r="A9" s="10">
        <v>8</v>
      </c>
      <c r="B9" s="10"/>
      <c r="C9" s="12" t="s">
        <v>69</v>
      </c>
      <c r="D9" s="12"/>
      <c r="E9" s="12" t="s">
        <v>50</v>
      </c>
      <c r="F9" s="26">
        <v>190</v>
      </c>
      <c r="G9" s="37">
        <v>190</v>
      </c>
      <c r="H9" s="26">
        <f t="shared" si="0"/>
        <v>190</v>
      </c>
      <c r="I9" s="35">
        <v>1</v>
      </c>
      <c r="J9" s="35">
        <v>1</v>
      </c>
      <c r="K9" s="36">
        <f t="shared" si="1"/>
        <v>1</v>
      </c>
      <c r="L9" s="29">
        <v>0</v>
      </c>
      <c r="M9" s="29">
        <v>0</v>
      </c>
      <c r="N9" s="29">
        <v>0</v>
      </c>
      <c r="O9" s="35" t="s">
        <v>37</v>
      </c>
      <c r="P9" s="35" t="s">
        <v>37</v>
      </c>
      <c r="Q9" s="39" t="s">
        <v>70</v>
      </c>
      <c r="R9" s="39" t="s">
        <v>71</v>
      </c>
      <c r="S9" s="40">
        <v>1</v>
      </c>
      <c r="T9" s="40" t="s">
        <v>38</v>
      </c>
      <c r="U9" s="28">
        <v>190</v>
      </c>
      <c r="V9" s="16" t="s">
        <v>45</v>
      </c>
      <c r="W9" s="10"/>
      <c r="X9" s="10"/>
      <c r="Y9" s="41" t="s">
        <v>72</v>
      </c>
      <c r="Z9" s="26" t="s">
        <v>73</v>
      </c>
      <c r="AA9" s="13"/>
      <c r="AB9" s="13"/>
      <c r="AC9" s="13" t="s">
        <v>74</v>
      </c>
      <c r="AD9" s="13" t="s">
        <v>42</v>
      </c>
      <c r="AE9" s="13"/>
      <c r="AF9" s="13"/>
      <c r="AG9" s="13"/>
      <c r="AH9" s="13"/>
      <c r="AI9" s="13"/>
      <c r="AJ9" s="13"/>
      <c r="AK9" s="13"/>
      <c r="AL9" s="10" t="s">
        <v>75</v>
      </c>
      <c r="AM9" s="13"/>
      <c r="AN9" s="13"/>
      <c r="AO9" s="4"/>
      <c r="AP9" s="4"/>
      <c r="AQ9" s="4"/>
      <c r="AR9" s="4"/>
      <c r="AS9" s="4"/>
    </row>
    <row r="10" spans="1:45" ht="27" customHeight="1" x14ac:dyDescent="0.25">
      <c r="A10" s="10">
        <v>9</v>
      </c>
      <c r="B10" s="10"/>
      <c r="C10" s="12" t="s">
        <v>76</v>
      </c>
      <c r="D10" s="12"/>
      <c r="E10" s="12" t="s">
        <v>77</v>
      </c>
      <c r="F10" s="26">
        <v>50</v>
      </c>
      <c r="G10" s="38">
        <v>52</v>
      </c>
      <c r="H10" s="26">
        <f t="shared" ref="H10:H16" si="2">G10-M10-N10</f>
        <v>52</v>
      </c>
      <c r="I10" s="35">
        <v>1</v>
      </c>
      <c r="J10" s="35">
        <v>1</v>
      </c>
      <c r="K10" s="36">
        <f t="shared" si="1"/>
        <v>1</v>
      </c>
      <c r="L10" s="29">
        <v>2</v>
      </c>
      <c r="M10" s="29">
        <v>0</v>
      </c>
      <c r="N10" s="29">
        <v>0</v>
      </c>
      <c r="O10" s="35" t="s">
        <v>37</v>
      </c>
      <c r="P10" s="35" t="s">
        <v>37</v>
      </c>
      <c r="Q10" s="39" t="s">
        <v>78</v>
      </c>
      <c r="R10" s="39" t="s">
        <v>79</v>
      </c>
      <c r="S10" s="40">
        <v>1</v>
      </c>
      <c r="T10" s="40">
        <v>1.5</v>
      </c>
      <c r="U10" s="18">
        <v>52</v>
      </c>
      <c r="V10" s="16" t="s">
        <v>45</v>
      </c>
      <c r="W10" s="10"/>
      <c r="X10" s="10"/>
      <c r="Y10" s="41" t="s">
        <v>72</v>
      </c>
      <c r="Z10" s="26" t="s">
        <v>73</v>
      </c>
      <c r="AA10" s="13" t="s">
        <v>80</v>
      </c>
      <c r="AB10" s="13" t="s">
        <v>81</v>
      </c>
      <c r="AC10" s="13" t="s">
        <v>74</v>
      </c>
      <c r="AD10" s="13" t="s">
        <v>42</v>
      </c>
      <c r="AE10" s="13"/>
      <c r="AF10" s="13"/>
      <c r="AG10" s="13"/>
      <c r="AH10" s="13"/>
      <c r="AI10" s="13"/>
      <c r="AJ10" s="13"/>
      <c r="AK10" s="19">
        <v>45470</v>
      </c>
      <c r="AL10" s="10" t="s">
        <v>82</v>
      </c>
      <c r="AM10" s="13"/>
      <c r="AN10" s="13"/>
      <c r="AO10" s="4"/>
      <c r="AP10" s="4"/>
      <c r="AQ10" s="4"/>
      <c r="AR10" s="4"/>
      <c r="AS10" s="4"/>
    </row>
    <row r="11" spans="1:45" ht="27" customHeight="1" x14ac:dyDescent="0.25">
      <c r="A11" s="10">
        <v>10</v>
      </c>
      <c r="B11" s="10"/>
      <c r="C11" s="12" t="s">
        <v>83</v>
      </c>
      <c r="D11" s="12"/>
      <c r="E11" s="12" t="s">
        <v>56</v>
      </c>
      <c r="F11" s="26">
        <v>50</v>
      </c>
      <c r="G11" s="37">
        <v>120</v>
      </c>
      <c r="H11" s="26">
        <f t="shared" si="2"/>
        <v>104</v>
      </c>
      <c r="I11" s="35">
        <v>0.86699999999999999</v>
      </c>
      <c r="J11" s="35">
        <v>1</v>
      </c>
      <c r="K11" s="36">
        <f t="shared" si="1"/>
        <v>0.8666666666666667</v>
      </c>
      <c r="L11" s="29">
        <f>24+34</f>
        <v>58</v>
      </c>
      <c r="M11" s="29">
        <v>16</v>
      </c>
      <c r="N11" s="29">
        <v>0</v>
      </c>
      <c r="O11" s="11" t="s">
        <v>84</v>
      </c>
      <c r="P11" s="11" t="s">
        <v>85</v>
      </c>
      <c r="Q11" s="39" t="s">
        <v>86</v>
      </c>
      <c r="R11" s="39" t="s">
        <v>87</v>
      </c>
      <c r="S11" s="40">
        <v>1.2</v>
      </c>
      <c r="T11" s="40">
        <v>1</v>
      </c>
      <c r="U11" s="11">
        <v>120</v>
      </c>
      <c r="V11" s="16" t="s">
        <v>45</v>
      </c>
      <c r="W11" s="10"/>
      <c r="X11" s="10"/>
      <c r="Y11" s="41" t="s">
        <v>72</v>
      </c>
      <c r="Z11" s="26" t="s">
        <v>73</v>
      </c>
      <c r="AA11" s="10" t="s">
        <v>88</v>
      </c>
      <c r="AB11" s="10" t="s">
        <v>89</v>
      </c>
      <c r="AC11" s="13" t="s">
        <v>74</v>
      </c>
      <c r="AD11" s="13" t="s">
        <v>42</v>
      </c>
      <c r="AE11" s="13"/>
      <c r="AF11" s="13">
        <v>3</v>
      </c>
      <c r="AG11" s="13"/>
      <c r="AH11" s="13"/>
      <c r="AI11" s="13"/>
      <c r="AJ11" s="13"/>
      <c r="AK11" s="19">
        <v>45472</v>
      </c>
      <c r="AL11" s="10" t="s">
        <v>90</v>
      </c>
      <c r="AM11" s="13"/>
      <c r="AN11" s="13"/>
      <c r="AO11" s="4"/>
      <c r="AP11" s="4"/>
      <c r="AQ11" s="4"/>
      <c r="AR11" s="4"/>
      <c r="AS11" s="4"/>
    </row>
    <row r="12" spans="1:45" ht="27" customHeight="1" x14ac:dyDescent="0.25">
      <c r="A12" s="10">
        <v>11</v>
      </c>
      <c r="B12" s="10"/>
      <c r="C12" s="12" t="s">
        <v>91</v>
      </c>
      <c r="D12" s="12"/>
      <c r="E12" s="12" t="s">
        <v>77</v>
      </c>
      <c r="F12" s="26">
        <v>10</v>
      </c>
      <c r="G12" s="37">
        <v>12</v>
      </c>
      <c r="H12" s="26">
        <f t="shared" si="2"/>
        <v>12</v>
      </c>
      <c r="I12" s="35">
        <v>1</v>
      </c>
      <c r="J12" s="36">
        <v>1</v>
      </c>
      <c r="K12" s="36">
        <f t="shared" si="1"/>
        <v>1</v>
      </c>
      <c r="L12" s="29">
        <v>2</v>
      </c>
      <c r="M12" s="29">
        <v>0</v>
      </c>
      <c r="N12" s="29">
        <v>0</v>
      </c>
      <c r="O12" s="35" t="s">
        <v>37</v>
      </c>
      <c r="P12" s="35" t="s">
        <v>37</v>
      </c>
      <c r="Q12" s="39" t="s">
        <v>92</v>
      </c>
      <c r="R12" s="39" t="s">
        <v>93</v>
      </c>
      <c r="S12" s="40">
        <v>1</v>
      </c>
      <c r="T12" s="40">
        <v>1</v>
      </c>
      <c r="U12" s="10">
        <v>12</v>
      </c>
      <c r="V12" s="16" t="s">
        <v>45</v>
      </c>
      <c r="W12" s="10"/>
      <c r="X12" s="10"/>
      <c r="Y12" s="41" t="s">
        <v>72</v>
      </c>
      <c r="Z12" s="26" t="s">
        <v>73</v>
      </c>
      <c r="AA12" s="13"/>
      <c r="AB12" s="13" t="s">
        <v>94</v>
      </c>
      <c r="AC12" s="13" t="s">
        <v>74</v>
      </c>
      <c r="AD12" s="13" t="s">
        <v>42</v>
      </c>
      <c r="AE12" s="25" t="s">
        <v>95</v>
      </c>
      <c r="AF12" s="13">
        <v>2</v>
      </c>
      <c r="AG12" s="13"/>
      <c r="AH12" s="13"/>
      <c r="AI12" s="13"/>
      <c r="AJ12" s="13"/>
      <c r="AK12" s="19">
        <v>45509</v>
      </c>
      <c r="AL12" s="10" t="s">
        <v>96</v>
      </c>
      <c r="AM12" s="13"/>
      <c r="AN12" s="13"/>
      <c r="AO12" s="4"/>
      <c r="AP12" s="4"/>
      <c r="AQ12" s="4"/>
      <c r="AR12" s="4"/>
      <c r="AS12" s="4"/>
    </row>
    <row r="13" spans="1:45" ht="27" customHeight="1" x14ac:dyDescent="0.25">
      <c r="A13" s="10">
        <v>12</v>
      </c>
      <c r="B13" s="10"/>
      <c r="C13" s="13" t="s">
        <v>97</v>
      </c>
      <c r="D13" s="13"/>
      <c r="E13" s="13" t="s">
        <v>98</v>
      </c>
      <c r="F13" s="26">
        <v>15</v>
      </c>
      <c r="G13" s="37">
        <v>60</v>
      </c>
      <c r="H13" s="26">
        <f t="shared" si="2"/>
        <v>59</v>
      </c>
      <c r="I13" s="35">
        <v>0.98333333333333328</v>
      </c>
      <c r="J13" s="35" t="s">
        <v>37</v>
      </c>
      <c r="K13" s="36">
        <f t="shared" si="1"/>
        <v>0.98333333333333328</v>
      </c>
      <c r="L13" s="29">
        <v>21</v>
      </c>
      <c r="M13" s="29">
        <v>1</v>
      </c>
      <c r="N13" s="29">
        <v>0</v>
      </c>
      <c r="O13" s="11" t="s">
        <v>99</v>
      </c>
      <c r="P13" s="35" t="s">
        <v>37</v>
      </c>
      <c r="Q13" s="39" t="s">
        <v>100</v>
      </c>
      <c r="R13" s="39" t="s">
        <v>101</v>
      </c>
      <c r="S13" s="40">
        <v>1.3</v>
      </c>
      <c r="T13" s="40" t="s">
        <v>38</v>
      </c>
      <c r="U13" s="10">
        <v>60</v>
      </c>
      <c r="V13" s="16" t="s">
        <v>45</v>
      </c>
      <c r="W13" s="10"/>
      <c r="X13" s="10"/>
      <c r="Y13" s="6" t="s">
        <v>72</v>
      </c>
      <c r="Z13" s="26" t="s">
        <v>102</v>
      </c>
      <c r="AA13" s="13" t="s">
        <v>103</v>
      </c>
      <c r="AB13" s="13" t="s">
        <v>104</v>
      </c>
      <c r="AC13" s="13" t="s">
        <v>105</v>
      </c>
      <c r="AD13" s="13" t="s">
        <v>42</v>
      </c>
      <c r="AE13" s="25">
        <v>15</v>
      </c>
      <c r="AF13" s="13">
        <v>28</v>
      </c>
      <c r="AG13" s="13"/>
      <c r="AH13" s="13"/>
      <c r="AI13" s="13"/>
      <c r="AJ13" s="13"/>
      <c r="AK13" s="13"/>
      <c r="AL13" s="10" t="s">
        <v>106</v>
      </c>
      <c r="AM13" s="13"/>
      <c r="AN13" s="13"/>
      <c r="AO13" s="4"/>
      <c r="AP13" s="4"/>
      <c r="AQ13" s="4"/>
      <c r="AR13" s="4"/>
      <c r="AS13" s="4"/>
    </row>
    <row r="14" spans="1:45" ht="27" customHeight="1" x14ac:dyDescent="0.25">
      <c r="A14" s="10">
        <v>13</v>
      </c>
      <c r="B14" s="10"/>
      <c r="C14" s="13" t="s">
        <v>107</v>
      </c>
      <c r="D14" s="13"/>
      <c r="E14" s="13" t="s">
        <v>108</v>
      </c>
      <c r="F14" s="26">
        <v>15</v>
      </c>
      <c r="G14" s="37">
        <v>63</v>
      </c>
      <c r="H14" s="26">
        <f t="shared" si="2"/>
        <v>55</v>
      </c>
      <c r="I14" s="35">
        <v>0.87301587301587302</v>
      </c>
      <c r="J14" s="35" t="s">
        <v>37</v>
      </c>
      <c r="K14" s="36">
        <f t="shared" si="1"/>
        <v>0.87301587301587302</v>
      </c>
      <c r="L14" s="29">
        <f>8+8</f>
        <v>16</v>
      </c>
      <c r="M14" s="29">
        <v>8</v>
      </c>
      <c r="N14" s="29">
        <v>0</v>
      </c>
      <c r="O14" s="11" t="s">
        <v>109</v>
      </c>
      <c r="P14" s="35" t="s">
        <v>37</v>
      </c>
      <c r="Q14" s="39" t="s">
        <v>100</v>
      </c>
      <c r="R14" s="39" t="s">
        <v>101</v>
      </c>
      <c r="S14" s="40">
        <v>1.3</v>
      </c>
      <c r="T14" s="40" t="s">
        <v>38</v>
      </c>
      <c r="U14" s="10">
        <v>63</v>
      </c>
      <c r="V14" s="16" t="s">
        <v>45</v>
      </c>
      <c r="W14" s="10"/>
      <c r="X14" s="10"/>
      <c r="Y14" s="6" t="s">
        <v>72</v>
      </c>
      <c r="Z14" s="26" t="s">
        <v>102</v>
      </c>
      <c r="AA14" s="13" t="s">
        <v>103</v>
      </c>
      <c r="AB14" s="13" t="s">
        <v>104</v>
      </c>
      <c r="AC14" s="13" t="s">
        <v>105</v>
      </c>
      <c r="AD14" s="13" t="s">
        <v>42</v>
      </c>
      <c r="AE14" s="25">
        <v>15</v>
      </c>
      <c r="AF14" s="13">
        <v>28</v>
      </c>
      <c r="AG14" s="13"/>
      <c r="AH14" s="13"/>
      <c r="AI14" s="13"/>
      <c r="AJ14" s="13"/>
      <c r="AK14" s="13"/>
      <c r="AL14" s="10" t="s">
        <v>106</v>
      </c>
      <c r="AM14" s="13"/>
      <c r="AN14" s="13"/>
      <c r="AO14" s="4"/>
      <c r="AP14" s="4"/>
      <c r="AQ14" s="4"/>
      <c r="AR14" s="4"/>
      <c r="AS14" s="4"/>
    </row>
    <row r="15" spans="1:45" ht="27" customHeight="1" x14ac:dyDescent="0.25">
      <c r="A15" s="10">
        <v>14</v>
      </c>
      <c r="B15" s="10"/>
      <c r="C15" s="13" t="s">
        <v>110</v>
      </c>
      <c r="D15" s="13"/>
      <c r="E15" s="13" t="s">
        <v>111</v>
      </c>
      <c r="F15" s="26">
        <v>15</v>
      </c>
      <c r="G15" s="37">
        <v>60</v>
      </c>
      <c r="H15" s="26">
        <f t="shared" si="2"/>
        <v>52</v>
      </c>
      <c r="I15" s="35">
        <v>0.8666666666666667</v>
      </c>
      <c r="J15" s="35" t="s">
        <v>37</v>
      </c>
      <c r="K15" s="36">
        <f t="shared" si="1"/>
        <v>0.8666666666666667</v>
      </c>
      <c r="L15" s="29">
        <v>0</v>
      </c>
      <c r="M15" s="29">
        <v>8</v>
      </c>
      <c r="N15" s="29">
        <v>0</v>
      </c>
      <c r="O15" s="11" t="s">
        <v>112</v>
      </c>
      <c r="P15" s="35" t="s">
        <v>37</v>
      </c>
      <c r="Q15" s="39" t="s">
        <v>100</v>
      </c>
      <c r="R15" s="39" t="s">
        <v>101</v>
      </c>
      <c r="S15" s="40">
        <v>1.3</v>
      </c>
      <c r="T15" s="40" t="s">
        <v>38</v>
      </c>
      <c r="U15" s="10">
        <v>60</v>
      </c>
      <c r="V15" s="16" t="s">
        <v>45</v>
      </c>
      <c r="W15" s="10"/>
      <c r="X15" s="10"/>
      <c r="Y15" s="6" t="s">
        <v>72</v>
      </c>
      <c r="Z15" s="26" t="s">
        <v>102</v>
      </c>
      <c r="AA15" s="13" t="s">
        <v>103</v>
      </c>
      <c r="AB15" s="13" t="s">
        <v>113</v>
      </c>
      <c r="AC15" s="13" t="s">
        <v>105</v>
      </c>
      <c r="AD15" s="13" t="s">
        <v>42</v>
      </c>
      <c r="AE15" s="25">
        <v>15</v>
      </c>
      <c r="AF15" s="13">
        <v>9</v>
      </c>
      <c r="AG15" s="13"/>
      <c r="AH15" s="13"/>
      <c r="AI15" s="13"/>
      <c r="AJ15" s="13"/>
      <c r="AK15" s="13"/>
      <c r="AL15" s="10" t="s">
        <v>106</v>
      </c>
      <c r="AM15" s="13"/>
      <c r="AN15" s="13"/>
      <c r="AO15" s="4"/>
      <c r="AP15" s="4"/>
      <c r="AQ15" s="4"/>
      <c r="AR15" s="4"/>
      <c r="AS15" s="4"/>
    </row>
    <row r="16" spans="1:45" ht="27" customHeight="1" x14ac:dyDescent="0.25">
      <c r="A16" s="10">
        <v>15</v>
      </c>
      <c r="B16" s="10"/>
      <c r="C16" s="13" t="s">
        <v>114</v>
      </c>
      <c r="D16" s="13"/>
      <c r="E16" s="13" t="s">
        <v>115</v>
      </c>
      <c r="F16" s="26">
        <v>15</v>
      </c>
      <c r="G16" s="37">
        <v>21</v>
      </c>
      <c r="H16" s="26">
        <f t="shared" si="2"/>
        <v>21</v>
      </c>
      <c r="I16" s="35">
        <v>1</v>
      </c>
      <c r="J16" s="35" t="s">
        <v>37</v>
      </c>
      <c r="K16" s="36">
        <f t="shared" si="1"/>
        <v>1</v>
      </c>
      <c r="L16" s="29">
        <v>0</v>
      </c>
      <c r="M16" s="29">
        <v>0</v>
      </c>
      <c r="N16" s="29">
        <v>0</v>
      </c>
      <c r="O16" s="35" t="s">
        <v>37</v>
      </c>
      <c r="P16" s="35" t="s">
        <v>37</v>
      </c>
      <c r="Q16" s="39" t="s">
        <v>100</v>
      </c>
      <c r="R16" s="39" t="s">
        <v>101</v>
      </c>
      <c r="S16" s="40">
        <v>1.3</v>
      </c>
      <c r="T16" s="40" t="s">
        <v>38</v>
      </c>
      <c r="U16" s="10">
        <v>60</v>
      </c>
      <c r="V16" s="16" t="s">
        <v>45</v>
      </c>
      <c r="W16" s="10"/>
      <c r="X16" s="10"/>
      <c r="Y16" s="6" t="s">
        <v>72</v>
      </c>
      <c r="Z16" s="26" t="s">
        <v>102</v>
      </c>
      <c r="AA16" s="13" t="s">
        <v>103</v>
      </c>
      <c r="AB16" s="13" t="s">
        <v>116</v>
      </c>
      <c r="AC16" s="13" t="s">
        <v>105</v>
      </c>
      <c r="AD16" s="13" t="s">
        <v>42</v>
      </c>
      <c r="AE16" s="25">
        <v>15</v>
      </c>
      <c r="AF16" s="13">
        <v>11</v>
      </c>
      <c r="AG16" s="13"/>
      <c r="AH16" s="13"/>
      <c r="AI16" s="13"/>
      <c r="AJ16" s="13"/>
      <c r="AK16" s="13"/>
      <c r="AL16" s="10" t="s">
        <v>106</v>
      </c>
      <c r="AM16" s="13"/>
      <c r="AN16" s="13"/>
      <c r="AO16" s="4"/>
      <c r="AP16" s="4"/>
      <c r="AQ16" s="4"/>
      <c r="AR16" s="4"/>
      <c r="AS16" s="4"/>
    </row>
    <row r="17" spans="1:45" ht="27" customHeight="1" x14ac:dyDescent="0.25">
      <c r="A17" s="10">
        <v>16</v>
      </c>
      <c r="B17" s="10"/>
      <c r="C17" s="13" t="s">
        <v>117</v>
      </c>
      <c r="D17" s="13"/>
      <c r="E17" s="13" t="s">
        <v>77</v>
      </c>
      <c r="F17" s="26">
        <v>37</v>
      </c>
      <c r="G17" s="26">
        <v>60</v>
      </c>
      <c r="H17" s="26">
        <f>G17-M17-N17</f>
        <v>58</v>
      </c>
      <c r="I17" s="35">
        <f>58/60</f>
        <v>0.96666666666666667</v>
      </c>
      <c r="J17" s="35">
        <f t="shared" ref="J17" si="3">(((G17-M17)-N17)/(G17-M17))</f>
        <v>1</v>
      </c>
      <c r="K17" s="36">
        <f t="shared" si="1"/>
        <v>0.96666666666666667</v>
      </c>
      <c r="L17" s="29">
        <v>20</v>
      </c>
      <c r="M17" s="29">
        <v>2</v>
      </c>
      <c r="N17" s="29">
        <v>0</v>
      </c>
      <c r="O17" s="35" t="s">
        <v>37</v>
      </c>
      <c r="P17" s="35" t="s">
        <v>37</v>
      </c>
      <c r="Q17" s="39" t="s">
        <v>101</v>
      </c>
      <c r="R17" s="39" t="s">
        <v>118</v>
      </c>
      <c r="S17" s="40">
        <v>1</v>
      </c>
      <c r="T17" s="40">
        <v>1</v>
      </c>
      <c r="U17" s="10">
        <v>60</v>
      </c>
      <c r="V17" s="16" t="s">
        <v>45</v>
      </c>
      <c r="W17" s="10"/>
      <c r="X17" s="10"/>
      <c r="Y17" s="6" t="s">
        <v>72</v>
      </c>
      <c r="Z17" s="26" t="s">
        <v>119</v>
      </c>
      <c r="AA17" s="10"/>
      <c r="AB17" s="10" t="s">
        <v>120</v>
      </c>
      <c r="AC17" s="13" t="s">
        <v>121</v>
      </c>
      <c r="AD17" s="13" t="s">
        <v>42</v>
      </c>
      <c r="AE17" s="25"/>
      <c r="AF17" s="13">
        <v>1</v>
      </c>
      <c r="AG17" s="13"/>
      <c r="AH17" s="13"/>
      <c r="AI17" s="13"/>
      <c r="AJ17" s="13"/>
      <c r="AK17" s="19"/>
      <c r="AL17" s="10"/>
      <c r="AM17" s="13"/>
      <c r="AN17" s="13"/>
      <c r="AO17" s="4"/>
      <c r="AP17" s="4"/>
      <c r="AQ17" s="4"/>
      <c r="AR17" s="4"/>
      <c r="AS17" s="4"/>
    </row>
    <row r="18" spans="1:45" ht="27" customHeight="1" x14ac:dyDescent="0.25">
      <c r="A18" s="10">
        <v>17</v>
      </c>
      <c r="B18" s="10"/>
      <c r="C18" s="13" t="s">
        <v>122</v>
      </c>
      <c r="D18" s="13"/>
      <c r="E18" s="13" t="s">
        <v>123</v>
      </c>
      <c r="F18" s="26">
        <v>9</v>
      </c>
      <c r="G18" s="26">
        <v>10</v>
      </c>
      <c r="H18" s="26">
        <v>9</v>
      </c>
      <c r="I18" s="35">
        <v>0.9</v>
      </c>
      <c r="J18" s="35" t="s">
        <v>37</v>
      </c>
      <c r="K18" s="36">
        <f t="shared" si="1"/>
        <v>0.9</v>
      </c>
      <c r="L18" s="29">
        <v>0</v>
      </c>
      <c r="M18" s="29">
        <v>1</v>
      </c>
      <c r="N18" s="29">
        <v>0</v>
      </c>
      <c r="O18" s="10" t="s">
        <v>124</v>
      </c>
      <c r="P18" s="35" t="s">
        <v>37</v>
      </c>
      <c r="Q18" s="39" t="s">
        <v>125</v>
      </c>
      <c r="R18" s="39" t="s">
        <v>126</v>
      </c>
      <c r="S18" s="40">
        <v>1</v>
      </c>
      <c r="T18" s="40">
        <v>1</v>
      </c>
      <c r="U18" s="10">
        <v>9</v>
      </c>
      <c r="V18" s="16" t="s">
        <v>45</v>
      </c>
      <c r="Y18" s="42" t="s">
        <v>72</v>
      </c>
      <c r="Z18" s="26" t="s">
        <v>127</v>
      </c>
      <c r="AA18" s="10" t="s">
        <v>128</v>
      </c>
      <c r="AB18" s="10" t="s">
        <v>129</v>
      </c>
      <c r="AC18" s="13" t="s">
        <v>74</v>
      </c>
      <c r="AD18" s="13" t="s">
        <v>130</v>
      </c>
      <c r="AE18" s="25">
        <v>9</v>
      </c>
      <c r="AF18" s="13"/>
      <c r="AG18" s="13"/>
      <c r="AH18" s="13"/>
      <c r="AI18" s="13"/>
      <c r="AJ18" s="13"/>
      <c r="AK18" s="13"/>
      <c r="AL18" s="10"/>
      <c r="AM18" s="13"/>
      <c r="AN18" s="13"/>
      <c r="AO18" s="4"/>
      <c r="AP18" s="4"/>
      <c r="AQ18" s="4"/>
      <c r="AR18" s="4"/>
      <c r="AS18" s="4"/>
    </row>
    <row r="19" spans="1:45" ht="27" customHeight="1" x14ac:dyDescent="0.25">
      <c r="A19" s="2">
        <v>17</v>
      </c>
      <c r="C19" s="12" t="s">
        <v>131</v>
      </c>
      <c r="D19" s="12"/>
      <c r="E19" s="12" t="s">
        <v>77</v>
      </c>
      <c r="F19" s="26">
        <v>34</v>
      </c>
      <c r="G19" s="26">
        <v>60</v>
      </c>
      <c r="H19" s="26">
        <f t="shared" ref="H19:H21" si="4">G19-M19-N19</f>
        <v>52</v>
      </c>
      <c r="I19" s="35">
        <f>54/60</f>
        <v>0.9</v>
      </c>
      <c r="J19" s="35">
        <f t="shared" ref="J19:J24" si="5">(((G19-M19)-N19)/(G19-M19))</f>
        <v>0.96296296296296291</v>
      </c>
      <c r="K19" s="36">
        <f t="shared" si="1"/>
        <v>0.8666666666666667</v>
      </c>
      <c r="L19" s="29">
        <v>20</v>
      </c>
      <c r="M19" s="29">
        <v>6</v>
      </c>
      <c r="N19" s="29">
        <v>2</v>
      </c>
      <c r="O19" s="10" t="s">
        <v>132</v>
      </c>
      <c r="P19" s="10" t="s">
        <v>133</v>
      </c>
      <c r="Q19" s="39" t="s">
        <v>125</v>
      </c>
      <c r="R19" s="39" t="s">
        <v>134</v>
      </c>
      <c r="S19" s="40">
        <v>1</v>
      </c>
      <c r="T19" s="40">
        <v>1.2</v>
      </c>
      <c r="U19" s="10">
        <v>60</v>
      </c>
      <c r="V19" s="16" t="s">
        <v>45</v>
      </c>
      <c r="W19" s="10"/>
      <c r="X19" s="10"/>
      <c r="Y19" s="41" t="s">
        <v>72</v>
      </c>
      <c r="Z19" s="26" t="s">
        <v>73</v>
      </c>
      <c r="AA19" s="10" t="s">
        <v>135</v>
      </c>
      <c r="AB19" s="10" t="s">
        <v>136</v>
      </c>
      <c r="AC19" s="13" t="s">
        <v>74</v>
      </c>
      <c r="AD19" s="13" t="s">
        <v>42</v>
      </c>
      <c r="AE19" s="25">
        <v>30</v>
      </c>
      <c r="AF19" s="13">
        <v>4</v>
      </c>
      <c r="AG19" s="13"/>
      <c r="AH19" s="13"/>
      <c r="AI19" s="13"/>
      <c r="AJ19" s="13"/>
      <c r="AK19" s="19">
        <v>45421</v>
      </c>
      <c r="AL19" s="10"/>
      <c r="AM19" s="13"/>
      <c r="AN19" s="13"/>
      <c r="AO19" s="4"/>
      <c r="AP19" s="4"/>
      <c r="AQ19" s="4"/>
      <c r="AR19" s="4"/>
      <c r="AS19" s="4"/>
    </row>
    <row r="20" spans="1:45" ht="27" customHeight="1" x14ac:dyDescent="0.25">
      <c r="A20" s="10">
        <v>18</v>
      </c>
      <c r="B20" s="10"/>
      <c r="C20" s="13" t="s">
        <v>137</v>
      </c>
      <c r="D20" s="13"/>
      <c r="E20" s="13" t="s">
        <v>50</v>
      </c>
      <c r="F20" s="26">
        <v>47</v>
      </c>
      <c r="G20" s="26">
        <v>54</v>
      </c>
      <c r="H20" s="26">
        <f t="shared" si="4"/>
        <v>47</v>
      </c>
      <c r="I20" s="35">
        <v>0.87</v>
      </c>
      <c r="J20" s="35" t="s">
        <v>37</v>
      </c>
      <c r="K20" s="36">
        <f t="shared" si="1"/>
        <v>0.87037037037037035</v>
      </c>
      <c r="L20" s="29">
        <v>0</v>
      </c>
      <c r="M20" s="29">
        <v>7</v>
      </c>
      <c r="N20" s="29">
        <v>0</v>
      </c>
      <c r="O20" s="10" t="s">
        <v>138</v>
      </c>
      <c r="P20" s="35" t="s">
        <v>37</v>
      </c>
      <c r="Q20" s="39" t="s">
        <v>139</v>
      </c>
      <c r="R20" s="39" t="s">
        <v>140</v>
      </c>
      <c r="S20" s="40">
        <v>1</v>
      </c>
      <c r="T20" s="40" t="s">
        <v>38</v>
      </c>
      <c r="U20" s="10">
        <v>54</v>
      </c>
      <c r="V20" s="16" t="s">
        <v>45</v>
      </c>
      <c r="W20" s="10"/>
      <c r="X20" s="10"/>
      <c r="Y20" s="6" t="s">
        <v>72</v>
      </c>
      <c r="Z20" s="26" t="s">
        <v>141</v>
      </c>
      <c r="AA20" s="20" t="s">
        <v>142</v>
      </c>
      <c r="AB20" s="20" t="s">
        <v>143</v>
      </c>
      <c r="AC20" s="13" t="s">
        <v>121</v>
      </c>
      <c r="AD20" s="13" t="s">
        <v>42</v>
      </c>
      <c r="AE20" s="25">
        <v>47</v>
      </c>
      <c r="AF20" s="13" t="s">
        <v>144</v>
      </c>
      <c r="AG20" s="13"/>
      <c r="AH20" s="13">
        <v>7</v>
      </c>
      <c r="AI20" s="13"/>
      <c r="AJ20" s="13"/>
      <c r="AK20" s="22">
        <v>45565</v>
      </c>
      <c r="AL20" s="10" t="s">
        <v>145</v>
      </c>
      <c r="AM20" s="13"/>
      <c r="AN20" s="13"/>
      <c r="AO20" s="4"/>
      <c r="AP20" s="4"/>
      <c r="AQ20" s="4"/>
      <c r="AR20" s="4"/>
      <c r="AS20" s="4"/>
    </row>
    <row r="21" spans="1:45" ht="27" customHeight="1" x14ac:dyDescent="0.25">
      <c r="A21" s="10">
        <v>19</v>
      </c>
      <c r="B21" s="10"/>
      <c r="C21" s="13" t="s">
        <v>146</v>
      </c>
      <c r="D21" s="13"/>
      <c r="E21" s="13" t="s">
        <v>56</v>
      </c>
      <c r="F21" s="26">
        <v>36</v>
      </c>
      <c r="G21" s="26">
        <v>64</v>
      </c>
      <c r="H21" s="26">
        <f t="shared" si="4"/>
        <v>45</v>
      </c>
      <c r="I21" s="36">
        <v>0.703125</v>
      </c>
      <c r="J21" s="35">
        <f t="shared" si="5"/>
        <v>0.95744680851063835</v>
      </c>
      <c r="K21" s="36">
        <f t="shared" si="1"/>
        <v>0.703125</v>
      </c>
      <c r="L21" s="29">
        <v>0</v>
      </c>
      <c r="M21" s="29">
        <v>17</v>
      </c>
      <c r="N21" s="29">
        <v>2</v>
      </c>
      <c r="O21" s="35" t="s">
        <v>37</v>
      </c>
      <c r="P21" s="10" t="s">
        <v>147</v>
      </c>
      <c r="Q21" s="39" t="s">
        <v>148</v>
      </c>
      <c r="R21" s="39" t="s">
        <v>149</v>
      </c>
      <c r="S21" s="40">
        <v>1</v>
      </c>
      <c r="T21" s="40">
        <v>1</v>
      </c>
      <c r="U21" s="10">
        <v>64</v>
      </c>
      <c r="V21" s="16" t="s">
        <v>45</v>
      </c>
      <c r="W21" s="10"/>
      <c r="X21" s="10"/>
      <c r="Y21" s="17" t="s">
        <v>150</v>
      </c>
      <c r="Z21" s="26" t="s">
        <v>102</v>
      </c>
      <c r="AA21" s="10"/>
      <c r="AB21" s="10" t="s">
        <v>151</v>
      </c>
      <c r="AC21" s="13" t="s">
        <v>121</v>
      </c>
      <c r="AD21" s="13" t="s">
        <v>42</v>
      </c>
      <c r="AE21" s="13" t="s">
        <v>152</v>
      </c>
      <c r="AF21" s="13">
        <v>45</v>
      </c>
      <c r="AG21" s="13"/>
      <c r="AH21" s="13"/>
      <c r="AI21" s="13"/>
      <c r="AJ21" s="13"/>
      <c r="AK21" s="13"/>
      <c r="AL21" s="10"/>
      <c r="AM21" s="13"/>
      <c r="AN21" s="13"/>
      <c r="AO21" s="4"/>
      <c r="AP21" s="4"/>
      <c r="AQ21" s="4"/>
      <c r="AR21" s="4"/>
      <c r="AS21" s="4"/>
    </row>
    <row r="22" spans="1:45" ht="27" customHeight="1" x14ac:dyDescent="0.25">
      <c r="A22" s="10">
        <v>20</v>
      </c>
      <c r="B22" s="10"/>
      <c r="C22" s="12" t="s">
        <v>153</v>
      </c>
      <c r="D22" s="12"/>
      <c r="E22" s="12" t="s">
        <v>77</v>
      </c>
      <c r="F22" s="79">
        <v>300</v>
      </c>
      <c r="G22" s="26">
        <v>400</v>
      </c>
      <c r="H22" s="26">
        <f>G22-M22-N22</f>
        <v>340</v>
      </c>
      <c r="I22" s="35">
        <f>386/400</f>
        <v>0.96499999999999997</v>
      </c>
      <c r="J22" s="35">
        <f t="shared" si="5"/>
        <v>0.88082901554404147</v>
      </c>
      <c r="K22" s="36">
        <f t="shared" si="1"/>
        <v>0.85</v>
      </c>
      <c r="L22" s="82">
        <v>169</v>
      </c>
      <c r="M22" s="26">
        <v>14</v>
      </c>
      <c r="N22" s="10">
        <v>46</v>
      </c>
      <c r="O22" s="10" t="s">
        <v>154</v>
      </c>
      <c r="P22" s="79" t="s">
        <v>155</v>
      </c>
      <c r="Q22" s="39" t="s">
        <v>148</v>
      </c>
      <c r="R22" s="39" t="s">
        <v>156</v>
      </c>
      <c r="S22" s="40">
        <v>1</v>
      </c>
      <c r="T22" s="40">
        <v>2</v>
      </c>
      <c r="U22" s="10">
        <v>400</v>
      </c>
      <c r="V22" s="16" t="s">
        <v>45</v>
      </c>
      <c r="W22" s="48"/>
      <c r="X22" s="48"/>
      <c r="Y22" s="84" t="s">
        <v>72</v>
      </c>
      <c r="Z22" s="26" t="s">
        <v>73</v>
      </c>
      <c r="AA22" s="79" t="s">
        <v>157</v>
      </c>
      <c r="AB22" s="10" t="s">
        <v>158</v>
      </c>
      <c r="AC22" s="13" t="s">
        <v>105</v>
      </c>
      <c r="AD22" s="13" t="s">
        <v>42</v>
      </c>
      <c r="AE22" s="25"/>
      <c r="AF22" s="13">
        <v>87</v>
      </c>
      <c r="AG22" s="13"/>
      <c r="AH22" s="12">
        <v>14</v>
      </c>
      <c r="AI22" s="13"/>
      <c r="AJ22" s="12">
        <v>24</v>
      </c>
      <c r="AK22" s="4" t="s">
        <v>159</v>
      </c>
      <c r="AL22" s="10"/>
      <c r="AM22" s="13"/>
      <c r="AN22" s="13"/>
      <c r="AO22" s="4"/>
      <c r="AP22" s="4"/>
      <c r="AQ22" s="4"/>
      <c r="AR22" s="4"/>
      <c r="AS22" s="4"/>
    </row>
    <row r="23" spans="1:45" ht="27" customHeight="1" x14ac:dyDescent="0.25">
      <c r="A23" s="10">
        <v>26</v>
      </c>
      <c r="B23" s="10"/>
      <c r="C23" s="12" t="s">
        <v>160</v>
      </c>
      <c r="D23" s="12"/>
      <c r="E23" s="12" t="s">
        <v>77</v>
      </c>
      <c r="F23" s="80"/>
      <c r="G23" s="26">
        <v>200</v>
      </c>
      <c r="H23" s="26">
        <f>G23-M23-N23</f>
        <v>170</v>
      </c>
      <c r="I23" s="35">
        <v>0.93</v>
      </c>
      <c r="J23" s="35">
        <f t="shared" si="5"/>
        <v>0.91397849462365588</v>
      </c>
      <c r="K23" s="36">
        <f>H23/G23</f>
        <v>0.85</v>
      </c>
      <c r="L23" s="83"/>
      <c r="M23" s="26">
        <v>14</v>
      </c>
      <c r="N23" s="10">
        <v>16</v>
      </c>
      <c r="O23" s="10" t="s">
        <v>161</v>
      </c>
      <c r="P23" s="80"/>
      <c r="Q23" s="39" t="s">
        <v>162</v>
      </c>
      <c r="R23" s="39" t="s">
        <v>156</v>
      </c>
      <c r="S23" s="40">
        <v>1</v>
      </c>
      <c r="T23" s="40">
        <v>2</v>
      </c>
      <c r="U23" s="10">
        <v>200</v>
      </c>
      <c r="V23" s="16" t="s">
        <v>45</v>
      </c>
      <c r="W23" s="54"/>
      <c r="X23" s="54"/>
      <c r="Y23" s="85"/>
      <c r="Z23" s="26" t="s">
        <v>73</v>
      </c>
      <c r="AA23" s="80"/>
      <c r="AB23" s="13" t="s">
        <v>163</v>
      </c>
      <c r="AC23" s="13" t="s">
        <v>105</v>
      </c>
      <c r="AD23" s="13" t="s">
        <v>42</v>
      </c>
      <c r="AE23" s="25"/>
      <c r="AF23" s="13"/>
      <c r="AG23" s="13"/>
      <c r="AH23" s="12">
        <v>14</v>
      </c>
      <c r="AI23" s="13"/>
      <c r="AJ23" s="13"/>
      <c r="AK23" s="4" t="s">
        <v>159</v>
      </c>
      <c r="AL23" s="10"/>
      <c r="AM23" s="13"/>
      <c r="AN23" s="13"/>
      <c r="AO23" s="4"/>
      <c r="AP23" s="4"/>
      <c r="AQ23" s="4"/>
      <c r="AR23" s="4"/>
      <c r="AS23" s="4" t="s">
        <v>159</v>
      </c>
    </row>
    <row r="24" spans="1:45" ht="27" customHeight="1" x14ac:dyDescent="0.25">
      <c r="A24" s="10">
        <v>21</v>
      </c>
      <c r="B24" s="10"/>
      <c r="C24" s="13" t="s">
        <v>164</v>
      </c>
      <c r="D24" s="13"/>
      <c r="E24" s="13" t="s">
        <v>56</v>
      </c>
      <c r="F24" s="10">
        <v>95</v>
      </c>
      <c r="G24" s="26">
        <v>300</v>
      </c>
      <c r="H24" s="26">
        <f t="shared" ref="H24:H36" si="6">G24-M24-N24</f>
        <v>269</v>
      </c>
      <c r="I24" s="35">
        <f>290/300</f>
        <v>0.96666666666666667</v>
      </c>
      <c r="J24" s="35">
        <f t="shared" si="5"/>
        <v>0.92758620689655169</v>
      </c>
      <c r="K24" s="36">
        <f t="shared" si="1"/>
        <v>0.89666666666666661</v>
      </c>
      <c r="L24" s="26">
        <v>36</v>
      </c>
      <c r="M24" s="26">
        <v>10</v>
      </c>
      <c r="N24" s="26">
        <v>21</v>
      </c>
      <c r="O24" s="35" t="s">
        <v>37</v>
      </c>
      <c r="P24" s="35" t="s">
        <v>37</v>
      </c>
      <c r="Q24" s="39" t="s">
        <v>148</v>
      </c>
      <c r="R24" s="39" t="s">
        <v>165</v>
      </c>
      <c r="S24" s="40">
        <v>1</v>
      </c>
      <c r="T24" s="40">
        <v>2</v>
      </c>
      <c r="U24" s="10"/>
      <c r="V24" s="16" t="s">
        <v>45</v>
      </c>
      <c r="W24" s="10"/>
      <c r="X24" s="10"/>
      <c r="Y24" s="6" t="s">
        <v>150</v>
      </c>
      <c r="Z24" s="26" t="s">
        <v>119</v>
      </c>
      <c r="AA24" s="10" t="s">
        <v>166</v>
      </c>
      <c r="AB24" s="10" t="s">
        <v>167</v>
      </c>
      <c r="AC24" s="13" t="s">
        <v>105</v>
      </c>
      <c r="AD24" s="13" t="s">
        <v>42</v>
      </c>
      <c r="AE24" s="23" t="s">
        <v>168</v>
      </c>
      <c r="AF24" s="13" t="s">
        <v>169</v>
      </c>
      <c r="AG24" s="13" t="s">
        <v>170</v>
      </c>
      <c r="AH24" s="13" t="s">
        <v>171</v>
      </c>
      <c r="AI24" s="13"/>
      <c r="AJ24" s="13">
        <v>82</v>
      </c>
      <c r="AK24" s="4" t="s">
        <v>172</v>
      </c>
      <c r="AL24" s="10"/>
      <c r="AM24" s="13"/>
      <c r="AN24" s="13"/>
      <c r="AO24" s="4"/>
      <c r="AP24" s="4"/>
      <c r="AQ24" s="4"/>
      <c r="AR24" s="4"/>
      <c r="AS24" s="4" t="s">
        <v>172</v>
      </c>
    </row>
    <row r="25" spans="1:45" ht="27" customHeight="1" x14ac:dyDescent="0.25">
      <c r="A25" s="10">
        <v>22</v>
      </c>
      <c r="B25" s="10"/>
      <c r="C25" s="13" t="s">
        <v>173</v>
      </c>
      <c r="D25" s="13"/>
      <c r="E25" s="13" t="s">
        <v>98</v>
      </c>
      <c r="F25" s="10">
        <v>8</v>
      </c>
      <c r="G25" s="26">
        <v>27</v>
      </c>
      <c r="H25" s="26">
        <f t="shared" si="6"/>
        <v>27</v>
      </c>
      <c r="I25" s="35">
        <v>1</v>
      </c>
      <c r="J25" s="35" t="s">
        <v>37</v>
      </c>
      <c r="K25" s="36">
        <f t="shared" si="1"/>
        <v>1</v>
      </c>
      <c r="L25" s="26">
        <f>3+3+10+3</f>
        <v>19</v>
      </c>
      <c r="M25" s="26">
        <v>0</v>
      </c>
      <c r="N25" s="26">
        <v>0</v>
      </c>
      <c r="O25" s="79" t="s">
        <v>174</v>
      </c>
      <c r="P25" s="35" t="s">
        <v>37</v>
      </c>
      <c r="Q25" s="39" t="s">
        <v>140</v>
      </c>
      <c r="R25" s="39" t="s">
        <v>126</v>
      </c>
      <c r="S25" s="40">
        <v>1</v>
      </c>
      <c r="T25" s="40" t="s">
        <v>38</v>
      </c>
      <c r="U25" s="10">
        <v>30</v>
      </c>
      <c r="V25" s="43" t="s">
        <v>175</v>
      </c>
      <c r="W25" s="10"/>
      <c r="X25" s="10"/>
      <c r="Y25" s="6" t="s">
        <v>72</v>
      </c>
      <c r="Z25" s="26" t="s">
        <v>141</v>
      </c>
      <c r="AA25" s="10"/>
      <c r="AB25" s="10" t="s">
        <v>176</v>
      </c>
      <c r="AC25" s="13" t="s">
        <v>177</v>
      </c>
      <c r="AD25" s="13" t="s">
        <v>42</v>
      </c>
      <c r="AE25" s="13"/>
      <c r="AF25" s="13">
        <v>8</v>
      </c>
      <c r="AG25" s="13"/>
      <c r="AH25" s="13"/>
      <c r="AI25" s="13"/>
      <c r="AJ25" s="13"/>
      <c r="AK25" s="13"/>
      <c r="AL25" s="10" t="s">
        <v>106</v>
      </c>
      <c r="AM25" s="13"/>
      <c r="AN25" s="13" t="s">
        <v>178</v>
      </c>
      <c r="AO25" s="4"/>
      <c r="AP25" s="4"/>
      <c r="AQ25" s="4"/>
      <c r="AR25" s="4"/>
      <c r="AS25" s="4"/>
    </row>
    <row r="26" spans="1:45" ht="27" customHeight="1" x14ac:dyDescent="0.25">
      <c r="A26" s="10">
        <v>23</v>
      </c>
      <c r="B26" s="10"/>
      <c r="C26" s="13" t="s">
        <v>179</v>
      </c>
      <c r="D26" s="13"/>
      <c r="E26" s="13" t="s">
        <v>108</v>
      </c>
      <c r="F26" s="10">
        <v>8</v>
      </c>
      <c r="G26" s="26">
        <v>27</v>
      </c>
      <c r="H26" s="26">
        <f t="shared" si="6"/>
        <v>27</v>
      </c>
      <c r="I26" s="35">
        <v>1</v>
      </c>
      <c r="J26" s="35" t="s">
        <v>37</v>
      </c>
      <c r="K26" s="36">
        <f t="shared" si="1"/>
        <v>1</v>
      </c>
      <c r="L26" s="26">
        <f t="shared" ref="L26:L28" si="7">3+3+10+3</f>
        <v>19</v>
      </c>
      <c r="M26" s="26">
        <v>0</v>
      </c>
      <c r="N26" s="26">
        <v>0</v>
      </c>
      <c r="O26" s="81"/>
      <c r="P26" s="35" t="s">
        <v>37</v>
      </c>
      <c r="Q26" s="39" t="s">
        <v>140</v>
      </c>
      <c r="R26" s="39" t="s">
        <v>126</v>
      </c>
      <c r="S26" s="40">
        <v>1</v>
      </c>
      <c r="T26" s="40" t="s">
        <v>38</v>
      </c>
      <c r="U26" s="10">
        <v>30</v>
      </c>
      <c r="V26" s="43" t="s">
        <v>175</v>
      </c>
      <c r="W26" s="10"/>
      <c r="X26" s="10"/>
      <c r="Y26" s="6" t="s">
        <v>72</v>
      </c>
      <c r="Z26" s="26" t="s">
        <v>141</v>
      </c>
      <c r="AA26" s="13"/>
      <c r="AB26" s="13"/>
      <c r="AC26" s="13" t="s">
        <v>177</v>
      </c>
      <c r="AD26" s="13" t="s">
        <v>42</v>
      </c>
      <c r="AE26" s="13"/>
      <c r="AF26" s="13">
        <v>8</v>
      </c>
      <c r="AG26" s="13"/>
      <c r="AH26" s="13"/>
      <c r="AI26" s="13"/>
      <c r="AJ26" s="13"/>
      <c r="AK26" s="13"/>
      <c r="AL26" s="10" t="s">
        <v>106</v>
      </c>
      <c r="AM26" s="13"/>
      <c r="AN26" s="13" t="s">
        <v>178</v>
      </c>
      <c r="AO26" s="4"/>
      <c r="AP26" s="4"/>
      <c r="AQ26" s="4"/>
      <c r="AR26" s="4"/>
      <c r="AS26" s="4"/>
    </row>
    <row r="27" spans="1:45" ht="27" customHeight="1" x14ac:dyDescent="0.25">
      <c r="A27" s="10">
        <v>24</v>
      </c>
      <c r="B27" s="10"/>
      <c r="C27" s="13" t="s">
        <v>180</v>
      </c>
      <c r="D27" s="13"/>
      <c r="E27" s="13" t="s">
        <v>111</v>
      </c>
      <c r="F27" s="10">
        <v>8</v>
      </c>
      <c r="G27" s="26">
        <v>27</v>
      </c>
      <c r="H27" s="26">
        <f t="shared" si="6"/>
        <v>27</v>
      </c>
      <c r="I27" s="35">
        <v>1</v>
      </c>
      <c r="J27" s="35" t="s">
        <v>37</v>
      </c>
      <c r="K27" s="36">
        <f t="shared" si="1"/>
        <v>1</v>
      </c>
      <c r="L27" s="26">
        <f t="shared" si="7"/>
        <v>19</v>
      </c>
      <c r="M27" s="26">
        <v>0</v>
      </c>
      <c r="N27" s="26">
        <v>0</v>
      </c>
      <c r="O27" s="81"/>
      <c r="P27" s="35" t="s">
        <v>37</v>
      </c>
      <c r="Q27" s="39" t="s">
        <v>140</v>
      </c>
      <c r="R27" s="39" t="s">
        <v>126</v>
      </c>
      <c r="S27" s="40">
        <v>1</v>
      </c>
      <c r="T27" s="40" t="s">
        <v>38</v>
      </c>
      <c r="U27" s="10">
        <v>30</v>
      </c>
      <c r="V27" s="43" t="s">
        <v>175</v>
      </c>
      <c r="W27" s="10"/>
      <c r="X27" s="10"/>
      <c r="Y27" s="6" t="s">
        <v>72</v>
      </c>
      <c r="Z27" s="26" t="s">
        <v>141</v>
      </c>
      <c r="AA27" s="13"/>
      <c r="AB27" s="13"/>
      <c r="AC27" s="13" t="s">
        <v>177</v>
      </c>
      <c r="AD27" s="13" t="s">
        <v>42</v>
      </c>
      <c r="AE27" s="13"/>
      <c r="AF27" s="13">
        <v>8</v>
      </c>
      <c r="AG27" s="13"/>
      <c r="AH27" s="13"/>
      <c r="AI27" s="13"/>
      <c r="AJ27" s="13"/>
      <c r="AK27" s="13"/>
      <c r="AL27" s="10" t="s">
        <v>106</v>
      </c>
      <c r="AM27" s="13"/>
      <c r="AN27" s="13" t="s">
        <v>178</v>
      </c>
      <c r="AO27" s="4"/>
      <c r="AP27" s="4"/>
      <c r="AQ27" s="4"/>
      <c r="AR27" s="4"/>
      <c r="AS27" s="4"/>
    </row>
    <row r="28" spans="1:45" ht="27" customHeight="1" x14ac:dyDescent="0.25">
      <c r="A28" s="10">
        <v>25</v>
      </c>
      <c r="B28" s="10"/>
      <c r="C28" s="13" t="s">
        <v>181</v>
      </c>
      <c r="D28" s="13"/>
      <c r="E28" s="13" t="s">
        <v>115</v>
      </c>
      <c r="F28" s="10">
        <v>8</v>
      </c>
      <c r="G28" s="26">
        <v>27</v>
      </c>
      <c r="H28" s="26">
        <f t="shared" si="6"/>
        <v>27</v>
      </c>
      <c r="I28" s="35">
        <v>1</v>
      </c>
      <c r="J28" s="35" t="s">
        <v>37</v>
      </c>
      <c r="K28" s="36">
        <f t="shared" si="1"/>
        <v>1</v>
      </c>
      <c r="L28" s="26">
        <f t="shared" si="7"/>
        <v>19</v>
      </c>
      <c r="M28" s="26">
        <v>0</v>
      </c>
      <c r="N28" s="26">
        <v>0</v>
      </c>
      <c r="O28" s="80"/>
      <c r="P28" s="35" t="s">
        <v>37</v>
      </c>
      <c r="Q28" s="39" t="s">
        <v>140</v>
      </c>
      <c r="R28" s="39" t="s">
        <v>126</v>
      </c>
      <c r="S28" s="40">
        <v>1</v>
      </c>
      <c r="T28" s="40" t="s">
        <v>38</v>
      </c>
      <c r="U28" s="10">
        <v>30</v>
      </c>
      <c r="V28" s="43" t="s">
        <v>175</v>
      </c>
      <c r="W28" s="10"/>
      <c r="X28" s="10"/>
      <c r="Y28" s="6" t="s">
        <v>72</v>
      </c>
      <c r="Z28" s="26" t="s">
        <v>141</v>
      </c>
      <c r="AA28" s="13"/>
      <c r="AB28" s="13" t="s">
        <v>182</v>
      </c>
      <c r="AC28" s="13" t="s">
        <v>177</v>
      </c>
      <c r="AD28" s="13" t="s">
        <v>42</v>
      </c>
      <c r="AE28" s="13"/>
      <c r="AF28" s="13">
        <v>8</v>
      </c>
      <c r="AG28" s="13"/>
      <c r="AH28" s="13"/>
      <c r="AI28" s="13"/>
      <c r="AJ28" s="13"/>
      <c r="AK28" s="13"/>
      <c r="AL28" s="10" t="s">
        <v>106</v>
      </c>
      <c r="AM28" s="13"/>
      <c r="AN28" s="13" t="s">
        <v>178</v>
      </c>
      <c r="AO28" s="4"/>
      <c r="AP28" s="4"/>
      <c r="AQ28" s="4"/>
      <c r="AR28" s="4"/>
      <c r="AS28" s="4"/>
    </row>
    <row r="29" spans="1:45" ht="27" customHeight="1" x14ac:dyDescent="0.25">
      <c r="A29" s="10">
        <v>27</v>
      </c>
      <c r="B29" s="10"/>
      <c r="C29" s="13" t="s">
        <v>183</v>
      </c>
      <c r="D29" s="13"/>
      <c r="E29" s="13" t="s">
        <v>98</v>
      </c>
      <c r="F29" s="10">
        <v>5</v>
      </c>
      <c r="G29" s="26">
        <v>75</v>
      </c>
      <c r="H29" s="26">
        <f t="shared" si="6"/>
        <v>73</v>
      </c>
      <c r="I29" s="35">
        <v>0.97333333333333338</v>
      </c>
      <c r="J29" s="35" t="s">
        <v>37</v>
      </c>
      <c r="K29" s="36">
        <f t="shared" si="1"/>
        <v>0.97333333333333338</v>
      </c>
      <c r="L29" s="26">
        <v>0</v>
      </c>
      <c r="M29" s="26">
        <v>2</v>
      </c>
      <c r="N29" s="26">
        <v>0</v>
      </c>
      <c r="O29" s="35" t="s">
        <v>37</v>
      </c>
      <c r="P29" s="35" t="s">
        <v>37</v>
      </c>
      <c r="Q29" s="39" t="s">
        <v>184</v>
      </c>
      <c r="R29" s="39" t="s">
        <v>185</v>
      </c>
      <c r="S29" s="40">
        <v>1</v>
      </c>
      <c r="T29" s="40" t="s">
        <v>38</v>
      </c>
      <c r="U29" s="10">
        <v>75</v>
      </c>
      <c r="V29" s="16" t="s">
        <v>45</v>
      </c>
      <c r="W29" s="10"/>
      <c r="X29" s="10"/>
      <c r="Y29" s="26" t="s">
        <v>186</v>
      </c>
      <c r="Z29" s="26" t="s">
        <v>186</v>
      </c>
      <c r="AA29" s="10"/>
      <c r="AB29" s="10" t="s">
        <v>187</v>
      </c>
      <c r="AC29" s="13" t="s">
        <v>188</v>
      </c>
      <c r="AD29" s="13" t="s">
        <v>42</v>
      </c>
      <c r="AE29" s="13"/>
      <c r="AF29" s="13"/>
      <c r="AG29" s="13"/>
      <c r="AH29" s="13">
        <v>2</v>
      </c>
      <c r="AI29" s="13"/>
      <c r="AJ29" s="13"/>
      <c r="AK29" s="13"/>
      <c r="AL29" s="10" t="s">
        <v>106</v>
      </c>
      <c r="AM29" s="13"/>
      <c r="AN29" s="13"/>
      <c r="AO29" s="4"/>
      <c r="AP29" s="4"/>
      <c r="AQ29" s="4"/>
      <c r="AR29" s="4"/>
      <c r="AS29" s="4"/>
    </row>
    <row r="30" spans="1:45" ht="27" customHeight="1" x14ac:dyDescent="0.25">
      <c r="A30" s="10">
        <v>28</v>
      </c>
      <c r="B30" s="10"/>
      <c r="C30" s="13" t="s">
        <v>189</v>
      </c>
      <c r="D30" s="13"/>
      <c r="E30" s="13" t="s">
        <v>108</v>
      </c>
      <c r="F30" s="10">
        <v>5</v>
      </c>
      <c r="G30" s="26">
        <v>75</v>
      </c>
      <c r="H30" s="26">
        <f t="shared" si="6"/>
        <v>71</v>
      </c>
      <c r="I30" s="35">
        <v>0.94666666666666666</v>
      </c>
      <c r="J30" s="35" t="s">
        <v>37</v>
      </c>
      <c r="K30" s="36">
        <f t="shared" si="1"/>
        <v>0.94666666666666666</v>
      </c>
      <c r="L30" s="26">
        <v>0</v>
      </c>
      <c r="M30" s="26">
        <v>4</v>
      </c>
      <c r="N30" s="26">
        <v>0</v>
      </c>
      <c r="O30" s="35" t="s">
        <v>37</v>
      </c>
      <c r="P30" s="35" t="s">
        <v>37</v>
      </c>
      <c r="Q30" s="39" t="s">
        <v>184</v>
      </c>
      <c r="R30" s="39" t="s">
        <v>185</v>
      </c>
      <c r="S30" s="40">
        <v>1</v>
      </c>
      <c r="T30" s="40" t="s">
        <v>38</v>
      </c>
      <c r="U30" s="10">
        <v>75</v>
      </c>
      <c r="V30" s="16" t="s">
        <v>45</v>
      </c>
      <c r="W30" s="10"/>
      <c r="X30" s="10"/>
      <c r="Y30" s="26" t="s">
        <v>186</v>
      </c>
      <c r="Z30" s="26" t="s">
        <v>186</v>
      </c>
      <c r="AB30" s="10" t="s">
        <v>190</v>
      </c>
      <c r="AC30" s="13" t="s">
        <v>188</v>
      </c>
      <c r="AD30" s="13" t="s">
        <v>42</v>
      </c>
      <c r="AE30" s="13"/>
      <c r="AF30" s="13"/>
      <c r="AG30" s="13"/>
      <c r="AH30" s="13">
        <v>4</v>
      </c>
      <c r="AI30" s="13"/>
      <c r="AJ30" s="13"/>
      <c r="AK30" s="13"/>
      <c r="AL30" s="10" t="s">
        <v>106</v>
      </c>
      <c r="AM30" s="13"/>
      <c r="AN30" s="13"/>
      <c r="AO30" s="4"/>
      <c r="AP30" s="4"/>
      <c r="AQ30" s="4"/>
      <c r="AR30" s="4"/>
      <c r="AS30" s="4"/>
    </row>
    <row r="31" spans="1:45" ht="27" customHeight="1" x14ac:dyDescent="0.25">
      <c r="A31" s="10">
        <v>29</v>
      </c>
      <c r="B31" s="10"/>
      <c r="C31" s="13" t="s">
        <v>191</v>
      </c>
      <c r="D31" s="13"/>
      <c r="E31" s="13" t="s">
        <v>111</v>
      </c>
      <c r="F31" s="10">
        <v>5</v>
      </c>
      <c r="G31" s="26">
        <v>75</v>
      </c>
      <c r="H31" s="26">
        <f t="shared" si="6"/>
        <v>75</v>
      </c>
      <c r="I31" s="35">
        <v>1</v>
      </c>
      <c r="J31" s="35" t="s">
        <v>37</v>
      </c>
      <c r="K31" s="36">
        <f t="shared" si="1"/>
        <v>1</v>
      </c>
      <c r="L31" s="26">
        <v>0</v>
      </c>
      <c r="M31" s="26">
        <v>0</v>
      </c>
      <c r="N31" s="26">
        <v>0</v>
      </c>
      <c r="O31" s="35" t="s">
        <v>37</v>
      </c>
      <c r="P31" s="35" t="s">
        <v>37</v>
      </c>
      <c r="Q31" s="39" t="s">
        <v>184</v>
      </c>
      <c r="R31" s="39" t="s">
        <v>185</v>
      </c>
      <c r="S31" s="40">
        <v>1</v>
      </c>
      <c r="T31" s="40" t="s">
        <v>38</v>
      </c>
      <c r="U31" s="10">
        <v>75</v>
      </c>
      <c r="V31" s="16" t="s">
        <v>45</v>
      </c>
      <c r="W31" s="10"/>
      <c r="X31" s="10"/>
      <c r="Y31" s="26" t="s">
        <v>186</v>
      </c>
      <c r="Z31" s="26" t="s">
        <v>186</v>
      </c>
      <c r="AA31" s="10"/>
      <c r="AB31" s="10" t="s">
        <v>192</v>
      </c>
      <c r="AC31" s="13" t="s">
        <v>188</v>
      </c>
      <c r="AD31" s="13" t="s">
        <v>42</v>
      </c>
      <c r="AE31" s="13"/>
      <c r="AF31" s="13"/>
      <c r="AG31" s="13"/>
      <c r="AH31" s="13"/>
      <c r="AI31" s="13"/>
      <c r="AJ31" s="13"/>
      <c r="AK31" s="13"/>
      <c r="AL31" s="10" t="s">
        <v>106</v>
      </c>
      <c r="AM31" s="13"/>
      <c r="AN31" s="13"/>
      <c r="AO31" s="4"/>
      <c r="AP31" s="4"/>
      <c r="AQ31" s="4"/>
      <c r="AR31" s="4"/>
      <c r="AS31" s="4"/>
    </row>
    <row r="32" spans="1:45" ht="27" customHeight="1" x14ac:dyDescent="0.25">
      <c r="A32" s="10">
        <v>30</v>
      </c>
      <c r="B32" s="10"/>
      <c r="C32" s="13" t="s">
        <v>193</v>
      </c>
      <c r="D32" s="13"/>
      <c r="E32" s="13" t="s">
        <v>115</v>
      </c>
      <c r="F32" s="10">
        <v>5</v>
      </c>
      <c r="G32" s="26">
        <v>75</v>
      </c>
      <c r="H32" s="26">
        <f t="shared" si="6"/>
        <v>75</v>
      </c>
      <c r="I32" s="35">
        <v>1</v>
      </c>
      <c r="J32" s="35" t="s">
        <v>37</v>
      </c>
      <c r="K32" s="36">
        <f t="shared" si="1"/>
        <v>1</v>
      </c>
      <c r="L32" s="26">
        <v>0</v>
      </c>
      <c r="M32" s="26">
        <v>0</v>
      </c>
      <c r="N32" s="26">
        <v>0</v>
      </c>
      <c r="O32" s="35" t="s">
        <v>37</v>
      </c>
      <c r="P32" s="35" t="s">
        <v>37</v>
      </c>
      <c r="Q32" s="39" t="s">
        <v>184</v>
      </c>
      <c r="R32" s="39" t="s">
        <v>185</v>
      </c>
      <c r="S32" s="40">
        <v>1</v>
      </c>
      <c r="T32" s="40" t="s">
        <v>38</v>
      </c>
      <c r="U32" s="10">
        <v>75</v>
      </c>
      <c r="V32" s="16" t="s">
        <v>45</v>
      </c>
      <c r="W32" s="10"/>
      <c r="X32" s="10"/>
      <c r="Y32" s="26" t="s">
        <v>186</v>
      </c>
      <c r="Z32" s="26" t="s">
        <v>186</v>
      </c>
      <c r="AA32" s="10"/>
      <c r="AB32" s="10" t="s">
        <v>192</v>
      </c>
      <c r="AC32" s="13" t="s">
        <v>188</v>
      </c>
      <c r="AD32" s="13" t="s">
        <v>42</v>
      </c>
      <c r="AE32" s="13"/>
      <c r="AF32" s="13"/>
      <c r="AG32" s="13"/>
      <c r="AH32" s="13"/>
      <c r="AI32" s="13"/>
      <c r="AJ32" s="13"/>
      <c r="AK32" s="13"/>
      <c r="AL32" s="10" t="s">
        <v>106</v>
      </c>
      <c r="AM32" s="13"/>
      <c r="AN32" s="13"/>
      <c r="AO32" s="4"/>
      <c r="AP32" s="4"/>
      <c r="AQ32" s="4"/>
      <c r="AR32" s="4"/>
      <c r="AS32" s="4"/>
    </row>
    <row r="33" spans="1:45" ht="27" customHeight="1" x14ac:dyDescent="0.25">
      <c r="A33" s="10">
        <v>31</v>
      </c>
      <c r="B33" s="10"/>
      <c r="C33" s="13" t="s">
        <v>194</v>
      </c>
      <c r="D33" s="13"/>
      <c r="E33" s="13" t="s">
        <v>195</v>
      </c>
      <c r="F33" s="10">
        <v>23</v>
      </c>
      <c r="G33" s="10">
        <v>23</v>
      </c>
      <c r="H33" s="26">
        <f t="shared" si="6"/>
        <v>23</v>
      </c>
      <c r="I33" s="35">
        <v>1</v>
      </c>
      <c r="J33" s="35" t="s">
        <v>37</v>
      </c>
      <c r="K33" s="36">
        <f t="shared" si="1"/>
        <v>1</v>
      </c>
      <c r="L33" s="26">
        <v>0</v>
      </c>
      <c r="M33" s="26">
        <v>0</v>
      </c>
      <c r="N33" s="26">
        <v>0</v>
      </c>
      <c r="O33" s="35" t="s">
        <v>37</v>
      </c>
      <c r="P33" s="35" t="s">
        <v>37</v>
      </c>
      <c r="Q33" s="39" t="s">
        <v>196</v>
      </c>
      <c r="R33" s="39" t="s">
        <v>197</v>
      </c>
      <c r="S33" s="40">
        <v>1</v>
      </c>
      <c r="T33" s="40" t="s">
        <v>38</v>
      </c>
      <c r="U33" s="10">
        <v>23</v>
      </c>
      <c r="V33" s="43" t="s">
        <v>175</v>
      </c>
      <c r="W33" s="10"/>
      <c r="X33" s="10"/>
      <c r="Y33" s="17" t="s">
        <v>150</v>
      </c>
      <c r="Z33" s="26" t="s">
        <v>141</v>
      </c>
      <c r="AA33" s="13"/>
      <c r="AB33" s="13"/>
      <c r="AC33" s="13" t="s">
        <v>74</v>
      </c>
      <c r="AD33" s="13" t="s">
        <v>198</v>
      </c>
      <c r="AE33" s="13"/>
      <c r="AF33" s="13"/>
      <c r="AG33" s="13"/>
      <c r="AH33" s="13"/>
      <c r="AI33" s="13"/>
      <c r="AJ33" s="13"/>
      <c r="AK33" s="13"/>
      <c r="AL33" s="10"/>
      <c r="AM33" s="13"/>
      <c r="AN33" s="13"/>
      <c r="AO33" s="4"/>
      <c r="AP33" s="4"/>
      <c r="AQ33" s="4"/>
      <c r="AR33" s="4"/>
      <c r="AS33" s="4"/>
    </row>
    <row r="34" spans="1:45" ht="27" customHeight="1" x14ac:dyDescent="0.25">
      <c r="A34" s="10">
        <v>32</v>
      </c>
      <c r="B34" s="10"/>
      <c r="C34" s="13" t="s">
        <v>199</v>
      </c>
      <c r="D34" s="13"/>
      <c r="E34" s="13" t="s">
        <v>200</v>
      </c>
      <c r="F34" s="10">
        <v>26</v>
      </c>
      <c r="G34" s="10">
        <v>26</v>
      </c>
      <c r="H34" s="26">
        <f t="shared" si="6"/>
        <v>26</v>
      </c>
      <c r="I34" s="35">
        <v>1</v>
      </c>
      <c r="J34" s="35" t="s">
        <v>37</v>
      </c>
      <c r="K34" s="36">
        <f t="shared" si="1"/>
        <v>1</v>
      </c>
      <c r="L34" s="26">
        <v>0</v>
      </c>
      <c r="M34" s="26">
        <v>0</v>
      </c>
      <c r="N34" s="26">
        <v>0</v>
      </c>
      <c r="O34" s="35" t="s">
        <v>37</v>
      </c>
      <c r="P34" s="35" t="s">
        <v>37</v>
      </c>
      <c r="Q34" s="39" t="s">
        <v>196</v>
      </c>
      <c r="R34" s="39" t="s">
        <v>197</v>
      </c>
      <c r="S34" s="40">
        <v>1</v>
      </c>
      <c r="T34" s="40" t="s">
        <v>38</v>
      </c>
      <c r="U34" s="10">
        <v>28</v>
      </c>
      <c r="V34" s="43" t="s">
        <v>175</v>
      </c>
      <c r="W34" s="10"/>
      <c r="X34" s="10"/>
      <c r="Y34" s="17" t="s">
        <v>150</v>
      </c>
      <c r="Z34" s="26" t="s">
        <v>119</v>
      </c>
      <c r="AA34" s="13"/>
      <c r="AB34" s="13"/>
      <c r="AC34" s="13" t="s">
        <v>74</v>
      </c>
      <c r="AD34" s="13" t="s">
        <v>198</v>
      </c>
      <c r="AE34" s="13"/>
      <c r="AF34" s="13"/>
      <c r="AG34" s="13"/>
      <c r="AH34" s="13"/>
      <c r="AI34" s="13"/>
      <c r="AJ34" s="13"/>
      <c r="AK34" s="13"/>
      <c r="AL34" s="10"/>
      <c r="AM34" s="13"/>
      <c r="AN34" s="13"/>
      <c r="AO34" s="4"/>
      <c r="AP34" s="4"/>
      <c r="AQ34" s="4"/>
      <c r="AR34" s="4"/>
      <c r="AS34" s="4"/>
    </row>
    <row r="35" spans="1:45" ht="27" customHeight="1" x14ac:dyDescent="0.25">
      <c r="A35" s="10">
        <v>33</v>
      </c>
      <c r="B35" s="10"/>
      <c r="C35" s="12" t="s">
        <v>201</v>
      </c>
      <c r="D35" s="12"/>
      <c r="E35" s="12" t="s">
        <v>50</v>
      </c>
      <c r="F35" s="10">
        <v>926</v>
      </c>
      <c r="G35" s="26">
        <v>972</v>
      </c>
      <c r="H35" s="26">
        <f t="shared" si="6"/>
        <v>902</v>
      </c>
      <c r="I35" s="36">
        <v>0.9228395061728395</v>
      </c>
      <c r="J35" s="35" t="s">
        <v>37</v>
      </c>
      <c r="K35" s="36">
        <f t="shared" si="1"/>
        <v>0.92798353909465026</v>
      </c>
      <c r="L35" s="26">
        <v>0</v>
      </c>
      <c r="M35" s="26">
        <v>70</v>
      </c>
      <c r="N35" s="26">
        <v>0</v>
      </c>
      <c r="O35" s="10" t="s">
        <v>202</v>
      </c>
      <c r="P35" s="10">
        <v>0</v>
      </c>
      <c r="Q35" s="39" t="s">
        <v>196</v>
      </c>
      <c r="R35" s="39" t="s">
        <v>203</v>
      </c>
      <c r="S35" s="40">
        <v>1</v>
      </c>
      <c r="T35" s="40" t="s">
        <v>38</v>
      </c>
      <c r="U35" s="10">
        <v>972</v>
      </c>
      <c r="V35" s="43" t="s">
        <v>175</v>
      </c>
      <c r="W35" s="10"/>
      <c r="X35" s="10"/>
      <c r="Y35" s="41" t="s">
        <v>72</v>
      </c>
      <c r="Z35" s="26" t="s">
        <v>73</v>
      </c>
      <c r="AA35" s="13" t="s">
        <v>204</v>
      </c>
      <c r="AB35" s="13"/>
      <c r="AC35" s="13" t="s">
        <v>105</v>
      </c>
      <c r="AD35" s="13" t="s">
        <v>42</v>
      </c>
      <c r="AE35" s="13" t="s">
        <v>205</v>
      </c>
      <c r="AF35" s="13" t="s">
        <v>206</v>
      </c>
      <c r="AG35" s="13"/>
      <c r="AH35" s="13"/>
      <c r="AI35" s="13"/>
      <c r="AJ35" s="13"/>
      <c r="AK35" s="13" t="s">
        <v>207</v>
      </c>
      <c r="AL35" s="10" t="s">
        <v>208</v>
      </c>
      <c r="AM35" s="13"/>
      <c r="AN35" s="13"/>
      <c r="AO35" s="4"/>
      <c r="AP35" s="4"/>
      <c r="AQ35" s="4"/>
      <c r="AR35" s="4"/>
      <c r="AS35" s="4"/>
    </row>
    <row r="36" spans="1:45" ht="27" customHeight="1" x14ac:dyDescent="0.25">
      <c r="A36" s="10">
        <v>34</v>
      </c>
      <c r="B36" s="10"/>
      <c r="C36" s="12" t="s">
        <v>209</v>
      </c>
      <c r="D36" s="12"/>
      <c r="E36" s="13" t="s">
        <v>77</v>
      </c>
      <c r="F36" s="10">
        <v>400</v>
      </c>
      <c r="G36" s="26">
        <v>420</v>
      </c>
      <c r="H36" s="26">
        <f t="shared" si="6"/>
        <v>367</v>
      </c>
      <c r="I36" s="36">
        <f>(G36-M36)/G36</f>
        <v>0.95476190476190481</v>
      </c>
      <c r="J36" s="35">
        <f>(((G36-M36)-N36)/(G36-M36))</f>
        <v>0.91521197007481292</v>
      </c>
      <c r="K36" s="36">
        <f t="shared" si="1"/>
        <v>0.87380952380952381</v>
      </c>
      <c r="L36" s="26">
        <v>0</v>
      </c>
      <c r="M36" s="26">
        <v>19</v>
      </c>
      <c r="N36" s="26">
        <v>34</v>
      </c>
      <c r="O36" s="10" t="s">
        <v>210</v>
      </c>
      <c r="P36" s="10" t="s">
        <v>211</v>
      </c>
      <c r="Q36" s="39" t="s">
        <v>212</v>
      </c>
      <c r="R36" s="39"/>
      <c r="S36" s="40">
        <v>1</v>
      </c>
      <c r="T36" s="40"/>
      <c r="U36" s="10"/>
      <c r="V36" s="27" t="s">
        <v>213</v>
      </c>
      <c r="W36" s="10"/>
      <c r="X36" s="10"/>
      <c r="Y36" s="26" t="s">
        <v>186</v>
      </c>
      <c r="Z36" s="26" t="s">
        <v>186</v>
      </c>
      <c r="AA36" s="13"/>
      <c r="AB36" s="13"/>
      <c r="AC36" s="13" t="s">
        <v>188</v>
      </c>
      <c r="AD36" s="13" t="s">
        <v>42</v>
      </c>
      <c r="AE36" s="13"/>
      <c r="AF36" s="13"/>
      <c r="AG36" s="13"/>
      <c r="AH36" s="13"/>
      <c r="AI36" s="13"/>
      <c r="AJ36" s="13"/>
      <c r="AK36" s="13"/>
      <c r="AL36" s="10"/>
      <c r="AM36" s="13"/>
      <c r="AN36" s="13"/>
      <c r="AO36" s="4"/>
      <c r="AP36" s="4"/>
      <c r="AQ36" s="4"/>
      <c r="AR36" s="4"/>
      <c r="AS36" s="4"/>
    </row>
    <row r="37" spans="1:45" ht="27" customHeight="1" x14ac:dyDescent="0.25">
      <c r="A37" s="10">
        <v>35</v>
      </c>
      <c r="B37" s="10"/>
      <c r="C37" s="12" t="s">
        <v>214</v>
      </c>
      <c r="D37" s="12"/>
      <c r="E37" s="13" t="s">
        <v>56</v>
      </c>
      <c r="F37" s="10">
        <v>200</v>
      </c>
      <c r="G37" s="26">
        <v>420</v>
      </c>
      <c r="H37" s="26">
        <f t="shared" ref="H37" si="8">G37-M37-N37</f>
        <v>367</v>
      </c>
      <c r="I37" s="36">
        <f>(G37-M37)/G37</f>
        <v>0.95476190476190481</v>
      </c>
      <c r="J37" s="35">
        <f>(((G37-M37)-N37)/(G37-M37))</f>
        <v>0.91521197007481292</v>
      </c>
      <c r="K37" s="36">
        <f t="shared" ref="K37" si="9">H37/G37</f>
        <v>0.87380952380952381</v>
      </c>
      <c r="L37" s="26">
        <v>0</v>
      </c>
      <c r="M37" s="26">
        <v>19</v>
      </c>
      <c r="N37" s="26">
        <v>34</v>
      </c>
      <c r="O37" s="10"/>
      <c r="P37" s="10"/>
      <c r="Q37" s="24" t="s">
        <v>215</v>
      </c>
      <c r="R37" s="39"/>
      <c r="S37" s="40">
        <v>1</v>
      </c>
      <c r="T37" s="40"/>
      <c r="U37" s="10">
        <v>200</v>
      </c>
      <c r="V37" s="5" t="s">
        <v>39</v>
      </c>
      <c r="W37" s="10"/>
      <c r="X37" s="10"/>
      <c r="Y37" s="5" t="s">
        <v>37</v>
      </c>
      <c r="Z37" s="5"/>
      <c r="AA37" s="13"/>
      <c r="AB37" s="13"/>
      <c r="AC37" s="13" t="s">
        <v>216</v>
      </c>
      <c r="AD37" s="13" t="s">
        <v>42</v>
      </c>
      <c r="AE37" s="13"/>
      <c r="AF37" s="13"/>
      <c r="AG37" s="13"/>
      <c r="AH37" s="13"/>
      <c r="AI37" s="13"/>
      <c r="AJ37" s="13"/>
      <c r="AK37" s="13"/>
      <c r="AL37" s="10"/>
      <c r="AM37" s="13"/>
      <c r="AN37" s="13"/>
      <c r="AO37" s="4"/>
      <c r="AP37" s="4"/>
      <c r="AQ37" s="4"/>
      <c r="AR37" s="4"/>
      <c r="AS37" s="4"/>
    </row>
    <row r="38" spans="1:45" ht="27" customHeight="1" x14ac:dyDescent="0.25">
      <c r="A38" s="10">
        <v>36</v>
      </c>
      <c r="B38" s="10"/>
      <c r="C38" s="12" t="s">
        <v>217</v>
      </c>
      <c r="D38" s="12"/>
      <c r="E38" s="13" t="s">
        <v>50</v>
      </c>
      <c r="F38" s="10">
        <v>3600</v>
      </c>
      <c r="G38" s="26">
        <v>3600</v>
      </c>
      <c r="H38" s="26">
        <f t="shared" ref="H38:H39" si="10">G38-M38-N38</f>
        <v>3600</v>
      </c>
      <c r="I38" s="36">
        <f>(G38-M38)/G38</f>
        <v>1</v>
      </c>
      <c r="J38" s="35">
        <f>(((G38-M38)-N38)/(G38-M38))</f>
        <v>1</v>
      </c>
      <c r="K38" s="36">
        <f t="shared" ref="K38:K39" si="11">H38/G38</f>
        <v>1</v>
      </c>
      <c r="L38" s="26">
        <v>0</v>
      </c>
      <c r="M38" s="26"/>
      <c r="N38" s="26"/>
      <c r="O38" s="10"/>
      <c r="P38" s="10"/>
      <c r="Q38" s="24" t="s">
        <v>218</v>
      </c>
      <c r="R38" s="39"/>
      <c r="S38" s="40">
        <v>1</v>
      </c>
      <c r="T38" s="40" t="s">
        <v>38</v>
      </c>
      <c r="U38" s="10"/>
      <c r="V38" s="27" t="s">
        <v>219</v>
      </c>
      <c r="W38" s="10"/>
      <c r="X38" s="10"/>
      <c r="Y38" s="26" t="s">
        <v>186</v>
      </c>
      <c r="Z38" s="26" t="s">
        <v>186</v>
      </c>
      <c r="AA38" s="13" t="s">
        <v>220</v>
      </c>
      <c r="AB38" s="13"/>
      <c r="AC38" s="13" t="s">
        <v>188</v>
      </c>
      <c r="AD38" s="13" t="s">
        <v>42</v>
      </c>
      <c r="AE38" s="13"/>
      <c r="AF38" s="13"/>
      <c r="AG38" s="13"/>
      <c r="AH38" s="13"/>
      <c r="AI38" s="13"/>
      <c r="AJ38" s="13"/>
      <c r="AK38" s="13"/>
      <c r="AL38" s="10"/>
      <c r="AM38" s="13"/>
      <c r="AN38" s="13"/>
      <c r="AO38" s="4"/>
      <c r="AP38" s="4"/>
      <c r="AQ38" s="4"/>
      <c r="AR38" s="4"/>
      <c r="AS38" s="4"/>
    </row>
    <row r="39" spans="1:45" ht="27" customHeight="1" x14ac:dyDescent="0.25">
      <c r="A39" s="10">
        <v>37</v>
      </c>
      <c r="B39" s="10"/>
      <c r="C39" s="12" t="s">
        <v>221</v>
      </c>
      <c r="D39" s="12"/>
      <c r="E39" s="13" t="s">
        <v>56</v>
      </c>
      <c r="F39" s="10">
        <v>200</v>
      </c>
      <c r="G39" s="26">
        <v>216</v>
      </c>
      <c r="H39" s="26">
        <f t="shared" si="10"/>
        <v>208</v>
      </c>
      <c r="I39" s="36">
        <f>(G39-M39)/G39</f>
        <v>0.96296296296296291</v>
      </c>
      <c r="J39" s="35">
        <f>(((G39-M39)-N39)/(G39-M39))</f>
        <v>1</v>
      </c>
      <c r="K39" s="36">
        <f t="shared" si="11"/>
        <v>0.96296296296296291</v>
      </c>
      <c r="L39" s="26">
        <v>0</v>
      </c>
      <c r="M39" s="26">
        <v>8</v>
      </c>
      <c r="N39" s="26"/>
      <c r="O39" s="10" t="s">
        <v>222</v>
      </c>
      <c r="P39" s="10"/>
      <c r="Q39" s="24" t="s">
        <v>223</v>
      </c>
      <c r="R39" s="39"/>
      <c r="S39" s="40">
        <v>1</v>
      </c>
      <c r="T39" s="40"/>
      <c r="U39" s="10">
        <v>200</v>
      </c>
      <c r="V39" s="27" t="s">
        <v>219</v>
      </c>
      <c r="W39" s="10"/>
      <c r="X39" s="10"/>
      <c r="Y39" s="26" t="s">
        <v>224</v>
      </c>
      <c r="Z39" s="26" t="s">
        <v>73</v>
      </c>
      <c r="AA39" s="13" t="s">
        <v>225</v>
      </c>
      <c r="AB39" s="13"/>
      <c r="AC39" s="13" t="s">
        <v>216</v>
      </c>
      <c r="AD39" s="13" t="s">
        <v>42</v>
      </c>
      <c r="AE39" s="13"/>
      <c r="AF39" s="13"/>
      <c r="AG39" s="13"/>
      <c r="AH39" s="13"/>
      <c r="AI39" s="13"/>
      <c r="AJ39" s="13"/>
      <c r="AK39" s="13"/>
      <c r="AL39" s="10"/>
      <c r="AM39" s="13"/>
      <c r="AN39" s="13"/>
      <c r="AO39" s="4"/>
      <c r="AP39" s="4"/>
      <c r="AQ39" s="4"/>
      <c r="AR39" s="4"/>
      <c r="AS39" s="4"/>
    </row>
    <row r="40" spans="1:45" ht="27" customHeight="1" x14ac:dyDescent="0.25">
      <c r="A40" s="10">
        <v>38</v>
      </c>
      <c r="B40" s="10"/>
      <c r="C40" s="12" t="s">
        <v>226</v>
      </c>
      <c r="D40" s="12"/>
      <c r="E40" s="13" t="s">
        <v>227</v>
      </c>
      <c r="F40" s="10">
        <v>10</v>
      </c>
      <c r="G40" s="26" t="s">
        <v>37</v>
      </c>
      <c r="H40" s="26" t="s">
        <v>37</v>
      </c>
      <c r="I40" s="26" t="s">
        <v>37</v>
      </c>
      <c r="J40" s="26" t="s">
        <v>37</v>
      </c>
      <c r="K40" s="26" t="s">
        <v>37</v>
      </c>
      <c r="L40" s="26" t="s">
        <v>37</v>
      </c>
      <c r="M40" s="26" t="s">
        <v>37</v>
      </c>
      <c r="N40" s="26" t="s">
        <v>37</v>
      </c>
      <c r="O40" s="26" t="s">
        <v>37</v>
      </c>
      <c r="P40" s="26" t="s">
        <v>37</v>
      </c>
      <c r="Q40" s="24" t="s">
        <v>228</v>
      </c>
      <c r="R40" s="24" t="s">
        <v>228</v>
      </c>
      <c r="S40" s="26" t="s">
        <v>37</v>
      </c>
      <c r="T40" s="40"/>
      <c r="U40" s="10">
        <v>10</v>
      </c>
      <c r="V40" s="27" t="s">
        <v>229</v>
      </c>
      <c r="W40" s="10"/>
      <c r="X40" s="10"/>
      <c r="Y40" s="26" t="s">
        <v>186</v>
      </c>
      <c r="Z40" s="26" t="s">
        <v>186</v>
      </c>
      <c r="AA40" s="13" t="s">
        <v>230</v>
      </c>
      <c r="AB40" s="13"/>
      <c r="AC40" s="13" t="s">
        <v>231</v>
      </c>
      <c r="AD40" s="13" t="s">
        <v>232</v>
      </c>
      <c r="AE40" s="13"/>
      <c r="AF40" s="13"/>
      <c r="AG40" s="13"/>
      <c r="AH40" s="13"/>
      <c r="AI40" s="13"/>
      <c r="AJ40" s="13"/>
      <c r="AK40" s="13"/>
      <c r="AL40" s="10" t="s">
        <v>233</v>
      </c>
      <c r="AM40" s="13"/>
      <c r="AN40" s="13" t="s">
        <v>232</v>
      </c>
      <c r="AO40" s="4"/>
      <c r="AP40" s="4"/>
      <c r="AQ40" s="4"/>
      <c r="AR40" s="4"/>
      <c r="AS40" s="4"/>
    </row>
    <row r="41" spans="1:45" ht="27" customHeight="1" x14ac:dyDescent="0.25">
      <c r="A41" s="10">
        <v>39</v>
      </c>
      <c r="B41" s="10"/>
      <c r="C41" s="12" t="s">
        <v>234</v>
      </c>
      <c r="D41" s="12"/>
      <c r="E41" s="12" t="s">
        <v>50</v>
      </c>
      <c r="F41" s="10">
        <v>34</v>
      </c>
      <c r="G41" s="26">
        <v>34</v>
      </c>
      <c r="H41" s="26">
        <f t="shared" ref="H41" si="12">G41-M41-N41</f>
        <v>34</v>
      </c>
      <c r="I41" s="36">
        <v>0.9228395061728395</v>
      </c>
      <c r="J41" s="35" t="s">
        <v>37</v>
      </c>
      <c r="K41" s="36">
        <f t="shared" ref="K41" si="13">H41/G41</f>
        <v>1</v>
      </c>
      <c r="L41" s="26">
        <v>0</v>
      </c>
      <c r="M41" s="26">
        <v>0</v>
      </c>
      <c r="N41" s="26">
        <v>0</v>
      </c>
      <c r="O41" s="10"/>
      <c r="P41" s="10"/>
      <c r="Q41" s="39" t="s">
        <v>235</v>
      </c>
      <c r="R41" s="39"/>
      <c r="S41" s="40"/>
      <c r="T41" s="40"/>
      <c r="U41" s="10">
        <v>972</v>
      </c>
      <c r="V41" s="43" t="s">
        <v>236</v>
      </c>
      <c r="W41" s="10"/>
      <c r="X41" s="10"/>
      <c r="Y41" s="26" t="s">
        <v>224</v>
      </c>
      <c r="Z41" s="26" t="s">
        <v>73</v>
      </c>
      <c r="AA41" s="13"/>
      <c r="AB41" s="13"/>
      <c r="AC41" s="13" t="s">
        <v>237</v>
      </c>
      <c r="AD41" s="13" t="s">
        <v>42</v>
      </c>
      <c r="AE41" s="13"/>
      <c r="AF41" s="13"/>
      <c r="AG41" s="13"/>
      <c r="AH41" s="13"/>
      <c r="AI41" s="13"/>
      <c r="AJ41" s="13"/>
      <c r="AK41" s="13" t="s">
        <v>207</v>
      </c>
      <c r="AL41" s="10" t="s">
        <v>208</v>
      </c>
      <c r="AM41" s="13"/>
      <c r="AN41" s="13"/>
      <c r="AO41" s="4"/>
      <c r="AP41" s="4"/>
      <c r="AQ41" s="4"/>
      <c r="AR41" s="4"/>
      <c r="AS41" s="4"/>
    </row>
    <row r="42" spans="1:45" ht="27" customHeight="1" x14ac:dyDescent="0.25">
      <c r="A42" s="10">
        <v>40</v>
      </c>
      <c r="B42" s="10"/>
      <c r="C42" s="12" t="s">
        <v>238</v>
      </c>
      <c r="D42" s="12"/>
      <c r="E42" s="12" t="s">
        <v>77</v>
      </c>
      <c r="F42" s="10">
        <v>51</v>
      </c>
      <c r="G42" s="26">
        <v>60</v>
      </c>
      <c r="H42" s="26">
        <f t="shared" ref="H42" si="14">G42-M42-N42</f>
        <v>60</v>
      </c>
      <c r="I42" s="36">
        <f t="shared" ref="I42:I44" si="15">(G42-M42)/G42</f>
        <v>1</v>
      </c>
      <c r="J42" s="35" t="s">
        <v>37</v>
      </c>
      <c r="K42" s="36">
        <f t="shared" ref="K42" si="16">H42/G42</f>
        <v>1</v>
      </c>
      <c r="L42" s="26">
        <v>0</v>
      </c>
      <c r="M42" s="26">
        <v>0</v>
      </c>
      <c r="N42" s="26">
        <v>0</v>
      </c>
      <c r="O42" s="10"/>
      <c r="P42" s="10"/>
      <c r="Q42" s="39" t="s">
        <v>239</v>
      </c>
      <c r="R42" s="39"/>
      <c r="S42" s="40"/>
      <c r="T42" s="40"/>
      <c r="U42" s="10">
        <v>972</v>
      </c>
      <c r="V42" s="43" t="s">
        <v>236</v>
      </c>
      <c r="W42" s="10"/>
      <c r="X42" s="10"/>
      <c r="Y42" s="26" t="s">
        <v>224</v>
      </c>
      <c r="Z42" s="26" t="s">
        <v>73</v>
      </c>
      <c r="AA42" s="13"/>
      <c r="AB42" s="13"/>
      <c r="AC42" s="13" t="s">
        <v>237</v>
      </c>
      <c r="AD42" s="13" t="s">
        <v>42</v>
      </c>
      <c r="AE42" s="13"/>
      <c r="AF42" s="13"/>
      <c r="AG42" s="13"/>
      <c r="AH42" s="13"/>
      <c r="AI42" s="13"/>
      <c r="AJ42" s="13"/>
      <c r="AK42" s="13" t="s">
        <v>207</v>
      </c>
      <c r="AL42" s="10" t="s">
        <v>208</v>
      </c>
      <c r="AM42" s="13"/>
      <c r="AN42" s="13"/>
      <c r="AO42" s="4"/>
      <c r="AP42" s="4"/>
      <c r="AQ42" s="4"/>
      <c r="AR42" s="4"/>
      <c r="AS42" s="4"/>
    </row>
    <row r="43" spans="1:45" ht="27" customHeight="1" x14ac:dyDescent="0.25">
      <c r="A43" s="10">
        <v>41</v>
      </c>
      <c r="B43" s="10"/>
      <c r="C43" s="12" t="s">
        <v>240</v>
      </c>
      <c r="D43" s="12"/>
      <c r="E43" s="12" t="s">
        <v>241</v>
      </c>
      <c r="F43" s="10"/>
      <c r="G43" s="26"/>
      <c r="H43" s="26">
        <f t="shared" ref="H43:H44" si="17">G43-M43-N43</f>
        <v>0</v>
      </c>
      <c r="I43" s="36" t="e">
        <f t="shared" si="15"/>
        <v>#DIV/0!</v>
      </c>
      <c r="J43" s="35" t="s">
        <v>37</v>
      </c>
      <c r="K43" s="36" t="e">
        <f t="shared" ref="K43:K44" si="18">H43/G43</f>
        <v>#DIV/0!</v>
      </c>
      <c r="L43" s="26">
        <v>0</v>
      </c>
      <c r="M43" s="26">
        <v>0</v>
      </c>
      <c r="N43" s="26">
        <v>0</v>
      </c>
      <c r="O43" s="10"/>
      <c r="P43" s="10"/>
      <c r="Q43" s="39" t="s">
        <v>239</v>
      </c>
      <c r="R43" s="39"/>
      <c r="S43" s="40"/>
      <c r="T43" s="40"/>
      <c r="U43" s="10">
        <v>972</v>
      </c>
      <c r="V43" s="43" t="s">
        <v>236</v>
      </c>
      <c r="W43" s="10"/>
      <c r="X43" s="10"/>
      <c r="Y43" s="26" t="s">
        <v>224</v>
      </c>
      <c r="Z43" s="26" t="s">
        <v>73</v>
      </c>
      <c r="AA43" s="13"/>
      <c r="AB43" s="13"/>
      <c r="AC43" s="13" t="s">
        <v>237</v>
      </c>
      <c r="AD43" s="13" t="s">
        <v>42</v>
      </c>
      <c r="AE43" s="13"/>
      <c r="AF43" s="13"/>
      <c r="AG43" s="13"/>
      <c r="AH43" s="13"/>
      <c r="AI43" s="13"/>
      <c r="AJ43" s="13"/>
      <c r="AK43" s="13" t="s">
        <v>207</v>
      </c>
      <c r="AL43" s="10" t="s">
        <v>208</v>
      </c>
      <c r="AM43" s="13"/>
      <c r="AN43" s="13"/>
      <c r="AO43" s="4"/>
      <c r="AP43" s="4"/>
      <c r="AQ43" s="4"/>
      <c r="AR43" s="4"/>
      <c r="AS43" s="4"/>
    </row>
    <row r="44" spans="1:45" ht="27" customHeight="1" x14ac:dyDescent="0.25">
      <c r="A44" s="10">
        <v>42</v>
      </c>
      <c r="B44" s="10"/>
      <c r="C44" s="12" t="s">
        <v>242</v>
      </c>
      <c r="D44" s="12"/>
      <c r="E44" s="12" t="s">
        <v>241</v>
      </c>
      <c r="F44" s="10"/>
      <c r="G44" s="26"/>
      <c r="H44" s="26">
        <f t="shared" si="17"/>
        <v>0</v>
      </c>
      <c r="I44" s="36" t="e">
        <f t="shared" si="15"/>
        <v>#DIV/0!</v>
      </c>
      <c r="J44" s="35" t="s">
        <v>37</v>
      </c>
      <c r="K44" s="36" t="e">
        <f t="shared" si="18"/>
        <v>#DIV/0!</v>
      </c>
      <c r="L44" s="26">
        <v>0</v>
      </c>
      <c r="M44" s="26">
        <v>0</v>
      </c>
      <c r="N44" s="26">
        <v>0</v>
      </c>
      <c r="O44" s="10"/>
      <c r="P44" s="10"/>
      <c r="Q44" s="39" t="s">
        <v>239</v>
      </c>
      <c r="R44" s="39"/>
      <c r="S44" s="40"/>
      <c r="T44" s="40"/>
      <c r="U44" s="10">
        <v>972</v>
      </c>
      <c r="V44" s="43" t="s">
        <v>236</v>
      </c>
      <c r="W44" s="10"/>
      <c r="X44" s="10"/>
      <c r="Y44" s="26" t="s">
        <v>224</v>
      </c>
      <c r="Z44" s="26" t="s">
        <v>73</v>
      </c>
      <c r="AA44" s="13"/>
      <c r="AB44" s="13"/>
      <c r="AC44" s="13" t="s">
        <v>237</v>
      </c>
      <c r="AD44" s="13" t="s">
        <v>42</v>
      </c>
      <c r="AE44" s="13"/>
      <c r="AF44" s="13"/>
      <c r="AG44" s="13"/>
      <c r="AH44" s="13"/>
      <c r="AI44" s="13"/>
      <c r="AJ44" s="13"/>
      <c r="AK44" s="13" t="s">
        <v>207</v>
      </c>
      <c r="AL44" s="10" t="s">
        <v>208</v>
      </c>
      <c r="AM44" s="13"/>
      <c r="AN44" s="13"/>
      <c r="AO44" s="4"/>
      <c r="AP44" s="4"/>
      <c r="AQ44" s="4"/>
      <c r="AR44" s="4"/>
      <c r="AS44" s="4"/>
    </row>
    <row r="45" spans="1:45" ht="27" customHeight="1" x14ac:dyDescent="0.25">
      <c r="A45" s="10">
        <v>43</v>
      </c>
      <c r="B45" s="10"/>
      <c r="C45" s="44" t="s">
        <v>243</v>
      </c>
      <c r="D45" s="26" t="s">
        <v>244</v>
      </c>
      <c r="E45" s="13" t="s">
        <v>302</v>
      </c>
      <c r="F45" s="46">
        <f>30+36</f>
        <v>66</v>
      </c>
      <c r="G45" s="26">
        <v>80</v>
      </c>
      <c r="H45" s="26">
        <f>G45-M45-N45</f>
        <v>60</v>
      </c>
      <c r="I45" s="36">
        <f>(G45-M45)/G45</f>
        <v>0.75</v>
      </c>
      <c r="J45" s="35" t="s">
        <v>37</v>
      </c>
      <c r="K45" s="36">
        <f t="shared" ref="K45" si="19">H45/G45</f>
        <v>0.75</v>
      </c>
      <c r="L45" s="26">
        <v>0</v>
      </c>
      <c r="M45" s="26">
        <v>20</v>
      </c>
      <c r="N45" s="26">
        <v>0</v>
      </c>
      <c r="O45" s="10"/>
      <c r="P45" s="10"/>
      <c r="Q45" s="39" t="s">
        <v>245</v>
      </c>
      <c r="R45" s="39"/>
      <c r="S45" s="40"/>
      <c r="T45" s="40"/>
      <c r="U45" s="10"/>
      <c r="V45" s="47" t="s">
        <v>246</v>
      </c>
      <c r="W45" s="10"/>
      <c r="X45" s="10"/>
      <c r="Y45" s="26"/>
      <c r="Z45" s="26" t="s">
        <v>73</v>
      </c>
      <c r="AA45" s="13"/>
      <c r="AB45" s="13"/>
      <c r="AC45" s="13" t="s">
        <v>247</v>
      </c>
      <c r="AD45" s="13" t="s">
        <v>42</v>
      </c>
      <c r="AE45" s="13"/>
      <c r="AF45" s="13"/>
      <c r="AG45" s="13"/>
      <c r="AH45" s="13"/>
      <c r="AI45" s="13"/>
      <c r="AJ45" s="13"/>
      <c r="AK45" s="13"/>
      <c r="AL45" s="10"/>
      <c r="AM45" s="13"/>
      <c r="AN45" s="13"/>
      <c r="AO45" s="4"/>
      <c r="AP45" s="4"/>
      <c r="AQ45" s="4"/>
      <c r="AR45" s="4"/>
      <c r="AS45" s="4"/>
    </row>
    <row r="46" spans="1:45" ht="27" customHeight="1" x14ac:dyDescent="0.25">
      <c r="A46" s="10">
        <v>44</v>
      </c>
      <c r="B46" s="10"/>
      <c r="C46" s="44" t="s">
        <v>248</v>
      </c>
      <c r="D46" s="26" t="s">
        <v>249</v>
      </c>
      <c r="E46" s="45" t="s">
        <v>50</v>
      </c>
      <c r="F46" s="46">
        <v>32</v>
      </c>
      <c r="G46" s="26">
        <v>34</v>
      </c>
      <c r="H46" s="26">
        <f t="shared" ref="H46:H51" si="20">G46-M46-N46</f>
        <v>22</v>
      </c>
      <c r="I46" s="36">
        <f>(G46-M46)/G46</f>
        <v>0.6470588235294118</v>
      </c>
      <c r="J46" s="35" t="s">
        <v>37</v>
      </c>
      <c r="K46" s="36">
        <f t="shared" ref="K46" si="21">H46/G46</f>
        <v>0.6470588235294118</v>
      </c>
      <c r="L46" s="26">
        <v>0</v>
      </c>
      <c r="M46" s="26">
        <v>12</v>
      </c>
      <c r="N46" s="26">
        <v>0</v>
      </c>
      <c r="O46" s="10" t="s">
        <v>349</v>
      </c>
      <c r="P46" s="10" t="s">
        <v>37</v>
      </c>
      <c r="Q46" s="39" t="s">
        <v>245</v>
      </c>
      <c r="R46" s="39" t="s">
        <v>250</v>
      </c>
      <c r="S46" s="40">
        <v>1</v>
      </c>
      <c r="T46" s="40" t="s">
        <v>38</v>
      </c>
      <c r="U46" s="10">
        <v>36</v>
      </c>
      <c r="V46" s="47" t="s">
        <v>251</v>
      </c>
      <c r="W46" s="10"/>
      <c r="X46" s="10"/>
      <c r="Y46" s="26"/>
      <c r="Z46" s="26" t="s">
        <v>73</v>
      </c>
      <c r="AA46" s="13"/>
      <c r="AB46" s="13"/>
      <c r="AC46" s="13" t="s">
        <v>247</v>
      </c>
      <c r="AD46" s="13" t="s">
        <v>42</v>
      </c>
      <c r="AE46" s="13"/>
      <c r="AF46" s="13"/>
      <c r="AG46" s="13"/>
      <c r="AH46" s="13"/>
      <c r="AI46" s="13"/>
      <c r="AJ46" s="13"/>
      <c r="AK46" s="13"/>
      <c r="AL46" s="10"/>
      <c r="AM46" s="13"/>
      <c r="AN46" s="13"/>
      <c r="AO46" s="4"/>
      <c r="AP46" s="4"/>
      <c r="AQ46" s="4"/>
      <c r="AR46" s="4"/>
      <c r="AS46" s="4"/>
    </row>
    <row r="47" spans="1:45" ht="45" x14ac:dyDescent="0.25">
      <c r="A47" s="10">
        <v>45</v>
      </c>
      <c r="B47" s="10"/>
      <c r="C47" s="59" t="s">
        <v>300</v>
      </c>
      <c r="D47" s="13" t="s">
        <v>316</v>
      </c>
      <c r="E47" s="13" t="s">
        <v>254</v>
      </c>
      <c r="F47" s="10">
        <v>110</v>
      </c>
      <c r="G47" s="26">
        <v>200</v>
      </c>
      <c r="H47" s="26">
        <f t="shared" si="20"/>
        <v>164</v>
      </c>
      <c r="I47" s="60">
        <f t="shared" ref="I47:I48" si="22">(G47-M47)/G47</f>
        <v>0.85</v>
      </c>
      <c r="J47" s="60">
        <f>(G47-M47-N47)/(G47-M47)</f>
        <v>0.96470588235294119</v>
      </c>
      <c r="K47" s="35">
        <f t="shared" ref="K47:K48" si="23">I47*J47</f>
        <v>0.82</v>
      </c>
      <c r="L47" s="26"/>
      <c r="M47" s="26">
        <v>30</v>
      </c>
      <c r="N47" s="26">
        <v>6</v>
      </c>
      <c r="O47" s="10" t="s">
        <v>307</v>
      </c>
      <c r="P47" s="10" t="s">
        <v>308</v>
      </c>
      <c r="Q47" s="61" t="s">
        <v>304</v>
      </c>
      <c r="R47" s="62" t="s">
        <v>305</v>
      </c>
      <c r="S47" s="40">
        <v>1</v>
      </c>
      <c r="T47" s="40">
        <v>1</v>
      </c>
      <c r="U47" s="10"/>
      <c r="V47" s="63"/>
      <c r="W47" s="10"/>
      <c r="X47" s="10"/>
      <c r="Y47" s="78" t="s">
        <v>46</v>
      </c>
      <c r="Z47" s="26" t="s">
        <v>73</v>
      </c>
      <c r="AA47" s="13"/>
      <c r="AB47" s="13"/>
      <c r="AC47" s="13"/>
      <c r="AD47" s="13"/>
      <c r="AE47" s="13"/>
      <c r="AF47" s="13"/>
      <c r="AG47" s="13"/>
      <c r="AH47" s="13"/>
      <c r="AI47" s="13"/>
      <c r="AJ47" s="13"/>
      <c r="AK47" s="13"/>
      <c r="AL47" s="10"/>
      <c r="AM47" s="13"/>
      <c r="AN47" s="13"/>
      <c r="AO47" s="4"/>
      <c r="AP47" s="4"/>
      <c r="AQ47" s="4"/>
      <c r="AR47" s="4"/>
      <c r="AS47" s="4"/>
    </row>
    <row r="48" spans="1:45" ht="27" customHeight="1" x14ac:dyDescent="0.25">
      <c r="A48" s="10">
        <v>46</v>
      </c>
      <c r="B48" s="10"/>
      <c r="C48" s="59" t="s">
        <v>301</v>
      </c>
      <c r="D48" s="13" t="s">
        <v>317</v>
      </c>
      <c r="E48" s="13" t="s">
        <v>302</v>
      </c>
      <c r="F48" s="10">
        <v>110</v>
      </c>
      <c r="G48" s="26">
        <v>200</v>
      </c>
      <c r="H48" s="26">
        <f t="shared" si="20"/>
        <v>198</v>
      </c>
      <c r="I48" s="60">
        <f t="shared" si="22"/>
        <v>0.995</v>
      </c>
      <c r="J48" s="60">
        <f>(G48-M48-N48)/(G48-M48)</f>
        <v>0.99497487437185927</v>
      </c>
      <c r="K48" s="35">
        <f t="shared" si="23"/>
        <v>0.99</v>
      </c>
      <c r="L48" s="26"/>
      <c r="M48" s="26">
        <v>1</v>
      </c>
      <c r="N48" s="26">
        <v>1</v>
      </c>
      <c r="O48" s="10" t="s">
        <v>303</v>
      </c>
      <c r="P48" s="10" t="s">
        <v>306</v>
      </c>
      <c r="Q48" s="61" t="s">
        <v>304</v>
      </c>
      <c r="R48" s="62" t="s">
        <v>305</v>
      </c>
      <c r="S48" s="40">
        <v>1</v>
      </c>
      <c r="T48" s="40">
        <v>1</v>
      </c>
      <c r="U48" s="10"/>
      <c r="V48" s="63"/>
      <c r="W48" s="10"/>
      <c r="X48" s="10"/>
      <c r="Y48" s="78" t="s">
        <v>46</v>
      </c>
      <c r="Z48" s="26" t="s">
        <v>73</v>
      </c>
      <c r="AA48" s="13"/>
      <c r="AB48" s="13"/>
      <c r="AC48" s="13"/>
      <c r="AD48" s="13"/>
      <c r="AE48" s="13"/>
      <c r="AF48" s="13"/>
      <c r="AG48" s="13"/>
      <c r="AH48" s="13"/>
      <c r="AI48" s="13"/>
      <c r="AJ48" s="13"/>
      <c r="AK48" s="13"/>
      <c r="AL48" s="10"/>
      <c r="AM48" s="13"/>
      <c r="AN48" s="13"/>
      <c r="AO48" s="4"/>
      <c r="AP48" s="4"/>
      <c r="AQ48" s="4"/>
      <c r="AR48" s="4"/>
      <c r="AS48" s="4"/>
    </row>
    <row r="49" spans="1:45" ht="27" customHeight="1" x14ac:dyDescent="0.25">
      <c r="A49" s="10">
        <v>47</v>
      </c>
      <c r="B49" s="10"/>
      <c r="C49" s="44" t="s">
        <v>311</v>
      </c>
      <c r="D49" s="26" t="s">
        <v>318</v>
      </c>
      <c r="E49" s="45" t="s">
        <v>50</v>
      </c>
      <c r="F49" s="46">
        <f>24+5</f>
        <v>29</v>
      </c>
      <c r="G49" s="26">
        <v>36</v>
      </c>
      <c r="H49" s="26">
        <f t="shared" si="20"/>
        <v>29</v>
      </c>
      <c r="I49" s="60">
        <f>(G49-M49)/G49</f>
        <v>0.80555555555555558</v>
      </c>
      <c r="J49" s="35" t="s">
        <v>37</v>
      </c>
      <c r="K49" s="60">
        <f t="shared" ref="K49" si="24">H49/G49</f>
        <v>0.80555555555555558</v>
      </c>
      <c r="L49" s="26">
        <v>0</v>
      </c>
      <c r="M49" s="26">
        <f>4+3</f>
        <v>7</v>
      </c>
      <c r="N49" s="26">
        <v>0</v>
      </c>
      <c r="O49" s="10" t="s">
        <v>312</v>
      </c>
      <c r="P49" s="10" t="s">
        <v>37</v>
      </c>
      <c r="Q49" s="64">
        <v>45735</v>
      </c>
      <c r="R49" s="64">
        <v>45735</v>
      </c>
      <c r="S49" s="40">
        <v>1</v>
      </c>
      <c r="T49" s="40" t="s">
        <v>38</v>
      </c>
      <c r="U49" s="10">
        <v>36</v>
      </c>
      <c r="V49" s="63" t="s">
        <v>45</v>
      </c>
      <c r="W49" s="10" t="s">
        <v>319</v>
      </c>
      <c r="X49" s="65" t="s">
        <v>320</v>
      </c>
      <c r="Y49" s="78" t="s">
        <v>46</v>
      </c>
      <c r="Z49" s="26" t="s">
        <v>73</v>
      </c>
      <c r="AA49" s="13"/>
      <c r="AB49" s="13"/>
      <c r="AC49" s="13" t="s">
        <v>247</v>
      </c>
      <c r="AD49" s="13" t="s">
        <v>42</v>
      </c>
      <c r="AE49" s="13">
        <v>5</v>
      </c>
      <c r="AF49" s="13"/>
      <c r="AG49" s="13"/>
      <c r="AH49" s="13"/>
      <c r="AI49" s="13"/>
      <c r="AJ49" s="13"/>
      <c r="AK49" s="24">
        <v>45735</v>
      </c>
      <c r="AL49" s="10" t="s">
        <v>314</v>
      </c>
      <c r="AM49" s="13"/>
      <c r="AN49" s="13"/>
      <c r="AO49" s="4"/>
      <c r="AP49" s="4"/>
      <c r="AQ49" s="4"/>
      <c r="AR49" s="4"/>
      <c r="AS49" s="4"/>
    </row>
    <row r="50" spans="1:45" ht="27" customHeight="1" x14ac:dyDescent="0.25">
      <c r="A50" s="10">
        <v>48</v>
      </c>
      <c r="B50" s="10" t="s">
        <v>385</v>
      </c>
      <c r="C50" s="59" t="s">
        <v>321</v>
      </c>
      <c r="D50" s="13" t="s">
        <v>324</v>
      </c>
      <c r="E50" s="13" t="s">
        <v>302</v>
      </c>
      <c r="F50" s="10">
        <v>66</v>
      </c>
      <c r="G50" s="26">
        <v>75</v>
      </c>
      <c r="H50" s="26">
        <f t="shared" si="20"/>
        <v>68</v>
      </c>
      <c r="I50" s="60">
        <f t="shared" ref="I50" si="25">(G50-M50)/G50</f>
        <v>0.90666666666666662</v>
      </c>
      <c r="J50" s="60">
        <f>(G50-M50-N50)/(G50-M50)</f>
        <v>1</v>
      </c>
      <c r="K50" s="35">
        <f t="shared" ref="K50" si="26">I50*J50</f>
        <v>0.90666666666666662</v>
      </c>
      <c r="L50" s="26"/>
      <c r="M50" s="26">
        <v>7</v>
      </c>
      <c r="N50" s="26">
        <v>0</v>
      </c>
      <c r="O50" s="10" t="s">
        <v>346</v>
      </c>
      <c r="P50" s="10" t="s">
        <v>342</v>
      </c>
      <c r="Q50" s="61">
        <v>45741</v>
      </c>
      <c r="R50" s="62"/>
      <c r="S50" s="40"/>
      <c r="T50" s="40"/>
      <c r="U50" s="10">
        <v>100</v>
      </c>
      <c r="V50" s="10" t="s">
        <v>326</v>
      </c>
      <c r="W50" s="10"/>
      <c r="X50" s="10"/>
      <c r="Y50" s="26"/>
      <c r="Z50" s="26" t="s">
        <v>73</v>
      </c>
      <c r="AA50" s="13"/>
      <c r="AB50" s="13"/>
      <c r="AC50" s="13" t="s">
        <v>247</v>
      </c>
      <c r="AD50" s="13" t="s">
        <v>42</v>
      </c>
      <c r="AE50" s="13"/>
      <c r="AF50" s="13"/>
      <c r="AG50" s="13"/>
      <c r="AH50" s="13"/>
      <c r="AI50" s="13"/>
      <c r="AJ50" s="13"/>
      <c r="AK50" s="13"/>
      <c r="AL50" s="10"/>
      <c r="AM50" s="13"/>
      <c r="AN50" s="13"/>
      <c r="AO50" s="4"/>
      <c r="AP50" s="4"/>
      <c r="AQ50" s="4"/>
      <c r="AR50" s="4"/>
      <c r="AS50" s="4"/>
    </row>
    <row r="51" spans="1:45" s="72" customFormat="1" ht="27" customHeight="1" x14ac:dyDescent="0.25">
      <c r="A51" s="29">
        <v>49</v>
      </c>
      <c r="B51" s="29" t="s">
        <v>345</v>
      </c>
      <c r="C51" s="66" t="s">
        <v>323</v>
      </c>
      <c r="D51" s="67" t="s">
        <v>325</v>
      </c>
      <c r="E51" s="67" t="s">
        <v>254</v>
      </c>
      <c r="F51" s="29">
        <f>24+10</f>
        <v>34</v>
      </c>
      <c r="G51" s="29">
        <v>45</v>
      </c>
      <c r="H51" s="29">
        <f t="shared" si="20"/>
        <v>45</v>
      </c>
      <c r="I51" s="68">
        <f t="shared" ref="I51" si="27">(G51-M51)/G51</f>
        <v>1</v>
      </c>
      <c r="J51" s="68">
        <f>(G51-M51-N51)/(G51-M51)</f>
        <v>1</v>
      </c>
      <c r="K51" s="33"/>
      <c r="L51" s="29"/>
      <c r="M51" s="29">
        <v>0</v>
      </c>
      <c r="N51" s="29">
        <v>0</v>
      </c>
      <c r="O51" s="29" t="s">
        <v>331</v>
      </c>
      <c r="P51" s="29" t="s">
        <v>342</v>
      </c>
      <c r="Q51" s="69">
        <v>45741</v>
      </c>
      <c r="R51" s="70"/>
      <c r="S51" s="71"/>
      <c r="T51" s="71"/>
      <c r="U51" s="29">
        <v>90</v>
      </c>
      <c r="V51" s="29" t="s">
        <v>332</v>
      </c>
      <c r="W51" s="72">
        <v>4701228436</v>
      </c>
      <c r="X51" s="73">
        <v>45721</v>
      </c>
      <c r="Y51" s="29"/>
      <c r="Z51" s="29" t="s">
        <v>73</v>
      </c>
      <c r="AA51" s="67" t="s">
        <v>328</v>
      </c>
      <c r="AB51" s="67"/>
      <c r="AC51" s="67" t="s">
        <v>322</v>
      </c>
      <c r="AD51" s="67" t="s">
        <v>42</v>
      </c>
      <c r="AE51" s="67"/>
      <c r="AF51" s="67"/>
      <c r="AG51" s="67"/>
      <c r="AH51" s="67"/>
      <c r="AI51" s="67"/>
      <c r="AJ51" s="67"/>
      <c r="AK51" s="67"/>
      <c r="AL51" s="29"/>
      <c r="AM51" s="67"/>
      <c r="AN51" s="67"/>
      <c r="AO51" s="74"/>
      <c r="AP51" s="74"/>
      <c r="AQ51" s="74"/>
      <c r="AR51" s="74"/>
      <c r="AS51" s="74"/>
    </row>
    <row r="52" spans="1:45" ht="27" customHeight="1" x14ac:dyDescent="0.25">
      <c r="A52" s="10">
        <v>50</v>
      </c>
      <c r="B52" s="10" t="s">
        <v>330</v>
      </c>
      <c r="C52" s="59" t="s">
        <v>341</v>
      </c>
      <c r="D52" s="13" t="e">
        <f ca="1">_xlfn.CONCAT(VLOOKUP(B52, INDIRECT("'[NPI_Project_Data.xlsx]" &amp;E52 &amp; "'!$A$2:$CE$100"), 11, FALSE),", ",VLOOKUP(B52, INDIRECT("'[NPI_Project_Data.xlsx]" &amp;E52 &amp; "'!$A$2:$CE$100"), 82, FALSE))</f>
        <v>#REF!</v>
      </c>
      <c r="E52" s="13" t="s">
        <v>66</v>
      </c>
      <c r="F52" s="13" t="e">
        <f ca="1">VLOOKUP(B52, INDIRECT("'[NPI_Project_Data.xlsx]" &amp;E52 &amp; "'!$A$2:$CE$100"), 83, FALSE)</f>
        <v>#REF!</v>
      </c>
      <c r="G52" s="26">
        <v>92</v>
      </c>
      <c r="H52" s="26">
        <f t="shared" ref="H52" si="28">G52-M52-N52</f>
        <v>82</v>
      </c>
      <c r="I52" s="60">
        <f t="shared" ref="I52" si="29">(G52-M52)/G52</f>
        <v>0.98913043478260865</v>
      </c>
      <c r="J52" s="60">
        <f>(37+6)/52</f>
        <v>0.82692307692307687</v>
      </c>
      <c r="K52" s="35">
        <f t="shared" ref="K52" si="30">I52*J52</f>
        <v>0.81793478260869557</v>
      </c>
      <c r="L52" s="26">
        <v>17</v>
      </c>
      <c r="M52" s="26">
        <v>1</v>
      </c>
      <c r="N52" s="26">
        <f>15-6</f>
        <v>9</v>
      </c>
      <c r="O52" s="10" t="s">
        <v>343</v>
      </c>
      <c r="P52" s="10" t="s">
        <v>344</v>
      </c>
      <c r="Q52" s="61">
        <v>45741</v>
      </c>
      <c r="R52" s="62"/>
      <c r="S52" s="40"/>
      <c r="T52" s="40"/>
      <c r="U52" s="10">
        <v>90</v>
      </c>
      <c r="V52" s="10" t="s">
        <v>327</v>
      </c>
      <c r="W52" s="10"/>
      <c r="X52" s="10"/>
      <c r="Y52" s="26"/>
      <c r="Z52" s="26" t="s">
        <v>73</v>
      </c>
      <c r="AA52" s="13" t="s">
        <v>328</v>
      </c>
      <c r="AB52" s="13"/>
      <c r="AC52" s="13" t="s">
        <v>322</v>
      </c>
      <c r="AD52" s="13" t="s">
        <v>42</v>
      </c>
      <c r="AE52" s="13"/>
      <c r="AF52" s="13"/>
      <c r="AG52" s="13"/>
      <c r="AH52" s="13"/>
      <c r="AI52" s="13"/>
      <c r="AJ52" s="13"/>
      <c r="AK52" s="13"/>
      <c r="AL52" s="10"/>
      <c r="AM52" s="13"/>
      <c r="AN52" s="13"/>
      <c r="AO52" s="4"/>
      <c r="AP52" s="4"/>
      <c r="AQ52" s="4"/>
      <c r="AR52" s="4"/>
      <c r="AS52" s="4"/>
    </row>
    <row r="53" spans="1:45" ht="27" customHeight="1" x14ac:dyDescent="0.25">
      <c r="A53" s="10">
        <v>51</v>
      </c>
      <c r="B53" s="10" t="s">
        <v>322</v>
      </c>
      <c r="C53" s="10" t="e">
        <f t="shared" ref="C53" ca="1" si="31">VLOOKUP(B53, INDIRECT("'[NPI_Project_Data.xlsx]" &amp;E53 &amp; "'!$A$2:$CF$100"), 84, FALSE)</f>
        <v>#REF!</v>
      </c>
      <c r="D53" s="13" t="e">
        <f ca="1">_xlfn.CONCAT(VLOOKUP(B53, INDIRECT("'[NPI_Project_Data.xlsx]" &amp;E53 &amp; "'!$A$2:$CE$100"), 80, FALSE),", ",VLOOKUP(B53, INDIRECT("'[NPI_Project_Data.xlsx]" &amp;E53 &amp; "'!$A$2:$CE$100"), 81, FALSE))</f>
        <v>#REF!</v>
      </c>
      <c r="E53" s="13" t="s">
        <v>254</v>
      </c>
      <c r="F53" s="13" t="e">
        <f t="shared" ref="F53:F60" ca="1" si="32">VLOOKUP(B53, INDIRECT("'[NPI_Project_Data.xlsx]" &amp;E53 &amp; "'!$A$2:$CE$100"), 83, FALSE)</f>
        <v>#REF!</v>
      </c>
      <c r="G53" s="13" t="e">
        <f ca="1">VLOOKUP(B53, INDIRECT("'[NPI_Project_Data.xlsx]" &amp;E53 &amp; "'!$A$2:$CE$100"), 12, FALSE)</f>
        <v>#REF!</v>
      </c>
      <c r="H53" s="26" t="e">
        <f t="shared" ref="H53:H60" ca="1" si="33">G53-M53-N53</f>
        <v>#REF!</v>
      </c>
      <c r="I53" s="60" t="e">
        <f t="shared" ref="I53:I60" ca="1" si="34">(G53-M53)/G53</f>
        <v>#REF!</v>
      </c>
      <c r="J53" s="60" t="e">
        <f t="shared" ref="J53:J60" ca="1" si="35">(G53-M53-N53)/(G53-M53)</f>
        <v>#REF!</v>
      </c>
      <c r="K53" s="35" t="e">
        <f t="shared" ref="K53:K60" ca="1" si="36">I53*J53</f>
        <v>#REF!</v>
      </c>
      <c r="L53" s="26"/>
      <c r="M53" s="26">
        <v>0</v>
      </c>
      <c r="N53" s="26">
        <v>0</v>
      </c>
      <c r="O53" s="10"/>
      <c r="P53" s="10" t="s">
        <v>342</v>
      </c>
      <c r="Q53" s="13" t="e">
        <f ca="1">VLOOKUP(B53, INDIRECT("'[NPI_Project_Data.xlsx]" &amp;E53 &amp; "'!$A$2:$CE$100"), 4, FALSE)</f>
        <v>#REF!</v>
      </c>
      <c r="R53" s="13" t="e">
        <f ca="1">VLOOKUP(B53, INDIRECT("'[NPI_Project_Data.xlsx]" &amp;E53 &amp; "'!$A$2:$CE$100"), 5, FALSE)</f>
        <v>#REF!</v>
      </c>
      <c r="S53" s="10"/>
      <c r="T53" s="75"/>
      <c r="U53" s="10"/>
      <c r="V53" s="10"/>
      <c r="W53" s="13" t="e">
        <f ca="1">VLOOKUP(B53, INDIRECT("'[NPI_Project_Data.xlsx]" &amp;E53 &amp; "'!$A$2:$CE$100"), 82, FALSE)</f>
        <v>#REF!</v>
      </c>
      <c r="X53" s="10"/>
      <c r="Y53" s="26" t="s">
        <v>46</v>
      </c>
      <c r="Z53" s="26" t="s">
        <v>73</v>
      </c>
      <c r="AA53" s="75"/>
      <c r="AB53" s="75"/>
      <c r="AC53" s="75"/>
      <c r="AD53" s="75"/>
      <c r="AE53" s="75"/>
      <c r="AF53" s="75" t="s">
        <v>384</v>
      </c>
      <c r="AG53" s="75"/>
      <c r="AH53" s="75"/>
      <c r="AI53" s="75"/>
      <c r="AJ53" s="75"/>
      <c r="AK53" s="75"/>
      <c r="AL53" s="76"/>
      <c r="AM53" s="75"/>
      <c r="AN53" s="75"/>
    </row>
    <row r="54" spans="1:45" ht="27" customHeight="1" x14ac:dyDescent="0.25">
      <c r="A54" s="10">
        <v>52</v>
      </c>
      <c r="B54" s="10" t="s">
        <v>333</v>
      </c>
      <c r="C54" s="10" t="s">
        <v>374</v>
      </c>
      <c r="D54" s="13" t="s">
        <v>375</v>
      </c>
      <c r="E54" s="13" t="s">
        <v>254</v>
      </c>
      <c r="F54" s="13">
        <v>230</v>
      </c>
      <c r="G54" s="13">
        <v>200</v>
      </c>
      <c r="H54" s="26">
        <v>181</v>
      </c>
      <c r="I54" s="36">
        <v>0.97</v>
      </c>
      <c r="J54" s="36">
        <v>0.9329896907216495</v>
      </c>
      <c r="K54" s="35">
        <v>0.90500000000000003</v>
      </c>
      <c r="L54" s="26">
        <v>18</v>
      </c>
      <c r="M54" s="26">
        <v>6</v>
      </c>
      <c r="N54" s="26">
        <v>13</v>
      </c>
      <c r="O54" s="10" t="s">
        <v>336</v>
      </c>
      <c r="P54" s="10" t="s">
        <v>337</v>
      </c>
      <c r="Q54" s="13" t="s">
        <v>376</v>
      </c>
      <c r="R54" s="13" t="s">
        <v>377</v>
      </c>
      <c r="S54" s="10"/>
      <c r="T54" s="75"/>
      <c r="U54" s="10">
        <v>192</v>
      </c>
      <c r="V54" s="10"/>
      <c r="W54" s="13">
        <v>4701228436</v>
      </c>
      <c r="X54" s="10"/>
      <c r="Y54" s="10"/>
      <c r="Z54" s="26" t="s">
        <v>73</v>
      </c>
      <c r="AA54" s="75" t="s">
        <v>334</v>
      </c>
      <c r="AB54" s="75"/>
      <c r="AC54" s="75"/>
      <c r="AD54" s="75"/>
      <c r="AE54" s="75"/>
      <c r="AF54" s="76" t="s">
        <v>383</v>
      </c>
      <c r="AG54" s="75"/>
      <c r="AH54" s="75"/>
      <c r="AI54" s="75"/>
      <c r="AJ54" s="75"/>
      <c r="AK54" s="77">
        <v>45769</v>
      </c>
      <c r="AL54" s="76"/>
      <c r="AM54" s="75"/>
      <c r="AN54" s="75"/>
    </row>
    <row r="55" spans="1:45" ht="27" customHeight="1" x14ac:dyDescent="0.25">
      <c r="A55" s="10">
        <v>53</v>
      </c>
      <c r="B55" s="10" t="s">
        <v>335</v>
      </c>
      <c r="C55" s="10" t="s">
        <v>378</v>
      </c>
      <c r="D55" s="13" t="s">
        <v>379</v>
      </c>
      <c r="E55" s="13" t="s">
        <v>302</v>
      </c>
      <c r="F55" s="13">
        <v>130</v>
      </c>
      <c r="G55" s="13">
        <v>200</v>
      </c>
      <c r="H55" s="26">
        <v>183</v>
      </c>
      <c r="I55" s="36">
        <v>0.97499999999999998</v>
      </c>
      <c r="J55" s="36">
        <v>0.93846153846153846</v>
      </c>
      <c r="K55" s="35">
        <v>0.91499999999999992</v>
      </c>
      <c r="L55" s="26">
        <v>4</v>
      </c>
      <c r="M55" s="26">
        <v>5</v>
      </c>
      <c r="N55" s="26">
        <v>12</v>
      </c>
      <c r="O55" s="10" t="s">
        <v>347</v>
      </c>
      <c r="P55" s="10" t="s">
        <v>339</v>
      </c>
      <c r="Q55" s="13" t="s">
        <v>380</v>
      </c>
      <c r="R55" s="13" t="s">
        <v>381</v>
      </c>
      <c r="S55" s="10"/>
      <c r="T55" s="75"/>
      <c r="U55" s="10"/>
      <c r="V55" s="10"/>
      <c r="W55" s="13">
        <v>4701291867</v>
      </c>
      <c r="X55" s="10"/>
      <c r="Y55" s="10"/>
      <c r="Z55" s="26" t="s">
        <v>73</v>
      </c>
      <c r="AA55" s="75"/>
      <c r="AB55" s="75"/>
      <c r="AC55" s="75"/>
      <c r="AD55" s="75"/>
      <c r="AE55" s="75"/>
      <c r="AF55" s="76" t="s">
        <v>382</v>
      </c>
      <c r="AG55" s="75"/>
      <c r="AH55" s="75"/>
      <c r="AI55" s="75"/>
      <c r="AJ55" s="75"/>
      <c r="AK55" s="75"/>
      <c r="AL55" s="76"/>
      <c r="AM55" s="75"/>
      <c r="AN55" s="75"/>
    </row>
    <row r="56" spans="1:45" ht="27" customHeight="1" x14ac:dyDescent="0.25">
      <c r="A56" s="10">
        <v>54</v>
      </c>
      <c r="B56" s="10" t="s">
        <v>338</v>
      </c>
      <c r="C56" s="10" t="s">
        <v>366</v>
      </c>
      <c r="D56" s="13" t="s">
        <v>370</v>
      </c>
      <c r="E56" s="13" t="s">
        <v>66</v>
      </c>
      <c r="F56" s="13" t="s">
        <v>371</v>
      </c>
      <c r="G56" s="13">
        <v>40</v>
      </c>
      <c r="H56" s="26">
        <v>28</v>
      </c>
      <c r="I56" s="36">
        <v>0.7</v>
      </c>
      <c r="J56" s="36">
        <v>1</v>
      </c>
      <c r="K56" s="35">
        <v>0.7</v>
      </c>
      <c r="L56" s="26"/>
      <c r="M56" s="26">
        <v>12</v>
      </c>
      <c r="N56" s="26">
        <v>0</v>
      </c>
      <c r="O56" s="10" t="s">
        <v>348</v>
      </c>
      <c r="P56" s="10"/>
      <c r="Q56" s="13" t="s">
        <v>372</v>
      </c>
      <c r="R56" s="13" t="s">
        <v>373</v>
      </c>
      <c r="S56" s="10"/>
      <c r="T56" s="75"/>
      <c r="U56" s="10"/>
      <c r="V56" s="10"/>
      <c r="W56" s="13">
        <v>4701364716</v>
      </c>
      <c r="X56" s="10"/>
      <c r="Y56" s="10"/>
      <c r="Z56" s="26" t="s">
        <v>73</v>
      </c>
      <c r="AA56" s="75"/>
      <c r="AB56" s="75"/>
      <c r="AC56" s="75"/>
      <c r="AD56" s="75"/>
      <c r="AE56" s="75"/>
      <c r="AF56" s="75"/>
      <c r="AG56" s="75"/>
      <c r="AH56" s="75"/>
      <c r="AI56" s="75"/>
      <c r="AJ56" s="75"/>
      <c r="AK56" s="75"/>
      <c r="AL56" s="76"/>
      <c r="AM56" s="75"/>
      <c r="AN56" s="75"/>
    </row>
    <row r="57" spans="1:45" ht="26.25" customHeight="1" x14ac:dyDescent="0.25">
      <c r="A57" s="10">
        <v>55</v>
      </c>
      <c r="B57" s="10" t="s">
        <v>362</v>
      </c>
      <c r="C57" s="10" t="s">
        <v>354</v>
      </c>
      <c r="D57" s="13" t="s">
        <v>358</v>
      </c>
      <c r="E57" s="13" t="s">
        <v>351</v>
      </c>
      <c r="F57" s="13" t="e">
        <f t="shared" ca="1" si="32"/>
        <v>#REF!</v>
      </c>
      <c r="G57" s="13" t="e">
        <f t="shared" ref="G57:G60" ca="1" si="37">VLOOKUP(B57, INDIRECT("'[NPI_Project_Data.xlsx]" &amp;E57 &amp; "'!$A$2:$CE$100"), 12, FALSE)</f>
        <v>#REF!</v>
      </c>
      <c r="H57" s="26" t="e">
        <f t="shared" ca="1" si="33"/>
        <v>#REF!</v>
      </c>
      <c r="I57" s="36" t="e">
        <f t="shared" ca="1" si="34"/>
        <v>#REF!</v>
      </c>
      <c r="J57" s="36" t="e">
        <f t="shared" ca="1" si="35"/>
        <v>#REF!</v>
      </c>
      <c r="K57" s="35" t="e">
        <f t="shared" ca="1" si="36"/>
        <v>#REF!</v>
      </c>
      <c r="L57" s="26"/>
      <c r="M57" s="26">
        <v>0</v>
      </c>
      <c r="N57" s="26">
        <v>0</v>
      </c>
      <c r="O57" s="10"/>
      <c r="P57" s="10"/>
      <c r="Q57" s="13" t="e">
        <f t="shared" ref="Q57:Q60" ca="1" si="38">VLOOKUP(B57, INDIRECT("'[NPI_Project_Data.xlsx]" &amp;E57 &amp; "'!$A$2:$CE$100"), 4, FALSE)</f>
        <v>#REF!</v>
      </c>
      <c r="R57" s="13" t="e">
        <f t="shared" ref="R57:R60" ca="1" si="39">VLOOKUP(B57, INDIRECT("'[NPI_Project_Data.xlsx]" &amp;E57 &amp; "'!$A$2:$CE$100"), 5, FALSE)</f>
        <v>#REF!</v>
      </c>
      <c r="S57" s="10"/>
      <c r="T57" s="75"/>
      <c r="U57" s="10"/>
      <c r="V57" s="10"/>
      <c r="W57" s="13" t="e">
        <f t="shared" ref="W57:W60" ca="1" si="40">VLOOKUP(B57, INDIRECT("'[NPI_Project_Data.xlsx]" &amp;E57 &amp; "'!$A$2:$CE$100"), 82, FALSE)</f>
        <v>#REF!</v>
      </c>
      <c r="X57" s="10"/>
      <c r="Y57" s="10"/>
      <c r="Z57" s="26" t="s">
        <v>73</v>
      </c>
      <c r="AA57" s="75"/>
      <c r="AB57" s="75"/>
      <c r="AC57" s="75"/>
      <c r="AD57" s="75"/>
      <c r="AE57" s="75"/>
      <c r="AF57" s="75"/>
      <c r="AG57" s="75"/>
      <c r="AH57" s="75"/>
      <c r="AI57" s="75"/>
      <c r="AJ57" s="75"/>
      <c r="AK57" s="75"/>
      <c r="AL57" s="76"/>
      <c r="AM57" s="75"/>
      <c r="AN57" s="75"/>
    </row>
    <row r="58" spans="1:45" ht="26.25" customHeight="1" x14ac:dyDescent="0.25">
      <c r="A58" s="10">
        <v>56</v>
      </c>
      <c r="B58" s="10" t="s">
        <v>363</v>
      </c>
      <c r="C58" s="10" t="s">
        <v>355</v>
      </c>
      <c r="D58" s="13" t="s">
        <v>359</v>
      </c>
      <c r="E58" s="13" t="s">
        <v>350</v>
      </c>
      <c r="F58" s="13" t="e">
        <f t="shared" ca="1" si="32"/>
        <v>#REF!</v>
      </c>
      <c r="G58" s="13" t="e">
        <f t="shared" ca="1" si="37"/>
        <v>#REF!</v>
      </c>
      <c r="H58" s="26" t="e">
        <f t="shared" ca="1" si="33"/>
        <v>#REF!</v>
      </c>
      <c r="I58" s="36" t="e">
        <f t="shared" ca="1" si="34"/>
        <v>#REF!</v>
      </c>
      <c r="J58" s="36" t="e">
        <f t="shared" ca="1" si="35"/>
        <v>#REF!</v>
      </c>
      <c r="K58" s="35" t="e">
        <f t="shared" ca="1" si="36"/>
        <v>#REF!</v>
      </c>
      <c r="L58" s="26"/>
      <c r="M58" s="26">
        <v>0</v>
      </c>
      <c r="N58" s="26">
        <v>0</v>
      </c>
      <c r="O58" s="10"/>
      <c r="P58" s="10"/>
      <c r="Q58" s="13" t="e">
        <f t="shared" ca="1" si="38"/>
        <v>#REF!</v>
      </c>
      <c r="R58" s="13" t="e">
        <f t="shared" ca="1" si="39"/>
        <v>#REF!</v>
      </c>
      <c r="S58" s="10"/>
      <c r="T58" s="75"/>
      <c r="U58" s="10"/>
      <c r="V58" s="10"/>
      <c r="W58" s="13" t="e">
        <f t="shared" ca="1" si="40"/>
        <v>#REF!</v>
      </c>
      <c r="X58" s="10"/>
      <c r="Y58" s="10"/>
      <c r="Z58" s="26" t="s">
        <v>73</v>
      </c>
      <c r="AA58" s="75"/>
      <c r="AB58" s="75"/>
      <c r="AC58" s="75"/>
      <c r="AD58" s="75"/>
      <c r="AE58" s="75"/>
      <c r="AF58" s="75"/>
      <c r="AG58" s="75"/>
      <c r="AH58" s="75"/>
      <c r="AI58" s="75"/>
      <c r="AJ58" s="75"/>
      <c r="AK58" s="75"/>
      <c r="AL58" s="76"/>
      <c r="AM58" s="75"/>
      <c r="AN58" s="75"/>
    </row>
    <row r="59" spans="1:45" ht="26.25" customHeight="1" x14ac:dyDescent="0.25">
      <c r="A59" s="10">
        <v>57</v>
      </c>
      <c r="B59" s="10" t="s">
        <v>364</v>
      </c>
      <c r="C59" s="10" t="s">
        <v>356</v>
      </c>
      <c r="D59" s="13" t="s">
        <v>360</v>
      </c>
      <c r="E59" s="13" t="s">
        <v>352</v>
      </c>
      <c r="F59" s="13" t="e">
        <f ca="1">VLOOKUP(B59, INDIRECT("'[NPI_Project_Data.xlsx]" &amp;E59 &amp; "'!$A$2:$CE$100"), 83, FALSE)</f>
        <v>#REF!</v>
      </c>
      <c r="G59" s="13" t="e">
        <f t="shared" ca="1" si="37"/>
        <v>#REF!</v>
      </c>
      <c r="H59" s="26" t="e">
        <f t="shared" ca="1" si="33"/>
        <v>#REF!</v>
      </c>
      <c r="I59" s="36" t="e">
        <f t="shared" ca="1" si="34"/>
        <v>#REF!</v>
      </c>
      <c r="J59" s="36" t="e">
        <f t="shared" ca="1" si="35"/>
        <v>#REF!</v>
      </c>
      <c r="K59" s="35" t="e">
        <f t="shared" ca="1" si="36"/>
        <v>#REF!</v>
      </c>
      <c r="L59" s="26"/>
      <c r="M59" s="26">
        <v>0</v>
      </c>
      <c r="N59" s="26">
        <v>0</v>
      </c>
      <c r="O59" s="10"/>
      <c r="P59" s="10"/>
      <c r="Q59" s="13" t="e">
        <f t="shared" ca="1" si="38"/>
        <v>#REF!</v>
      </c>
      <c r="R59" s="13" t="e">
        <f t="shared" ca="1" si="39"/>
        <v>#REF!</v>
      </c>
      <c r="S59" s="10"/>
      <c r="T59" s="75"/>
      <c r="U59" s="10"/>
      <c r="V59" s="10"/>
      <c r="W59" s="13" t="e">
        <f t="shared" ca="1" si="40"/>
        <v>#REF!</v>
      </c>
      <c r="X59" s="10"/>
      <c r="Y59" s="10"/>
      <c r="Z59" s="26" t="s">
        <v>73</v>
      </c>
      <c r="AA59" s="75"/>
      <c r="AB59" s="75"/>
      <c r="AC59" s="75"/>
      <c r="AD59" s="75"/>
      <c r="AE59" s="75"/>
      <c r="AF59" s="75"/>
      <c r="AG59" s="75"/>
      <c r="AH59" s="75"/>
      <c r="AI59" s="75"/>
      <c r="AJ59" s="75"/>
      <c r="AK59" s="75"/>
      <c r="AL59" s="76"/>
      <c r="AM59" s="75"/>
      <c r="AN59" s="75"/>
    </row>
    <row r="60" spans="1:45" ht="26.25" customHeight="1" x14ac:dyDescent="0.25">
      <c r="A60" s="10">
        <v>58</v>
      </c>
      <c r="B60" s="10" t="s">
        <v>365</v>
      </c>
      <c r="C60" s="10" t="s">
        <v>357</v>
      </c>
      <c r="D60" s="13" t="s">
        <v>361</v>
      </c>
      <c r="E60" s="13" t="s">
        <v>353</v>
      </c>
      <c r="F60" s="13" t="e">
        <f t="shared" ca="1" si="32"/>
        <v>#REF!</v>
      </c>
      <c r="G60" s="13" t="e">
        <f t="shared" ca="1" si="37"/>
        <v>#REF!</v>
      </c>
      <c r="H60" s="26" t="e">
        <f t="shared" ca="1" si="33"/>
        <v>#REF!</v>
      </c>
      <c r="I60" s="36" t="e">
        <f t="shared" ca="1" si="34"/>
        <v>#REF!</v>
      </c>
      <c r="J60" s="36" t="e">
        <f t="shared" ca="1" si="35"/>
        <v>#REF!</v>
      </c>
      <c r="K60" s="35" t="e">
        <f t="shared" ca="1" si="36"/>
        <v>#REF!</v>
      </c>
      <c r="L60" s="26"/>
      <c r="M60" s="26">
        <v>0</v>
      </c>
      <c r="N60" s="26">
        <v>0</v>
      </c>
      <c r="O60" s="10"/>
      <c r="P60" s="10"/>
      <c r="Q60" s="13" t="e">
        <f t="shared" ca="1" si="38"/>
        <v>#REF!</v>
      </c>
      <c r="R60" s="13" t="e">
        <f t="shared" ca="1" si="39"/>
        <v>#REF!</v>
      </c>
      <c r="S60" s="10"/>
      <c r="T60" s="75"/>
      <c r="U60" s="10"/>
      <c r="V60" s="10"/>
      <c r="W60" s="13" t="e">
        <f t="shared" ca="1" si="40"/>
        <v>#REF!</v>
      </c>
      <c r="X60" s="10"/>
      <c r="Y60" s="10"/>
      <c r="Z60" s="26" t="s">
        <v>73</v>
      </c>
      <c r="AA60" s="75"/>
      <c r="AB60" s="75"/>
      <c r="AC60" s="75"/>
      <c r="AD60" s="75"/>
      <c r="AE60" s="75"/>
      <c r="AF60" s="75"/>
      <c r="AG60" s="75"/>
      <c r="AH60" s="75"/>
      <c r="AI60" s="75"/>
      <c r="AJ60" s="75"/>
      <c r="AK60" s="75"/>
      <c r="AL60" s="76"/>
      <c r="AM60" s="75"/>
      <c r="AN60" s="75"/>
    </row>
    <row r="61" spans="1:45" ht="26.25" customHeight="1" x14ac:dyDescent="0.25">
      <c r="A61" s="10">
        <v>59</v>
      </c>
      <c r="B61" s="10" t="s">
        <v>367</v>
      </c>
      <c r="C61" s="10" t="e">
        <f ca="1">VLOOKUP(B61, INDIRECT("'[NPI_Project_Data.xlsx]" &amp;E61 &amp; "'!$A$2:$CF$100"), 84, FALSE)</f>
        <v>#REF!</v>
      </c>
      <c r="D61" s="13" t="e">
        <f ca="1">_xlfn.CONCAT(VLOOKUP(B61, INDIRECT("'[NPI_Project_Data.xlsx]" &amp;E61 &amp; "'!$A$2:$CE$100"), 80, FALSE),", ",VLOOKUP(B61, INDIRECT("'[NPI_Project_Data.xlsx]" &amp;E61 &amp; "'!$A$2:$CE$100"), 81, FALSE))</f>
        <v>#REF!</v>
      </c>
      <c r="E61" s="13" t="s">
        <v>302</v>
      </c>
      <c r="F61" s="13" t="e">
        <f t="shared" ref="F61" ca="1" si="41">VLOOKUP(B61, INDIRECT("'[NPI_Project_Data.xlsx]" &amp;E61 &amp; "'!$A$2:$CE$100"), 83, FALSE)</f>
        <v>#REF!</v>
      </c>
      <c r="G61" s="13" t="e">
        <f t="shared" ref="G61" ca="1" si="42">VLOOKUP(B61, INDIRECT("'[NPI_Project_Data.xlsx]" &amp;E61 &amp; "'!$A$2:$CE$100"), 12, FALSE)</f>
        <v>#REF!</v>
      </c>
      <c r="H61" s="26" t="e">
        <f t="shared" ref="H61" ca="1" si="43">G61-M61-N61</f>
        <v>#REF!</v>
      </c>
      <c r="I61" s="36" t="e">
        <f t="shared" ref="I61" ca="1" si="44">(G61-M61)/G61</f>
        <v>#REF!</v>
      </c>
      <c r="J61" s="36" t="e">
        <f t="shared" ref="J61" ca="1" si="45">(G61-M61-N61)/(G61-M61)</f>
        <v>#REF!</v>
      </c>
      <c r="K61" s="35" t="e">
        <f t="shared" ref="K61" ca="1" si="46">I61*J61</f>
        <v>#REF!</v>
      </c>
      <c r="L61" s="26"/>
      <c r="M61" s="26"/>
      <c r="N61" s="26"/>
      <c r="O61" s="10"/>
      <c r="P61" s="10"/>
      <c r="Q61" s="13" t="e">
        <f t="shared" ref="Q61" ca="1" si="47">VLOOKUP(B61, INDIRECT("'[NPI_Project_Data.xlsx]" &amp;E61 &amp; "'!$A$2:$CE$100"), 4, FALSE)</f>
        <v>#REF!</v>
      </c>
      <c r="R61" s="13" t="e">
        <f t="shared" ref="R61" ca="1" si="48">VLOOKUP(B61, INDIRECT("'[NPI_Project_Data.xlsx]" &amp;E61 &amp; "'!$A$2:$CE$100"), 5, FALSE)</f>
        <v>#REF!</v>
      </c>
      <c r="S61" s="10"/>
      <c r="T61" s="75"/>
      <c r="U61" s="10"/>
      <c r="V61" s="10"/>
      <c r="W61" s="13" t="e">
        <f t="shared" ref="W61" ca="1" si="49">VLOOKUP(B61, INDIRECT("'[NPI_Project_Data.xlsx]" &amp;E61 &amp; "'!$A$2:$CE$100"), 82, FALSE)</f>
        <v>#REF!</v>
      </c>
      <c r="X61" s="10"/>
      <c r="Y61" s="10"/>
      <c r="Z61" s="26" t="s">
        <v>73</v>
      </c>
      <c r="AA61" s="75"/>
      <c r="AB61" s="75"/>
      <c r="AC61" s="75"/>
      <c r="AD61" s="75"/>
      <c r="AE61" s="75"/>
      <c r="AF61" s="75"/>
      <c r="AG61" s="75"/>
      <c r="AH61" s="75"/>
      <c r="AI61" s="75"/>
      <c r="AJ61" s="75"/>
      <c r="AK61" s="75"/>
      <c r="AL61" s="76"/>
      <c r="AM61" s="75"/>
      <c r="AN61" s="75"/>
    </row>
    <row r="62" spans="1:45" ht="26.25" customHeight="1" x14ac:dyDescent="0.25">
      <c r="A62" s="10">
        <v>60</v>
      </c>
      <c r="B62" s="10" t="s">
        <v>368</v>
      </c>
      <c r="C62" s="10" t="e">
        <f t="shared" ref="C62:C63" ca="1" si="50">VLOOKUP(B62, INDIRECT("'[NPI_Project_Data.xlsx]" &amp;E62 &amp; "'!$A$2:$CF$100"), 84, FALSE)</f>
        <v>#REF!</v>
      </c>
      <c r="D62" s="13" t="e">
        <f ca="1">_xlfn.CONCAT(VLOOKUP(B62, INDIRECT("'[NPI_Project_Data.xlsx]" &amp;E62 &amp; "'!$A$2:$CE$100"), 80, FALSE),", ",VLOOKUP(B62, INDIRECT("'[NPI_Project_Data.xlsx]" &amp;E62 &amp; "'!$A$2:$CE$100"), 81, FALSE))</f>
        <v>#REF!</v>
      </c>
      <c r="E62" s="13" t="s">
        <v>254</v>
      </c>
      <c r="F62" s="13" t="e">
        <f t="shared" ref="F62" ca="1" si="51">VLOOKUP(B62, INDIRECT("'[NPI_Project_Data.xlsx]" &amp;E62 &amp; "'!$A$2:$CE$100"), 83, FALSE)</f>
        <v>#REF!</v>
      </c>
      <c r="G62" s="13" t="e">
        <f t="shared" ref="G62" ca="1" si="52">VLOOKUP(B62, INDIRECT("'[NPI_Project_Data.xlsx]" &amp;E62 &amp; "'!$A$2:$CE$100"), 12, FALSE)</f>
        <v>#REF!</v>
      </c>
      <c r="H62" s="26" t="e">
        <f t="shared" ref="H62" ca="1" si="53">G62-M62-N62</f>
        <v>#REF!</v>
      </c>
      <c r="I62" s="36" t="e">
        <f t="shared" ref="I62" ca="1" si="54">(G62-M62)/G62</f>
        <v>#REF!</v>
      </c>
      <c r="J62" s="36" t="e">
        <f t="shared" ref="J62" ca="1" si="55">(G62-M62-N62)/(G62-M62)</f>
        <v>#REF!</v>
      </c>
      <c r="K62" s="35" t="e">
        <f t="shared" ref="K62" ca="1" si="56">I62*J62</f>
        <v>#REF!</v>
      </c>
      <c r="L62" s="26"/>
      <c r="M62" s="26"/>
      <c r="N62" s="26"/>
      <c r="O62" s="10"/>
      <c r="P62" s="10"/>
      <c r="Q62" s="13" t="e">
        <f t="shared" ref="Q62" ca="1" si="57">VLOOKUP(B62, INDIRECT("'[NPI_Project_Data.xlsx]" &amp;E62 &amp; "'!$A$2:$CE$100"), 4, FALSE)</f>
        <v>#REF!</v>
      </c>
      <c r="R62" s="13" t="e">
        <f t="shared" ref="R62" ca="1" si="58">VLOOKUP(B62, INDIRECT("'[NPI_Project_Data.xlsx]" &amp;E62 &amp; "'!$A$2:$CE$100"), 5, FALSE)</f>
        <v>#REF!</v>
      </c>
      <c r="S62" s="10"/>
      <c r="T62" s="75"/>
      <c r="U62" s="10"/>
      <c r="V62" s="10"/>
      <c r="W62" s="13" t="e">
        <f t="shared" ref="W62" ca="1" si="59">VLOOKUP(B62, INDIRECT("'[NPI_Project_Data.xlsx]" &amp;E62 &amp; "'!$A$2:$CE$100"), 82, FALSE)</f>
        <v>#REF!</v>
      </c>
      <c r="X62" s="10"/>
      <c r="Y62" s="10"/>
      <c r="Z62" s="26" t="s">
        <v>73</v>
      </c>
    </row>
    <row r="63" spans="1:45" ht="26.25" customHeight="1" x14ac:dyDescent="0.25">
      <c r="A63" s="10">
        <v>61</v>
      </c>
      <c r="B63" s="10" t="s">
        <v>369</v>
      </c>
      <c r="C63" s="10" t="e">
        <f t="shared" ca="1" si="50"/>
        <v>#REF!</v>
      </c>
      <c r="D63" s="13" t="e">
        <f ca="1">_xlfn.CONCAT(VLOOKUP(B63, INDIRECT("'[NPI_Project_Data.xlsx]" &amp;E63 &amp; "'!$A$2:$CE$100"), 80, FALSE),", ",VLOOKUP(B63, INDIRECT("'[NPI_Project_Data.xlsx]" &amp;E63 &amp; "'!$A$2:$CE$100"), 81, FALSE))</f>
        <v>#REF!</v>
      </c>
      <c r="E63" s="13" t="s">
        <v>50</v>
      </c>
      <c r="F63" s="13" t="e">
        <f t="shared" ref="F63" ca="1" si="60">VLOOKUP(B63, INDIRECT("'[NPI_Project_Data.xlsx]" &amp;E63 &amp; "'!$A$2:$CE$100"), 83, FALSE)</f>
        <v>#REF!</v>
      </c>
      <c r="G63" s="13" t="e">
        <f t="shared" ref="G63" ca="1" si="61">VLOOKUP(B63, INDIRECT("'[NPI_Project_Data.xlsx]" &amp;E63 &amp; "'!$A$2:$CE$100"), 12, FALSE)</f>
        <v>#REF!</v>
      </c>
      <c r="H63" s="26" t="e">
        <f t="shared" ref="H63" ca="1" si="62">G63-M63-N63</f>
        <v>#REF!</v>
      </c>
      <c r="I63" s="36" t="e">
        <f t="shared" ref="I63" ca="1" si="63">(G63-M63)/G63</f>
        <v>#REF!</v>
      </c>
      <c r="J63" s="36" t="e">
        <f t="shared" ref="J63" ca="1" si="64">(G63-M63-N63)/(G63-M63)</f>
        <v>#REF!</v>
      </c>
      <c r="K63" s="35" t="e">
        <f t="shared" ref="K63" ca="1" si="65">I63*J63</f>
        <v>#REF!</v>
      </c>
      <c r="L63" s="26"/>
      <c r="M63" s="26"/>
      <c r="N63" s="26"/>
      <c r="O63" s="10"/>
      <c r="P63" s="10"/>
      <c r="Q63" s="13" t="e">
        <f t="shared" ref="Q63" ca="1" si="66">VLOOKUP(B63, INDIRECT("'[NPI_Project_Data.xlsx]" &amp;E63 &amp; "'!$A$2:$CE$100"), 4, FALSE)</f>
        <v>#REF!</v>
      </c>
      <c r="R63" s="13" t="e">
        <f t="shared" ref="R63" ca="1" si="67">VLOOKUP(B63, INDIRECT("'[NPI_Project_Data.xlsx]" &amp;E63 &amp; "'!$A$2:$CE$100"), 5, FALSE)</f>
        <v>#REF!</v>
      </c>
      <c r="S63" s="10"/>
      <c r="T63" s="75"/>
      <c r="U63" s="10"/>
      <c r="V63" s="10"/>
      <c r="W63" s="13" t="e">
        <f t="shared" ref="W63" ca="1" si="68">VLOOKUP(B63, INDIRECT("'[NPI_Project_Data.xlsx]" &amp;E63 &amp; "'!$A$2:$CE$100"), 82, FALSE)</f>
        <v>#REF!</v>
      </c>
      <c r="X63" s="10"/>
      <c r="Y63" s="10"/>
      <c r="Z63" s="26" t="s">
        <v>73</v>
      </c>
    </row>
  </sheetData>
  <mergeCells count="6">
    <mergeCell ref="AA22:AA23"/>
    <mergeCell ref="P22:P23"/>
    <mergeCell ref="O25:O28"/>
    <mergeCell ref="L22:L23"/>
    <mergeCell ref="F22:F23"/>
    <mergeCell ref="Y22:Y23"/>
  </mergeCells>
  <phoneticPr fontId="5" type="noConversion"/>
  <conditionalFormatting sqref="M47:M48">
    <cfRule type="notContainsText" dxfId="46" priority="2" operator="notContains" text="0">
      <formula>ISERROR(SEARCH("0",M47))</formula>
    </cfRule>
  </conditionalFormatting>
  <conditionalFormatting sqref="M50:M63">
    <cfRule type="notContainsText" dxfId="45" priority="1" operator="notContains" text="0">
      <formula>ISERROR(SEARCH("0",M50))</formula>
    </cfRule>
  </conditionalFormatting>
  <conditionalFormatting sqref="S9:S34">
    <cfRule type="cellIs" dxfId="44" priority="37" operator="greaterThan">
      <formula>1</formula>
    </cfRule>
  </conditionalFormatting>
  <conditionalFormatting sqref="S13:S16">
    <cfRule type="colorScale" priority="39">
      <colorScale>
        <cfvo type="min"/>
        <cfvo type="percentile" val="50"/>
        <cfvo type="max"/>
        <color rgb="FFF8696B"/>
        <color rgb="FFFCFCFF"/>
        <color rgb="FF63BE7B"/>
      </colorScale>
    </cfRule>
  </conditionalFormatting>
  <conditionalFormatting sqref="T2:T8">
    <cfRule type="colorScale" priority="14">
      <colorScale>
        <cfvo type="min"/>
        <cfvo type="percentile" val="50"/>
        <cfvo type="max"/>
        <color rgb="FFF8696B"/>
        <color rgb="FFFCFCFF"/>
        <color rgb="FF63BE7B"/>
      </colorScale>
    </cfRule>
  </conditionalFormatting>
  <conditionalFormatting sqref="T2:T46 T49">
    <cfRule type="cellIs" dxfId="43" priority="13" operator="greaterThan">
      <formula>1</formula>
    </cfRule>
  </conditionalFormatting>
  <conditionalFormatting sqref="T9">
    <cfRule type="colorScale" priority="38">
      <colorScale>
        <cfvo type="min"/>
        <cfvo type="percentile" val="50"/>
        <cfvo type="max"/>
        <color rgb="FFF8696B"/>
        <color rgb="FFFCFCFF"/>
        <color rgb="FF63BE7B"/>
      </colorScale>
    </cfRule>
  </conditionalFormatting>
  <conditionalFormatting sqref="T13:T16">
    <cfRule type="colorScale" priority="40">
      <colorScale>
        <cfvo type="min"/>
        <cfvo type="percentile" val="50"/>
        <cfvo type="max"/>
        <color rgb="FFF8696B"/>
        <color rgb="FFFCFCFF"/>
        <color rgb="FF63BE7B"/>
      </colorScale>
    </cfRule>
  </conditionalFormatting>
  <conditionalFormatting sqref="T35:T46 T49">
    <cfRule type="colorScale" priority="19">
      <colorScale>
        <cfvo type="min"/>
        <cfvo type="percentile" val="50"/>
        <cfvo type="max"/>
        <color rgb="FFF8696B"/>
        <color rgb="FFFCFCFF"/>
        <color rgb="FF63BE7B"/>
      </colorScale>
    </cfRule>
  </conditionalFormatting>
  <conditionalFormatting sqref="V1:X50 V51 X51 V52:X52 V53:V63 X53:X63 V64:X1048576">
    <cfRule type="containsText" dxfId="42" priority="48" operator="containsText" text="Shipped out">
      <formula>NOT(ISERROR(SEARCH("Shipped out",V1)))</formula>
    </cfRule>
    <cfRule type="containsText" dxfId="41" priority="47" operator="containsText" text="shipped out">
      <formula>NOT(ISERROR(SEARCH("shipped out",V1)))</formula>
    </cfRule>
    <cfRule type="containsText" dxfId="40" priority="46" operator="containsText" text="Shipped out">
      <formula>NOT(ISERROR(SEARCH("Shipped out",V1)))</formula>
    </cfRule>
  </conditionalFormatting>
  <conditionalFormatting sqref="Y18">
    <cfRule type="containsText" dxfId="39" priority="7" operator="containsText" text="HARI">
      <formula>NOT(ISERROR(SEARCH("HARI",Y18)))</formula>
    </cfRule>
    <cfRule type="containsText" dxfId="38" priority="8" operator="containsText" text="APARNA">
      <formula>NOT(ISERROR(SEARCH("APARNA",Y18)))</formula>
    </cfRule>
    <cfRule type="containsText" dxfId="37" priority="9" operator="containsText" text="pradeep">
      <formula>NOT(ISERROR(SEARCH("pradeep",Y18)))</formula>
    </cfRule>
    <cfRule type="containsText" dxfId="36" priority="10" operator="containsText" text="Santhosh">
      <formula>NOT(ISERROR(SEARCH("Santhosh",Y18)))</formula>
    </cfRule>
    <cfRule type="containsText" dxfId="35" priority="11" operator="containsText" text="pending">
      <formula>NOT(ISERROR(SEARCH("pending",Y18)))</formula>
    </cfRule>
  </conditionalFormatting>
  <conditionalFormatting sqref="Y29:Y32">
    <cfRule type="containsText" dxfId="34" priority="24" operator="containsText" text="Santhosh">
      <formula>NOT(ISERROR(SEARCH("Santhosh",Y29)))</formula>
    </cfRule>
    <cfRule type="containsText" dxfId="33" priority="21" operator="containsText" text="HARI">
      <formula>NOT(ISERROR(SEARCH("HARI",Y29)))</formula>
    </cfRule>
    <cfRule type="containsText" dxfId="32" priority="22" operator="containsText" text="APARNA">
      <formula>NOT(ISERROR(SEARCH("APARNA",Y29)))</formula>
    </cfRule>
    <cfRule type="containsText" dxfId="31" priority="23" operator="containsText" text="pradeep">
      <formula>NOT(ISERROR(SEARCH("pradeep",Y29)))</formula>
    </cfRule>
  </conditionalFormatting>
  <conditionalFormatting sqref="Y36:Y53">
    <cfRule type="containsText" dxfId="30" priority="18" operator="containsText" text="Santhosh">
      <formula>NOT(ISERROR(SEARCH("Santhosh",Y36)))</formula>
    </cfRule>
    <cfRule type="containsText" dxfId="29" priority="17" operator="containsText" text="pradeep">
      <formula>NOT(ISERROR(SEARCH("pradeep",Y36)))</formula>
    </cfRule>
    <cfRule type="containsText" dxfId="28" priority="16" operator="containsText" text="APARNA">
      <formula>NOT(ISERROR(SEARCH("APARNA",Y36)))</formula>
    </cfRule>
    <cfRule type="containsText" dxfId="27" priority="15" operator="containsText" text="HARI">
      <formula>NOT(ISERROR(SEARCH("HARI",Y36)))</formula>
    </cfRule>
  </conditionalFormatting>
  <conditionalFormatting sqref="Y40">
    <cfRule type="containsText" dxfId="26" priority="3" operator="containsText" text="HARI">
      <formula>NOT(ISERROR(SEARCH("HARI",Y40)))</formula>
    </cfRule>
    <cfRule type="containsText" dxfId="25" priority="6" operator="containsText" text="Santhosh">
      <formula>NOT(ISERROR(SEARCH("Santhosh",Y40)))</formula>
    </cfRule>
    <cfRule type="containsText" dxfId="24" priority="5" operator="containsText" text="pradeep">
      <formula>NOT(ISERROR(SEARCH("pradeep",Y40)))</formula>
    </cfRule>
    <cfRule type="containsText" dxfId="23" priority="4" operator="containsText" text="APARNA">
      <formula>NOT(ISERROR(SEARCH("APARNA",Y40)))</formula>
    </cfRule>
  </conditionalFormatting>
  <conditionalFormatting sqref="Y1:Z11 Z9:Z23 Y13:Z17 Y19:Z21 Z25:Z26 Y27:Z1048576 Y12 Y22 Y24:Y26">
    <cfRule type="containsText" dxfId="22" priority="58" operator="containsText" text="pending">
      <formula>NOT(ISERROR(SEARCH("pending",Y1)))</formula>
    </cfRule>
  </conditionalFormatting>
  <conditionalFormatting sqref="Z1:Z1048576">
    <cfRule type="containsText" dxfId="21" priority="49" operator="containsText" text="HARI">
      <formula>NOT(ISERROR(SEARCH("HARI",Z1)))</formula>
    </cfRule>
    <cfRule type="containsText" dxfId="20" priority="50" operator="containsText" text="APARNA">
      <formula>NOT(ISERROR(SEARCH("APARNA",Z1)))</formula>
    </cfRule>
    <cfRule type="containsText" dxfId="19" priority="51" operator="containsText" text="pradeep">
      <formula>NOT(ISERROR(SEARCH("pradeep",Z1)))</formula>
    </cfRule>
    <cfRule type="containsText" dxfId="18" priority="52" operator="containsText" text="Santhosh">
      <formula>NOT(ISERROR(SEARCH("Santhosh",Z1)))</formula>
    </cfRule>
  </conditionalFormatting>
  <conditionalFormatting sqref="Z24">
    <cfRule type="containsText" dxfId="17" priority="45" operator="containsText" text="pending">
      <formula>NOT(ISERROR(SEARCH("pending",Z24)))</formula>
    </cfRule>
  </conditionalFormatting>
  <conditionalFormatting sqref="AC1:AC1048576">
    <cfRule type="containsText" dxfId="16" priority="53" operator="containsText" text="PILOT">
      <formula>NOT(ISERROR(SEARCH("PILOT",AC1)))</formula>
    </cfRule>
    <cfRule type="containsText" dxfId="15" priority="54" operator="containsText" text="sample">
      <formula>NOT(ISERROR(SEARCH("sample",AC1)))</formula>
    </cfRule>
    <cfRule type="containsText" dxfId="14" priority="55" operator="containsText" text="Engineering">
      <formula>NOT(ISERROR(SEARCH("Engineering",AC1)))</formula>
    </cfRule>
    <cfRule type="containsText" dxfId="13" priority="56" operator="containsText" text="Tqp">
      <formula>NOT(ISERROR(SEARCH("Tqp",AC1)))</formula>
    </cfRule>
    <cfRule type="containsText" dxfId="12" priority="57" operator="containsText" text="PV">
      <formula>NOT(ISERROR(SEARCH("PV",AC1)))</formula>
    </cfRule>
    <cfRule type="containsText" dxfId="11" priority="59" operator="containsText" text="NPI">
      <formula>NOT(ISERROR(SEARCH("NPI",AC1)))</formula>
    </cfRule>
  </conditionalFormatting>
  <hyperlinks>
    <hyperlink ref="C7" r:id="rId1" display="T-VC-202419002" xr:uid="{D046A9BC-0793-47CF-9584-792CBD726D6F}"/>
    <hyperlink ref="C5" r:id="rId2" display="T-02-202419002" xr:uid="{9313F053-E378-49FD-A94A-D202252C6457}"/>
    <hyperlink ref="C3" r:id="rId3" display="T-01-202419002" xr:uid="{E89C85DE-CE70-4E6A-A0C8-BB238B6EABAA}"/>
    <hyperlink ref="C2" r:id="rId4" display="T-01-202419001" xr:uid="{67FFCF5D-7863-4B9C-AA41-DEFA16A4D736}"/>
    <hyperlink ref="E3" r:id="rId5" xr:uid="{2EDFE057-1227-4D88-9FDA-C487FDD39D77}"/>
    <hyperlink ref="E2" r:id="rId6" xr:uid="{960031B4-9DBE-40D4-A369-719213CE64E5}"/>
    <hyperlink ref="E4" r:id="rId7" xr:uid="{F31F27F1-D720-495C-910B-AA5B78ABF3C9}"/>
    <hyperlink ref="E5" r:id="rId8" xr:uid="{9B406C0E-D2BF-4931-8FD0-7A620941599A}"/>
    <hyperlink ref="AL5" r:id="rId9" xr:uid="{68ABF881-FF7D-4CF3-BCF3-11230C4E0DB0}"/>
    <hyperlink ref="AL6" r:id="rId10" xr:uid="{71DED456-782B-442E-9EE6-EEF91BA42307}"/>
    <hyperlink ref="C8" r:id="rId11" xr:uid="{9FF0BE3D-3008-4DAD-8472-992BB54F85C4}"/>
    <hyperlink ref="E9" r:id="rId12" xr:uid="{40B08DB6-2B83-490D-8E3E-DD04005BFB57}"/>
    <hyperlink ref="E10" r:id="rId13" xr:uid="{BA6C2D24-6BEE-4EC5-966F-9B63D5FED060}"/>
    <hyperlink ref="C11" r:id="rId14" xr:uid="{56D76F07-6BDF-4464-82B4-6BA44C9E6DA5}"/>
    <hyperlink ref="C10" r:id="rId15" xr:uid="{5EB77A53-83EB-4841-8660-ACEB829D4CDC}"/>
    <hyperlink ref="C9" r:id="rId16" xr:uid="{88F26A79-32ED-4A68-A215-8C08FA5127A7}"/>
    <hyperlink ref="U11" r:id="rId17" display="D:\OneDrive - TEPLO365\NPI - Sales\VC USB and USB DUO_Yanfeng_Rc2" xr:uid="{92649B07-BCDA-4ACD-8BA6-7C6A81DD0BD9}"/>
    <hyperlink ref="AK10" r:id="rId18" display="D:\OneDrive - TEPLO365\Tapti Files\02_Glovebox\RC2\Invoice\GB_Invoice.pdf" xr:uid="{4C25936F-BB63-4447-AE74-CBCD6BA91AF7}"/>
    <hyperlink ref="AK12" r:id="rId19" display="D:\OneDrive - TEPLO365\Tapti Files\02_Glovebox\RC2\Invoice\GB_Invoice_Lot2.pdf" xr:uid="{ECE99D98-5489-4652-9F60-39E3847278CD}"/>
    <hyperlink ref="AK11" r:id="rId20" display="D:\OneDrive - TEPLO365\Tapti Files\03_VCUSB\RC2\Invoice\VC_USB_Inovice_2.pdf" xr:uid="{31466134-34D2-4A2D-A9ED-34BA37B8651C}"/>
    <hyperlink ref="C35" r:id="rId21" xr:uid="{48EB3D8F-72CA-410D-8245-396E996650AF}"/>
    <hyperlink ref="AJ22" r:id="rId22" display="D:\TEPLO365\Prasanna Kumar Vishwanathan - Tapti Files\02_Glovebox\TQP\Stored Numbers\Unconsumed.xlsx" xr:uid="{4090D447-F15D-4BC7-BAA5-D38ACA18DAF3}"/>
    <hyperlink ref="AH22" r:id="rId23" display="D:\TEPLO365\Prasanna Kumar Vishwanathan - Tapti Files\02_Glovebox\TQP\Stored Numbers\Unconsumed.xlsx" xr:uid="{6BEE7131-7842-49FD-80A4-CFD9297E6F9A}"/>
    <hyperlink ref="AH23" r:id="rId24" display="D:\TEPLO365\Prasanna Kumar Vishwanathan - Tapti Files\02_Glovebox\TQP\Stored Numbers\Unconsumed.xlsx" xr:uid="{ED925D0C-DF3F-4846-AF9A-EBFBCDF064D6}"/>
    <hyperlink ref="C13" r:id="rId25" xr:uid="{F4366C14-E345-41A4-A59D-24AAB873D307}"/>
    <hyperlink ref="C14" r:id="rId26" xr:uid="{14CEB26B-A8B3-4B84-8A06-3E5E43EE48E9}"/>
    <hyperlink ref="C15" r:id="rId27" xr:uid="{70D564CB-FE9E-45E2-AEFE-CA458919F821}"/>
    <hyperlink ref="C16" r:id="rId28" xr:uid="{1685A287-14F4-477A-BE09-0834B293AEA6}"/>
    <hyperlink ref="C17" r:id="rId29" xr:uid="{F284180D-DAA2-4CAB-87F3-C4E23F98A25A}"/>
    <hyperlink ref="C36" r:id="rId30" display="T-UD-202440001" xr:uid="{3168F19E-2448-48F9-9713-AE365A84B35B}"/>
    <hyperlink ref="C23" r:id="rId31" xr:uid="{6A602A7A-DDAD-4740-A332-77DC2747471D}"/>
    <hyperlink ref="C22" r:id="rId32" xr:uid="{1264FBDE-E5FF-4BBD-977F-26ED9EDFBA4A}"/>
    <hyperlink ref="C19" r:id="rId33" xr:uid="{C426ED6F-91C5-494B-92AF-BBCCFF5FCA8C}"/>
    <hyperlink ref="C12" r:id="rId34" xr:uid="{B2A857C3-4F0F-412B-A027-9ECE50EAB8AD}"/>
    <hyperlink ref="E12" r:id="rId35" xr:uid="{05AD5922-41AB-4A26-BD74-D4F4B308AD5A}"/>
    <hyperlink ref="E19" r:id="rId36" xr:uid="{3FBDC1FB-0D94-4B72-84A7-98836F2200EC}"/>
    <hyperlink ref="E22" r:id="rId37" xr:uid="{F0E7B2C1-83A1-4CFC-BF53-87C5F17DA847}"/>
    <hyperlink ref="E23" r:id="rId38" xr:uid="{9D66583A-FD28-43AA-99B0-D3F95594A91C}"/>
    <hyperlink ref="E35" r:id="rId39" xr:uid="{7F714A70-05CD-4D64-9C59-BE19E8DA74A0}"/>
    <hyperlink ref="Y9" r:id="rId40" xr:uid="{8DDE3F48-70BA-4103-859D-BABD3F2BC04B}"/>
    <hyperlink ref="Y35" r:id="rId41" xr:uid="{DE8196BE-9062-46E7-BEEB-98F26D3D38E4}"/>
    <hyperlink ref="Y11" r:id="rId42" xr:uid="{B21FE233-D082-464B-BA90-7B01A33B630C}"/>
    <hyperlink ref="Y10" r:id="rId43" xr:uid="{B99E4E69-98BD-4B39-8507-A8D0B769288B}"/>
    <hyperlink ref="Y12" r:id="rId44" xr:uid="{DAF1F7A1-90B1-4B80-A969-911375BEE7DD}"/>
    <hyperlink ref="Y19" r:id="rId45" xr:uid="{0A02AD4A-E164-438E-9EB2-258C53A4AFCD}"/>
    <hyperlink ref="Y22:Y23" r:id="rId46" display="COMPLETED, WAITING FOR SIGN" xr:uid="{AF9DEA95-EA6C-4AC8-90BC-20DBF6F9197A}"/>
    <hyperlink ref="C38" r:id="rId47" display="T-UD-202440001" xr:uid="{090A63B0-D2C4-423E-A7C8-2C6168B545DB}"/>
    <hyperlink ref="E11" r:id="rId48" xr:uid="{774C0E2D-743B-4E87-A0C0-0079A7260F4C}"/>
    <hyperlink ref="E7" r:id="rId49" xr:uid="{8E8026D5-2869-40C1-941E-778C7D2B29FB}"/>
    <hyperlink ref="E6" r:id="rId50" xr:uid="{FCE98F38-B56C-49A4-824D-42A23DD6D80F}"/>
  </hyperlinks>
  <pageMargins left="0.7" right="0.7" top="0.75" bottom="0.75" header="0.3" footer="0.3"/>
  <pageSetup orientation="portrait"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754C-5340-4B65-803C-F4139CBE41D0}">
  <sheetPr codeName="Sheet2"/>
  <dimension ref="A1:U53"/>
  <sheetViews>
    <sheetView zoomScale="96" zoomScaleNormal="85" workbookViewId="0">
      <pane ySplit="1" topLeftCell="A35" activePane="bottomLeft" state="frozen"/>
      <selection pane="bottomLeft" activeCell="P48" sqref="P48:Q49"/>
    </sheetView>
  </sheetViews>
  <sheetFormatPr defaultRowHeight="15" x14ac:dyDescent="0.25"/>
  <cols>
    <col min="1" max="1" width="5.42578125" bestFit="1" customWidth="1"/>
    <col min="2" max="2" width="18.7109375" bestFit="1" customWidth="1"/>
    <col min="3" max="3" width="15.28515625" bestFit="1" customWidth="1"/>
    <col min="4" max="4" width="15.28515625" customWidth="1"/>
    <col min="6" max="6" width="8.28515625" bestFit="1" customWidth="1"/>
    <col min="7" max="7" width="7.5703125" bestFit="1" customWidth="1"/>
    <col min="8" max="8" width="8.140625" bestFit="1" customWidth="1"/>
    <col min="10" max="11" width="8.28515625" bestFit="1" customWidth="1"/>
    <col min="12" max="13" width="7.42578125" bestFit="1" customWidth="1"/>
    <col min="14" max="14" width="26.140625" customWidth="1"/>
    <col min="15" max="15" width="17.42578125" customWidth="1"/>
    <col min="16" max="16" width="16" style="58" bestFit="1" customWidth="1"/>
    <col min="17" max="17" width="16" bestFit="1" customWidth="1"/>
    <col min="18" max="18" width="8.5703125" bestFit="1" customWidth="1"/>
    <col min="19" max="19" width="48.140625" style="1" customWidth="1"/>
    <col min="20" max="20" width="11.5703125" bestFit="1" customWidth="1"/>
    <col min="21" max="21" width="11" bestFit="1" customWidth="1"/>
  </cols>
  <sheetData>
    <row r="1" spans="1:21" ht="45" x14ac:dyDescent="0.25">
      <c r="A1" s="8" t="s">
        <v>0</v>
      </c>
      <c r="B1" s="8" t="s">
        <v>1</v>
      </c>
      <c r="C1" s="9" t="s">
        <v>3</v>
      </c>
      <c r="D1" s="9" t="s">
        <v>252</v>
      </c>
      <c r="E1" s="8" t="s">
        <v>4</v>
      </c>
      <c r="F1" s="31" t="s">
        <v>5</v>
      </c>
      <c r="G1" s="31" t="s">
        <v>6</v>
      </c>
      <c r="H1" s="32" t="s">
        <v>7</v>
      </c>
      <c r="I1" s="32" t="s">
        <v>8</v>
      </c>
      <c r="J1" s="31" t="s">
        <v>9</v>
      </c>
      <c r="K1" s="31" t="s">
        <v>10</v>
      </c>
      <c r="L1" s="31" t="s">
        <v>11</v>
      </c>
      <c r="M1" s="31" t="s">
        <v>12</v>
      </c>
      <c r="N1" s="31" t="s">
        <v>13</v>
      </c>
      <c r="O1" s="31" t="s">
        <v>14</v>
      </c>
      <c r="P1" s="55" t="s">
        <v>15</v>
      </c>
      <c r="Q1" s="31" t="s">
        <v>16</v>
      </c>
      <c r="R1" s="31" t="s">
        <v>253</v>
      </c>
      <c r="S1" s="31" t="s">
        <v>23</v>
      </c>
      <c r="T1" s="9" t="s">
        <v>24</v>
      </c>
      <c r="U1" s="9" t="s">
        <v>25</v>
      </c>
    </row>
    <row r="2" spans="1:21" ht="27" customHeight="1" x14ac:dyDescent="0.25">
      <c r="A2" s="10">
        <v>1</v>
      </c>
      <c r="B2" s="11" t="s">
        <v>35</v>
      </c>
      <c r="C2" s="12" t="s">
        <v>36</v>
      </c>
      <c r="D2" s="12">
        <v>1</v>
      </c>
      <c r="E2" s="10" t="s">
        <v>37</v>
      </c>
      <c r="F2" s="10"/>
      <c r="G2" s="26">
        <f t="shared" ref="G2:G8" si="0">F2-L2-M2</f>
        <v>-10</v>
      </c>
      <c r="H2" s="33"/>
      <c r="I2" s="33"/>
      <c r="J2" s="30">
        <v>1</v>
      </c>
      <c r="K2" s="29">
        <v>5</v>
      </c>
      <c r="L2" s="29">
        <v>5</v>
      </c>
      <c r="M2" s="29">
        <v>5</v>
      </c>
      <c r="N2" s="10"/>
      <c r="O2" s="10"/>
      <c r="P2" s="56"/>
      <c r="Q2" s="10"/>
      <c r="R2" s="10"/>
      <c r="S2" s="5" t="s">
        <v>39</v>
      </c>
      <c r="T2" s="5" t="s">
        <v>37</v>
      </c>
      <c r="U2" s="13" t="s">
        <v>42</v>
      </c>
    </row>
    <row r="3" spans="1:21" ht="27" customHeight="1" x14ac:dyDescent="0.25">
      <c r="A3" s="10">
        <v>2</v>
      </c>
      <c r="B3" s="11" t="s">
        <v>44</v>
      </c>
      <c r="C3" s="12" t="s">
        <v>36</v>
      </c>
      <c r="D3" s="12">
        <v>1</v>
      </c>
      <c r="E3" s="10">
        <v>60</v>
      </c>
      <c r="F3" s="10"/>
      <c r="G3" s="26">
        <f t="shared" si="0"/>
        <v>-10</v>
      </c>
      <c r="H3" s="33"/>
      <c r="I3" s="33"/>
      <c r="J3" s="30">
        <v>1</v>
      </c>
      <c r="K3" s="29">
        <v>5</v>
      </c>
      <c r="L3" s="29">
        <v>5</v>
      </c>
      <c r="M3" s="29">
        <v>5</v>
      </c>
      <c r="N3" s="10"/>
      <c r="O3" s="10"/>
      <c r="P3" s="56"/>
      <c r="Q3" s="10"/>
      <c r="R3" s="10"/>
      <c r="S3" s="16" t="s">
        <v>45</v>
      </c>
      <c r="T3" s="6" t="s">
        <v>46</v>
      </c>
      <c r="U3" s="13" t="s">
        <v>42</v>
      </c>
    </row>
    <row r="4" spans="1:21" ht="27" customHeight="1" x14ac:dyDescent="0.25">
      <c r="A4" s="10">
        <v>3</v>
      </c>
      <c r="B4" s="10" t="s">
        <v>49</v>
      </c>
      <c r="C4" s="12" t="s">
        <v>50</v>
      </c>
      <c r="D4" s="12">
        <v>1</v>
      </c>
      <c r="E4" s="10" t="s">
        <v>37</v>
      </c>
      <c r="F4" s="10"/>
      <c r="G4" s="26">
        <f t="shared" si="0"/>
        <v>-10</v>
      </c>
      <c r="H4" s="33"/>
      <c r="I4" s="33"/>
      <c r="J4" s="30">
        <v>1</v>
      </c>
      <c r="K4" s="29">
        <v>5</v>
      </c>
      <c r="L4" s="29">
        <v>5</v>
      </c>
      <c r="M4" s="29">
        <v>5</v>
      </c>
      <c r="N4" s="10"/>
      <c r="O4" s="10"/>
      <c r="P4" s="56"/>
      <c r="Q4" s="10"/>
      <c r="R4" s="10"/>
      <c r="S4" s="5" t="s">
        <v>39</v>
      </c>
      <c r="T4" s="5" t="s">
        <v>37</v>
      </c>
      <c r="U4" s="13" t="s">
        <v>42</v>
      </c>
    </row>
    <row r="5" spans="1:21" ht="27" customHeight="1" x14ac:dyDescent="0.25">
      <c r="A5" s="10">
        <v>4</v>
      </c>
      <c r="B5" s="11" t="s">
        <v>52</v>
      </c>
      <c r="C5" s="12" t="s">
        <v>50</v>
      </c>
      <c r="D5" s="12">
        <v>1</v>
      </c>
      <c r="E5" s="10">
        <v>60</v>
      </c>
      <c r="F5" s="10"/>
      <c r="G5" s="26">
        <f t="shared" si="0"/>
        <v>-10</v>
      </c>
      <c r="H5" s="33"/>
      <c r="I5" s="33"/>
      <c r="J5" s="30">
        <v>1</v>
      </c>
      <c r="K5" s="29">
        <v>5</v>
      </c>
      <c r="L5" s="29">
        <v>5</v>
      </c>
      <c r="M5" s="29">
        <v>5</v>
      </c>
      <c r="N5" s="10"/>
      <c r="O5" s="10"/>
      <c r="P5" s="56"/>
      <c r="Q5" s="10"/>
      <c r="R5" s="10"/>
      <c r="S5" s="16" t="s">
        <v>45</v>
      </c>
      <c r="T5" s="6" t="s">
        <v>46</v>
      </c>
      <c r="U5" s="13" t="s">
        <v>42</v>
      </c>
    </row>
    <row r="6" spans="1:21" ht="27" customHeight="1" x14ac:dyDescent="0.25">
      <c r="A6" s="10">
        <v>5</v>
      </c>
      <c r="B6" s="10" t="s">
        <v>55</v>
      </c>
      <c r="C6" s="12" t="s">
        <v>254</v>
      </c>
      <c r="D6" s="12">
        <v>1</v>
      </c>
      <c r="E6" s="10" t="s">
        <v>37</v>
      </c>
      <c r="F6" s="10"/>
      <c r="G6" s="26">
        <f t="shared" si="0"/>
        <v>-10</v>
      </c>
      <c r="H6" s="33"/>
      <c r="I6" s="33"/>
      <c r="J6" s="30">
        <v>1</v>
      </c>
      <c r="K6" s="29">
        <v>5</v>
      </c>
      <c r="L6" s="29">
        <v>5</v>
      </c>
      <c r="M6" s="29">
        <v>5</v>
      </c>
      <c r="N6" s="10"/>
      <c r="O6" s="10"/>
      <c r="P6" s="56"/>
      <c r="Q6" s="10"/>
      <c r="R6" s="10"/>
      <c r="S6" s="7" t="s">
        <v>58</v>
      </c>
      <c r="T6" s="5" t="s">
        <v>37</v>
      </c>
      <c r="U6" s="13" t="s">
        <v>42</v>
      </c>
    </row>
    <row r="7" spans="1:21" ht="27" customHeight="1" x14ac:dyDescent="0.25">
      <c r="A7" s="10">
        <v>6</v>
      </c>
      <c r="B7" s="11" t="s">
        <v>61</v>
      </c>
      <c r="C7" s="12" t="s">
        <v>254</v>
      </c>
      <c r="D7" s="12">
        <v>1</v>
      </c>
      <c r="E7" s="10">
        <v>8</v>
      </c>
      <c r="F7" s="10"/>
      <c r="G7" s="26">
        <f t="shared" si="0"/>
        <v>-10</v>
      </c>
      <c r="H7" s="33"/>
      <c r="I7" s="33"/>
      <c r="J7" s="30">
        <v>1</v>
      </c>
      <c r="K7" s="29">
        <v>5</v>
      </c>
      <c r="L7" s="29">
        <v>5</v>
      </c>
      <c r="M7" s="29">
        <v>5</v>
      </c>
      <c r="N7" s="10"/>
      <c r="O7" s="10"/>
      <c r="P7" s="56"/>
      <c r="Q7" s="10"/>
      <c r="R7" s="10"/>
      <c r="S7" s="16" t="s">
        <v>45</v>
      </c>
      <c r="T7" s="6" t="s">
        <v>46</v>
      </c>
      <c r="U7" s="13" t="s">
        <v>42</v>
      </c>
    </row>
    <row r="8" spans="1:21" ht="27" customHeight="1" x14ac:dyDescent="0.25">
      <c r="A8" s="10">
        <v>7</v>
      </c>
      <c r="B8" s="11" t="s">
        <v>65</v>
      </c>
      <c r="C8" s="13" t="s">
        <v>66</v>
      </c>
      <c r="D8" s="13">
        <v>1</v>
      </c>
      <c r="E8" s="10">
        <v>20</v>
      </c>
      <c r="F8" s="48"/>
      <c r="G8" s="26">
        <f t="shared" si="0"/>
        <v>-10</v>
      </c>
      <c r="H8" s="33"/>
      <c r="I8" s="33"/>
      <c r="J8" s="30">
        <v>1</v>
      </c>
      <c r="K8" s="29">
        <v>5</v>
      </c>
      <c r="L8" s="29">
        <v>5</v>
      </c>
      <c r="M8" s="29">
        <v>5</v>
      </c>
      <c r="N8" s="48"/>
      <c r="O8" s="10"/>
      <c r="P8" s="56"/>
      <c r="Q8" s="10"/>
      <c r="R8" s="10"/>
      <c r="S8" s="21" t="s">
        <v>67</v>
      </c>
      <c r="T8" s="5" t="s">
        <v>37</v>
      </c>
      <c r="U8" s="13" t="s">
        <v>42</v>
      </c>
    </row>
    <row r="9" spans="1:21" ht="23.25" customHeight="1" x14ac:dyDescent="0.25">
      <c r="A9" s="10">
        <v>1</v>
      </c>
      <c r="B9" s="11" t="s">
        <v>69</v>
      </c>
      <c r="C9" s="12" t="s">
        <v>50</v>
      </c>
      <c r="D9" s="12">
        <v>1</v>
      </c>
      <c r="E9" s="26">
        <v>190</v>
      </c>
      <c r="F9" s="37">
        <v>190</v>
      </c>
      <c r="G9" s="26">
        <f t="shared" ref="G9:G16" si="1">F9-L9-M9</f>
        <v>190</v>
      </c>
      <c r="H9" s="35">
        <v>1</v>
      </c>
      <c r="I9" s="35">
        <v>1</v>
      </c>
      <c r="J9" s="30">
        <v>1</v>
      </c>
      <c r="K9" s="26">
        <v>0</v>
      </c>
      <c r="L9" s="26">
        <v>0</v>
      </c>
      <c r="M9" s="26">
        <v>0</v>
      </c>
      <c r="N9" s="35" t="s">
        <v>37</v>
      </c>
      <c r="O9" s="35" t="s">
        <v>37</v>
      </c>
      <c r="P9" s="57" t="s">
        <v>70</v>
      </c>
      <c r="Q9" s="39" t="s">
        <v>71</v>
      </c>
      <c r="R9" s="40">
        <v>1</v>
      </c>
      <c r="S9" s="10"/>
      <c r="T9" s="13" t="s">
        <v>74</v>
      </c>
      <c r="U9" s="13" t="s">
        <v>42</v>
      </c>
    </row>
    <row r="10" spans="1:21" ht="23.25" customHeight="1" x14ac:dyDescent="0.25">
      <c r="A10" s="10">
        <v>2</v>
      </c>
      <c r="B10" s="11" t="s">
        <v>76</v>
      </c>
      <c r="C10" s="12" t="s">
        <v>77</v>
      </c>
      <c r="D10" s="12">
        <v>1</v>
      </c>
      <c r="E10" s="26">
        <v>50</v>
      </c>
      <c r="F10" s="38">
        <v>52</v>
      </c>
      <c r="G10" s="26">
        <f t="shared" si="1"/>
        <v>52</v>
      </c>
      <c r="H10" s="35">
        <v>1</v>
      </c>
      <c r="I10" s="35">
        <v>1</v>
      </c>
      <c r="J10" s="36">
        <f t="shared" ref="J10:J35" si="2">G10/F10</f>
        <v>1</v>
      </c>
      <c r="K10" s="26">
        <v>2</v>
      </c>
      <c r="L10" s="26">
        <v>0</v>
      </c>
      <c r="M10" s="26">
        <v>0</v>
      </c>
      <c r="N10" s="35" t="s">
        <v>37</v>
      </c>
      <c r="O10" s="35" t="s">
        <v>37</v>
      </c>
      <c r="P10" s="57" t="s">
        <v>78</v>
      </c>
      <c r="Q10" s="39" t="s">
        <v>79</v>
      </c>
      <c r="R10" s="40">
        <v>1.5</v>
      </c>
      <c r="S10" s="10" t="s">
        <v>80</v>
      </c>
      <c r="T10" s="13" t="s">
        <v>74</v>
      </c>
      <c r="U10" s="13" t="s">
        <v>42</v>
      </c>
    </row>
    <row r="11" spans="1:21" ht="23.25" customHeight="1" x14ac:dyDescent="0.25">
      <c r="A11" s="10">
        <v>3</v>
      </c>
      <c r="B11" s="11" t="s">
        <v>83</v>
      </c>
      <c r="C11" s="12" t="s">
        <v>254</v>
      </c>
      <c r="D11" s="12">
        <v>1</v>
      </c>
      <c r="E11" s="26">
        <v>50</v>
      </c>
      <c r="F11" s="37">
        <v>120</v>
      </c>
      <c r="G11" s="26">
        <f t="shared" si="1"/>
        <v>104</v>
      </c>
      <c r="H11" s="35">
        <v>0.86699999999999999</v>
      </c>
      <c r="I11" s="35">
        <v>1</v>
      </c>
      <c r="J11" s="36">
        <f t="shared" si="2"/>
        <v>0.8666666666666667</v>
      </c>
      <c r="K11" s="26">
        <f>24+34</f>
        <v>58</v>
      </c>
      <c r="L11" s="26">
        <v>16</v>
      </c>
      <c r="M11" s="26">
        <v>0</v>
      </c>
      <c r="N11" s="11" t="s">
        <v>84</v>
      </c>
      <c r="O11" s="11" t="s">
        <v>85</v>
      </c>
      <c r="P11" s="57" t="s">
        <v>86</v>
      </c>
      <c r="Q11" s="39" t="s">
        <v>87</v>
      </c>
      <c r="R11" s="40">
        <v>1.2</v>
      </c>
      <c r="S11" s="10" t="s">
        <v>88</v>
      </c>
      <c r="T11" s="13" t="s">
        <v>74</v>
      </c>
      <c r="U11" s="13" t="s">
        <v>130</v>
      </c>
    </row>
    <row r="12" spans="1:21" ht="23.25" customHeight="1" x14ac:dyDescent="0.25">
      <c r="A12" s="10">
        <v>4</v>
      </c>
      <c r="B12" s="10" t="s">
        <v>91</v>
      </c>
      <c r="C12" s="13" t="s">
        <v>77</v>
      </c>
      <c r="D12" s="13">
        <v>1</v>
      </c>
      <c r="E12" s="26">
        <v>10</v>
      </c>
      <c r="F12" s="37">
        <v>12</v>
      </c>
      <c r="G12" s="26">
        <f t="shared" si="1"/>
        <v>12</v>
      </c>
      <c r="H12" s="35">
        <v>1</v>
      </c>
      <c r="I12" s="36">
        <v>1</v>
      </c>
      <c r="J12" s="36">
        <f t="shared" si="2"/>
        <v>1</v>
      </c>
      <c r="K12" s="26">
        <v>2</v>
      </c>
      <c r="L12" s="26">
        <v>0</v>
      </c>
      <c r="M12" s="26">
        <v>0</v>
      </c>
      <c r="N12" s="35" t="s">
        <v>37</v>
      </c>
      <c r="O12" s="35" t="s">
        <v>37</v>
      </c>
      <c r="P12" s="57" t="s">
        <v>92</v>
      </c>
      <c r="Q12" s="39" t="s">
        <v>93</v>
      </c>
      <c r="R12" s="40">
        <v>1</v>
      </c>
      <c r="S12" s="10"/>
      <c r="T12" s="13" t="s">
        <v>74</v>
      </c>
      <c r="U12" s="13" t="s">
        <v>42</v>
      </c>
    </row>
    <row r="13" spans="1:21" ht="23.25" customHeight="1" x14ac:dyDescent="0.25">
      <c r="A13" s="10">
        <v>5</v>
      </c>
      <c r="B13" s="12" t="s">
        <v>97</v>
      </c>
      <c r="C13" s="13" t="s">
        <v>98</v>
      </c>
      <c r="D13" s="13">
        <v>1</v>
      </c>
      <c r="E13" s="26">
        <v>15</v>
      </c>
      <c r="F13" s="37">
        <v>60</v>
      </c>
      <c r="G13" s="26">
        <f t="shared" si="1"/>
        <v>59</v>
      </c>
      <c r="H13" s="35">
        <v>0.98333333333333328</v>
      </c>
      <c r="I13" s="35" t="s">
        <v>37</v>
      </c>
      <c r="J13" s="36">
        <f t="shared" si="2"/>
        <v>0.98333333333333328</v>
      </c>
      <c r="K13" s="26">
        <v>21</v>
      </c>
      <c r="L13" s="26">
        <v>1</v>
      </c>
      <c r="M13" s="26">
        <v>0</v>
      </c>
      <c r="N13" s="11" t="s">
        <v>99</v>
      </c>
      <c r="O13" s="35" t="s">
        <v>37</v>
      </c>
      <c r="P13" s="57" t="s">
        <v>100</v>
      </c>
      <c r="Q13" s="39" t="s">
        <v>101</v>
      </c>
      <c r="R13" s="40">
        <v>1.3</v>
      </c>
      <c r="S13" s="10" t="s">
        <v>103</v>
      </c>
      <c r="T13" s="13" t="s">
        <v>105</v>
      </c>
      <c r="U13" s="13" t="s">
        <v>42</v>
      </c>
    </row>
    <row r="14" spans="1:21" ht="23.25" customHeight="1" x14ac:dyDescent="0.25">
      <c r="A14" s="10">
        <v>6</v>
      </c>
      <c r="B14" s="12" t="s">
        <v>107</v>
      </c>
      <c r="C14" s="13" t="s">
        <v>108</v>
      </c>
      <c r="D14" s="13">
        <v>1</v>
      </c>
      <c r="E14" s="26">
        <v>15</v>
      </c>
      <c r="F14" s="37">
        <v>63</v>
      </c>
      <c r="G14" s="26">
        <f t="shared" si="1"/>
        <v>55</v>
      </c>
      <c r="H14" s="35">
        <v>0.87301587301587302</v>
      </c>
      <c r="I14" s="35" t="s">
        <v>37</v>
      </c>
      <c r="J14" s="36">
        <f t="shared" si="2"/>
        <v>0.87301587301587302</v>
      </c>
      <c r="K14" s="26">
        <f>8+8</f>
        <v>16</v>
      </c>
      <c r="L14" s="26">
        <v>8</v>
      </c>
      <c r="M14" s="26">
        <v>0</v>
      </c>
      <c r="N14" s="11" t="s">
        <v>109</v>
      </c>
      <c r="O14" s="35" t="s">
        <v>37</v>
      </c>
      <c r="P14" s="57" t="s">
        <v>100</v>
      </c>
      <c r="Q14" s="39" t="s">
        <v>101</v>
      </c>
      <c r="R14" s="40">
        <v>1.3</v>
      </c>
      <c r="S14" s="10" t="s">
        <v>103</v>
      </c>
      <c r="T14" s="13" t="s">
        <v>105</v>
      </c>
      <c r="U14" s="13" t="s">
        <v>42</v>
      </c>
    </row>
    <row r="15" spans="1:21" ht="23.25" customHeight="1" x14ac:dyDescent="0.25">
      <c r="A15" s="10">
        <v>7</v>
      </c>
      <c r="B15" s="12" t="s">
        <v>110</v>
      </c>
      <c r="C15" s="13" t="s">
        <v>111</v>
      </c>
      <c r="D15" s="13">
        <v>1</v>
      </c>
      <c r="E15" s="26">
        <v>15</v>
      </c>
      <c r="F15" s="37">
        <v>60</v>
      </c>
      <c r="G15" s="26">
        <f t="shared" si="1"/>
        <v>52</v>
      </c>
      <c r="H15" s="35">
        <v>0.8666666666666667</v>
      </c>
      <c r="I15" s="35" t="s">
        <v>37</v>
      </c>
      <c r="J15" s="36">
        <f t="shared" si="2"/>
        <v>0.8666666666666667</v>
      </c>
      <c r="K15" s="26">
        <v>0</v>
      </c>
      <c r="L15" s="26">
        <v>8</v>
      </c>
      <c r="M15" s="26">
        <v>0</v>
      </c>
      <c r="N15" s="11" t="s">
        <v>112</v>
      </c>
      <c r="O15" s="35" t="s">
        <v>37</v>
      </c>
      <c r="P15" s="57" t="s">
        <v>100</v>
      </c>
      <c r="Q15" s="39" t="s">
        <v>101</v>
      </c>
      <c r="R15" s="40">
        <v>1.3</v>
      </c>
      <c r="S15" s="10" t="s">
        <v>103</v>
      </c>
      <c r="T15" s="13" t="s">
        <v>105</v>
      </c>
      <c r="U15" s="13" t="s">
        <v>42</v>
      </c>
    </row>
    <row r="16" spans="1:21" ht="23.25" customHeight="1" x14ac:dyDescent="0.25">
      <c r="A16" s="10">
        <v>8</v>
      </c>
      <c r="B16" s="12" t="s">
        <v>114</v>
      </c>
      <c r="C16" s="13" t="s">
        <v>115</v>
      </c>
      <c r="D16" s="13">
        <v>1</v>
      </c>
      <c r="E16" s="26">
        <v>15</v>
      </c>
      <c r="F16" s="37">
        <v>21</v>
      </c>
      <c r="G16" s="26">
        <f t="shared" si="1"/>
        <v>21</v>
      </c>
      <c r="H16" s="35">
        <v>1</v>
      </c>
      <c r="I16" s="35" t="s">
        <v>37</v>
      </c>
      <c r="J16" s="36">
        <f t="shared" si="2"/>
        <v>1</v>
      </c>
      <c r="K16" s="26">
        <v>0</v>
      </c>
      <c r="L16" s="26">
        <v>0</v>
      </c>
      <c r="M16" s="26">
        <v>0</v>
      </c>
      <c r="N16" s="35" t="s">
        <v>37</v>
      </c>
      <c r="O16" s="35" t="s">
        <v>37</v>
      </c>
      <c r="P16" s="57" t="s">
        <v>100</v>
      </c>
      <c r="Q16" s="39" t="s">
        <v>101</v>
      </c>
      <c r="R16" s="40">
        <v>1.3</v>
      </c>
      <c r="S16" s="10" t="s">
        <v>103</v>
      </c>
      <c r="T16" s="13" t="s">
        <v>105</v>
      </c>
      <c r="U16" s="13" t="s">
        <v>42</v>
      </c>
    </row>
    <row r="17" spans="1:21" ht="23.25" customHeight="1" x14ac:dyDescent="0.25">
      <c r="A17" s="10">
        <v>9</v>
      </c>
      <c r="B17" s="11" t="s">
        <v>117</v>
      </c>
      <c r="C17" s="13" t="s">
        <v>77</v>
      </c>
      <c r="D17" s="13">
        <v>1</v>
      </c>
      <c r="E17" s="26">
        <v>37</v>
      </c>
      <c r="F17" s="26">
        <v>60</v>
      </c>
      <c r="G17" s="26">
        <f>F17-L17-M17</f>
        <v>58</v>
      </c>
      <c r="H17" s="35">
        <f>58/60</f>
        <v>0.96666666666666667</v>
      </c>
      <c r="I17" s="34">
        <v>1</v>
      </c>
      <c r="J17" s="36">
        <f t="shared" si="2"/>
        <v>0.96666666666666667</v>
      </c>
      <c r="K17" s="26">
        <v>20</v>
      </c>
      <c r="L17" s="26">
        <v>2</v>
      </c>
      <c r="M17" s="26">
        <v>0</v>
      </c>
      <c r="N17" s="35" t="s">
        <v>37</v>
      </c>
      <c r="O17" s="35" t="s">
        <v>37</v>
      </c>
      <c r="P17" s="57" t="s">
        <v>101</v>
      </c>
      <c r="Q17" s="39" t="s">
        <v>118</v>
      </c>
      <c r="R17" s="40">
        <v>1</v>
      </c>
      <c r="S17" s="10"/>
      <c r="T17" s="13" t="s">
        <v>121</v>
      </c>
      <c r="U17" s="13" t="s">
        <v>42</v>
      </c>
    </row>
    <row r="18" spans="1:21" ht="23.25" customHeight="1" x14ac:dyDescent="0.25">
      <c r="A18" s="10">
        <v>10</v>
      </c>
      <c r="B18" s="13" t="s">
        <v>122</v>
      </c>
      <c r="C18" s="13" t="s">
        <v>123</v>
      </c>
      <c r="D18" s="13">
        <v>1</v>
      </c>
      <c r="E18" s="26">
        <v>9</v>
      </c>
      <c r="F18" s="26">
        <v>10</v>
      </c>
      <c r="G18" s="26">
        <v>9</v>
      </c>
      <c r="H18" s="35">
        <v>0.9</v>
      </c>
      <c r="I18" s="35" t="s">
        <v>37</v>
      </c>
      <c r="J18" s="36">
        <f t="shared" si="2"/>
        <v>0.9</v>
      </c>
      <c r="K18" s="26">
        <v>0</v>
      </c>
      <c r="L18" s="26">
        <v>1</v>
      </c>
      <c r="M18" s="26">
        <v>0</v>
      </c>
      <c r="N18" s="10" t="s">
        <v>124</v>
      </c>
      <c r="O18" s="35" t="s">
        <v>37</v>
      </c>
      <c r="P18" s="57" t="s">
        <v>125</v>
      </c>
      <c r="Q18" s="39" t="s">
        <v>126</v>
      </c>
      <c r="R18" s="40">
        <v>1</v>
      </c>
      <c r="S18" s="10" t="s">
        <v>128</v>
      </c>
      <c r="T18" s="13" t="s">
        <v>74</v>
      </c>
      <c r="U18" s="13" t="s">
        <v>42</v>
      </c>
    </row>
    <row r="19" spans="1:21" ht="23.25" customHeight="1" x14ac:dyDescent="0.25">
      <c r="A19" s="10">
        <v>11</v>
      </c>
      <c r="B19" s="13" t="s">
        <v>131</v>
      </c>
      <c r="C19" s="13" t="s">
        <v>77</v>
      </c>
      <c r="D19" s="13">
        <v>1</v>
      </c>
      <c r="E19" s="26">
        <v>34</v>
      </c>
      <c r="F19" s="26">
        <v>60</v>
      </c>
      <c r="G19" s="26">
        <f t="shared" ref="G19:G21" si="3">F19-L19-M19</f>
        <v>52</v>
      </c>
      <c r="H19" s="35">
        <f>54/60</f>
        <v>0.9</v>
      </c>
      <c r="I19" s="35">
        <f>52/54</f>
        <v>0.96296296296296291</v>
      </c>
      <c r="J19" s="36">
        <f t="shared" si="2"/>
        <v>0.8666666666666667</v>
      </c>
      <c r="K19" s="26">
        <v>20</v>
      </c>
      <c r="L19" s="26">
        <v>6</v>
      </c>
      <c r="M19" s="26">
        <v>2</v>
      </c>
      <c r="N19" s="10" t="s">
        <v>132</v>
      </c>
      <c r="O19" s="10" t="s">
        <v>133</v>
      </c>
      <c r="P19" s="57" t="s">
        <v>125</v>
      </c>
      <c r="Q19" s="39" t="s">
        <v>134</v>
      </c>
      <c r="R19" s="40">
        <v>1.2</v>
      </c>
      <c r="S19" s="10" t="s">
        <v>135</v>
      </c>
      <c r="T19" s="13" t="s">
        <v>74</v>
      </c>
      <c r="U19" s="13" t="s">
        <v>42</v>
      </c>
    </row>
    <row r="20" spans="1:21" ht="23.25" customHeight="1" x14ac:dyDescent="0.25">
      <c r="A20" s="10">
        <v>12</v>
      </c>
      <c r="B20" s="13" t="s">
        <v>137</v>
      </c>
      <c r="C20" s="13" t="s">
        <v>50</v>
      </c>
      <c r="D20" s="13">
        <v>1</v>
      </c>
      <c r="E20" s="26">
        <v>47</v>
      </c>
      <c r="F20" s="26">
        <v>54</v>
      </c>
      <c r="G20" s="26">
        <f t="shared" si="3"/>
        <v>47</v>
      </c>
      <c r="H20" s="35">
        <v>0.87</v>
      </c>
      <c r="I20" s="35" t="s">
        <v>37</v>
      </c>
      <c r="J20" s="36">
        <f t="shared" si="2"/>
        <v>0.87037037037037035</v>
      </c>
      <c r="K20" s="26">
        <v>0</v>
      </c>
      <c r="L20" s="26">
        <v>7</v>
      </c>
      <c r="M20" s="26">
        <v>0</v>
      </c>
      <c r="N20" s="10" t="s">
        <v>138</v>
      </c>
      <c r="O20" s="35" t="s">
        <v>37</v>
      </c>
      <c r="P20" s="57" t="s">
        <v>139</v>
      </c>
      <c r="Q20" s="39" t="s">
        <v>140</v>
      </c>
      <c r="R20" s="40">
        <v>1.3</v>
      </c>
      <c r="S20" s="20" t="s">
        <v>142</v>
      </c>
      <c r="T20" s="13" t="s">
        <v>121</v>
      </c>
      <c r="U20" s="13" t="s">
        <v>42</v>
      </c>
    </row>
    <row r="21" spans="1:21" ht="23.25" customHeight="1" x14ac:dyDescent="0.25">
      <c r="A21" s="10">
        <v>13</v>
      </c>
      <c r="B21" s="13" t="s">
        <v>146</v>
      </c>
      <c r="C21" s="13" t="s">
        <v>56</v>
      </c>
      <c r="D21" s="13">
        <v>1</v>
      </c>
      <c r="E21" s="26">
        <v>36</v>
      </c>
      <c r="F21" s="26">
        <v>64</v>
      </c>
      <c r="G21" s="26">
        <f t="shared" si="3"/>
        <v>53</v>
      </c>
      <c r="H21" s="36">
        <v>0.703125</v>
      </c>
      <c r="I21" s="35">
        <f>45/47</f>
        <v>0.95744680851063835</v>
      </c>
      <c r="J21" s="36">
        <f t="shared" si="2"/>
        <v>0.828125</v>
      </c>
      <c r="K21" s="26">
        <v>8</v>
      </c>
      <c r="L21" s="26">
        <v>9</v>
      </c>
      <c r="M21" s="26">
        <v>2</v>
      </c>
      <c r="N21" s="35" t="s">
        <v>37</v>
      </c>
      <c r="O21" s="10" t="s">
        <v>147</v>
      </c>
      <c r="P21" s="57" t="s">
        <v>148</v>
      </c>
      <c r="Q21" s="39" t="s">
        <v>149</v>
      </c>
      <c r="R21" s="40">
        <v>1</v>
      </c>
      <c r="S21" s="10"/>
      <c r="T21" s="13" t="s">
        <v>121</v>
      </c>
      <c r="U21" s="13" t="s">
        <v>42</v>
      </c>
    </row>
    <row r="22" spans="1:21" ht="24" customHeight="1" x14ac:dyDescent="0.25">
      <c r="A22" s="10">
        <v>14</v>
      </c>
      <c r="B22" s="13" t="s">
        <v>153</v>
      </c>
      <c r="C22" s="13" t="s">
        <v>77</v>
      </c>
      <c r="D22" s="49">
        <v>1</v>
      </c>
      <c r="E22" s="79">
        <v>300</v>
      </c>
      <c r="F22" s="26">
        <v>400</v>
      </c>
      <c r="G22" s="26">
        <f>F22-L22-M22</f>
        <v>340</v>
      </c>
      <c r="H22" s="35">
        <f>386/400</f>
        <v>0.96499999999999997</v>
      </c>
      <c r="I22" s="35">
        <v>0.88</v>
      </c>
      <c r="J22" s="36">
        <f t="shared" si="2"/>
        <v>0.85</v>
      </c>
      <c r="K22" s="82">
        <v>169</v>
      </c>
      <c r="L22" s="26">
        <v>14</v>
      </c>
      <c r="M22" s="10">
        <v>46</v>
      </c>
      <c r="N22" s="10" t="s">
        <v>154</v>
      </c>
      <c r="O22" s="79" t="s">
        <v>155</v>
      </c>
      <c r="P22" s="57" t="s">
        <v>148</v>
      </c>
      <c r="Q22" s="39" t="s">
        <v>156</v>
      </c>
      <c r="R22" s="40">
        <v>2</v>
      </c>
      <c r="S22" s="79" t="s">
        <v>255</v>
      </c>
      <c r="T22" s="13" t="s">
        <v>105</v>
      </c>
      <c r="U22" s="13" t="s">
        <v>42</v>
      </c>
    </row>
    <row r="23" spans="1:21" ht="24" customHeight="1" x14ac:dyDescent="0.25">
      <c r="A23" s="10">
        <v>15</v>
      </c>
      <c r="B23" s="13" t="s">
        <v>160</v>
      </c>
      <c r="C23" s="13" t="s">
        <v>77</v>
      </c>
      <c r="D23" s="50">
        <v>1</v>
      </c>
      <c r="E23" s="80"/>
      <c r="F23" s="26">
        <v>200</v>
      </c>
      <c r="G23" s="26">
        <f>F23-L23-M23</f>
        <v>170</v>
      </c>
      <c r="H23" s="35">
        <v>0.93</v>
      </c>
      <c r="I23" s="35">
        <v>0.90580000000000005</v>
      </c>
      <c r="J23" s="36">
        <f>G23/F23</f>
        <v>0.85</v>
      </c>
      <c r="K23" s="83"/>
      <c r="L23" s="26">
        <v>14</v>
      </c>
      <c r="M23" s="10">
        <v>16</v>
      </c>
      <c r="N23" s="10" t="s">
        <v>161</v>
      </c>
      <c r="O23" s="80"/>
      <c r="P23" s="57" t="s">
        <v>162</v>
      </c>
      <c r="Q23" s="39" t="s">
        <v>156</v>
      </c>
      <c r="R23" s="40">
        <v>2</v>
      </c>
      <c r="S23" s="80"/>
      <c r="T23" s="13" t="s">
        <v>105</v>
      </c>
      <c r="U23" s="13" t="s">
        <v>42</v>
      </c>
    </row>
    <row r="24" spans="1:21" ht="23.25" customHeight="1" x14ac:dyDescent="0.25">
      <c r="A24" s="10">
        <v>16</v>
      </c>
      <c r="B24" s="13" t="s">
        <v>164</v>
      </c>
      <c r="C24" s="13" t="s">
        <v>56</v>
      </c>
      <c r="D24" s="13">
        <v>1</v>
      </c>
      <c r="E24" s="10">
        <v>95</v>
      </c>
      <c r="F24" s="26">
        <v>300</v>
      </c>
      <c r="G24" s="26">
        <f t="shared" ref="G24:G35" si="4">F24-L24-M24</f>
        <v>269</v>
      </c>
      <c r="H24" s="35">
        <f>290/300</f>
        <v>0.96666666666666667</v>
      </c>
      <c r="I24" s="35">
        <v>0.92749999999999999</v>
      </c>
      <c r="J24" s="36">
        <f t="shared" si="2"/>
        <v>0.89666666666666661</v>
      </c>
      <c r="K24" s="26">
        <v>36</v>
      </c>
      <c r="L24" s="26">
        <v>10</v>
      </c>
      <c r="M24" s="26">
        <v>21</v>
      </c>
      <c r="N24" s="35" t="s">
        <v>37</v>
      </c>
      <c r="O24" s="35" t="s">
        <v>37</v>
      </c>
      <c r="P24" s="57" t="s">
        <v>148</v>
      </c>
      <c r="Q24" s="39" t="s">
        <v>165</v>
      </c>
      <c r="R24" s="40">
        <v>2</v>
      </c>
      <c r="S24" s="10" t="s">
        <v>166</v>
      </c>
      <c r="T24" s="13" t="s">
        <v>105</v>
      </c>
      <c r="U24" s="13" t="s">
        <v>42</v>
      </c>
    </row>
    <row r="25" spans="1:21" ht="23.25" customHeight="1" x14ac:dyDescent="0.25">
      <c r="A25" s="10">
        <v>17</v>
      </c>
      <c r="B25" s="13" t="s">
        <v>173</v>
      </c>
      <c r="C25" s="13" t="s">
        <v>98</v>
      </c>
      <c r="D25" s="13">
        <v>1</v>
      </c>
      <c r="E25" s="10">
        <v>8</v>
      </c>
      <c r="F25" s="26">
        <v>27</v>
      </c>
      <c r="G25" s="26">
        <f t="shared" si="4"/>
        <v>27</v>
      </c>
      <c r="H25" s="35">
        <v>1</v>
      </c>
      <c r="I25" s="35" t="s">
        <v>37</v>
      </c>
      <c r="J25" s="36">
        <f t="shared" si="2"/>
        <v>1</v>
      </c>
      <c r="K25" s="26">
        <f>3+3+10+3</f>
        <v>19</v>
      </c>
      <c r="L25" s="26">
        <v>0</v>
      </c>
      <c r="M25" s="26">
        <v>0</v>
      </c>
      <c r="N25" s="79" t="s">
        <v>174</v>
      </c>
      <c r="O25" s="35" t="s">
        <v>37</v>
      </c>
      <c r="P25" s="57" t="s">
        <v>140</v>
      </c>
      <c r="Q25" s="39" t="s">
        <v>126</v>
      </c>
      <c r="R25" s="40">
        <v>1</v>
      </c>
      <c r="S25" s="10"/>
      <c r="T25" s="13" t="s">
        <v>177</v>
      </c>
      <c r="U25" s="13" t="s">
        <v>42</v>
      </c>
    </row>
    <row r="26" spans="1:21" ht="23.25" customHeight="1" x14ac:dyDescent="0.25">
      <c r="A26" s="10">
        <v>18</v>
      </c>
      <c r="B26" s="13" t="s">
        <v>179</v>
      </c>
      <c r="C26" s="13" t="s">
        <v>108</v>
      </c>
      <c r="D26" s="13">
        <v>1</v>
      </c>
      <c r="E26" s="10">
        <v>8</v>
      </c>
      <c r="F26" s="26">
        <v>27</v>
      </c>
      <c r="G26" s="26">
        <f t="shared" si="4"/>
        <v>27</v>
      </c>
      <c r="H26" s="35">
        <v>1</v>
      </c>
      <c r="I26" s="35" t="s">
        <v>37</v>
      </c>
      <c r="J26" s="36">
        <f t="shared" si="2"/>
        <v>1</v>
      </c>
      <c r="K26" s="26">
        <f t="shared" ref="K26:K28" si="5">3+3+10+3</f>
        <v>19</v>
      </c>
      <c r="L26" s="26">
        <v>0</v>
      </c>
      <c r="M26" s="26">
        <v>0</v>
      </c>
      <c r="N26" s="81"/>
      <c r="O26" s="35" t="s">
        <v>37</v>
      </c>
      <c r="P26" s="57" t="s">
        <v>140</v>
      </c>
      <c r="Q26" s="39" t="s">
        <v>126</v>
      </c>
      <c r="R26" s="40">
        <v>1</v>
      </c>
      <c r="S26" s="10"/>
      <c r="T26" s="13" t="s">
        <v>177</v>
      </c>
      <c r="U26" s="13" t="s">
        <v>198</v>
      </c>
    </row>
    <row r="27" spans="1:21" ht="23.25" customHeight="1" x14ac:dyDescent="0.25">
      <c r="A27" s="10">
        <v>19</v>
      </c>
      <c r="B27" s="13" t="s">
        <v>180</v>
      </c>
      <c r="C27" s="13" t="s">
        <v>111</v>
      </c>
      <c r="D27" s="13">
        <v>1</v>
      </c>
      <c r="E27" s="10">
        <v>8</v>
      </c>
      <c r="F27" s="26">
        <v>27</v>
      </c>
      <c r="G27" s="26">
        <f t="shared" si="4"/>
        <v>27</v>
      </c>
      <c r="H27" s="35">
        <v>1</v>
      </c>
      <c r="I27" s="35" t="s">
        <v>37</v>
      </c>
      <c r="J27" s="36">
        <f t="shared" si="2"/>
        <v>1</v>
      </c>
      <c r="K27" s="26">
        <f t="shared" si="5"/>
        <v>19</v>
      </c>
      <c r="L27" s="26">
        <v>0</v>
      </c>
      <c r="M27" s="26">
        <v>0</v>
      </c>
      <c r="N27" s="81"/>
      <c r="O27" s="35" t="s">
        <v>37</v>
      </c>
      <c r="P27" s="57" t="s">
        <v>140</v>
      </c>
      <c r="Q27" s="39" t="s">
        <v>126</v>
      </c>
      <c r="R27" s="40">
        <v>1</v>
      </c>
      <c r="S27" s="10"/>
      <c r="T27" s="13" t="s">
        <v>177</v>
      </c>
      <c r="U27" s="13" t="s">
        <v>198</v>
      </c>
    </row>
    <row r="28" spans="1:21" ht="23.25" customHeight="1" x14ac:dyDescent="0.25">
      <c r="A28" s="10">
        <v>20</v>
      </c>
      <c r="B28" s="13" t="s">
        <v>181</v>
      </c>
      <c r="C28" s="13" t="s">
        <v>115</v>
      </c>
      <c r="D28" s="13">
        <v>1</v>
      </c>
      <c r="E28" s="10">
        <v>8</v>
      </c>
      <c r="F28" s="26">
        <v>27</v>
      </c>
      <c r="G28" s="26">
        <f t="shared" si="4"/>
        <v>27</v>
      </c>
      <c r="H28" s="35">
        <v>1</v>
      </c>
      <c r="I28" s="35" t="s">
        <v>37</v>
      </c>
      <c r="J28" s="36">
        <f t="shared" si="2"/>
        <v>1</v>
      </c>
      <c r="K28" s="26">
        <f t="shared" si="5"/>
        <v>19</v>
      </c>
      <c r="L28" s="26">
        <v>0</v>
      </c>
      <c r="M28" s="26">
        <v>0</v>
      </c>
      <c r="N28" s="80"/>
      <c r="O28" s="35" t="s">
        <v>37</v>
      </c>
      <c r="P28" s="57" t="s">
        <v>140</v>
      </c>
      <c r="Q28" s="39" t="s">
        <v>126</v>
      </c>
      <c r="R28" s="40">
        <v>1</v>
      </c>
      <c r="S28" s="10"/>
      <c r="T28" s="13" t="s">
        <v>177</v>
      </c>
      <c r="U28" s="13" t="s">
        <v>42</v>
      </c>
    </row>
    <row r="29" spans="1:21" ht="23.25" customHeight="1" x14ac:dyDescent="0.25">
      <c r="A29" s="10">
        <v>21</v>
      </c>
      <c r="B29" s="13" t="s">
        <v>183</v>
      </c>
      <c r="C29" s="13" t="s">
        <v>98</v>
      </c>
      <c r="D29" s="13">
        <v>1</v>
      </c>
      <c r="E29" s="10">
        <v>5</v>
      </c>
      <c r="F29" s="26">
        <v>75</v>
      </c>
      <c r="G29" s="26">
        <f t="shared" si="4"/>
        <v>73</v>
      </c>
      <c r="H29" s="35">
        <v>0.97333333333333338</v>
      </c>
      <c r="I29" s="35" t="s">
        <v>37</v>
      </c>
      <c r="J29" s="36">
        <f t="shared" si="2"/>
        <v>0.97333333333333338</v>
      </c>
      <c r="K29" s="26">
        <v>0</v>
      </c>
      <c r="L29" s="26">
        <v>2</v>
      </c>
      <c r="M29" s="26">
        <v>0</v>
      </c>
      <c r="N29" s="35" t="s">
        <v>37</v>
      </c>
      <c r="O29" s="35" t="s">
        <v>37</v>
      </c>
      <c r="P29" s="57" t="s">
        <v>184</v>
      </c>
      <c r="Q29" s="39" t="s">
        <v>185</v>
      </c>
      <c r="R29" s="40">
        <v>1</v>
      </c>
      <c r="S29" s="10"/>
      <c r="T29" s="13" t="s">
        <v>188</v>
      </c>
      <c r="U29" s="13" t="s">
        <v>42</v>
      </c>
    </row>
    <row r="30" spans="1:21" x14ac:dyDescent="0.25">
      <c r="A30" s="10">
        <v>22</v>
      </c>
      <c r="B30" s="13" t="s">
        <v>189</v>
      </c>
      <c r="C30" s="13" t="s">
        <v>108</v>
      </c>
      <c r="D30" s="13">
        <v>1</v>
      </c>
      <c r="E30" s="10">
        <v>5</v>
      </c>
      <c r="F30" s="26">
        <v>75</v>
      </c>
      <c r="G30" s="26">
        <f t="shared" si="4"/>
        <v>71</v>
      </c>
      <c r="H30" s="35">
        <v>0.94666666666666666</v>
      </c>
      <c r="I30" s="35" t="s">
        <v>37</v>
      </c>
      <c r="J30" s="36">
        <f t="shared" si="2"/>
        <v>0.94666666666666666</v>
      </c>
      <c r="K30" s="26">
        <v>0</v>
      </c>
      <c r="L30" s="26">
        <v>4</v>
      </c>
      <c r="M30" s="26">
        <v>0</v>
      </c>
      <c r="N30" s="35" t="s">
        <v>37</v>
      </c>
      <c r="O30" s="35" t="s">
        <v>37</v>
      </c>
      <c r="P30" s="57" t="s">
        <v>184</v>
      </c>
      <c r="Q30" s="39" t="s">
        <v>185</v>
      </c>
      <c r="R30" s="40">
        <v>1</v>
      </c>
      <c r="T30" s="13" t="s">
        <v>188</v>
      </c>
      <c r="U30" s="13" t="s">
        <v>42</v>
      </c>
    </row>
    <row r="31" spans="1:21" ht="23.25" customHeight="1" x14ac:dyDescent="0.25">
      <c r="A31" s="10">
        <v>23</v>
      </c>
      <c r="B31" s="13" t="s">
        <v>191</v>
      </c>
      <c r="C31" s="13" t="s">
        <v>111</v>
      </c>
      <c r="D31" s="13">
        <v>1</v>
      </c>
      <c r="E31" s="10">
        <v>5</v>
      </c>
      <c r="F31" s="26">
        <v>75</v>
      </c>
      <c r="G31" s="26">
        <f t="shared" si="4"/>
        <v>75</v>
      </c>
      <c r="H31" s="35">
        <v>1</v>
      </c>
      <c r="I31" s="35" t="s">
        <v>37</v>
      </c>
      <c r="J31" s="36">
        <f t="shared" si="2"/>
        <v>1</v>
      </c>
      <c r="K31" s="26">
        <v>0</v>
      </c>
      <c r="L31" s="26">
        <v>0</v>
      </c>
      <c r="M31" s="26">
        <v>0</v>
      </c>
      <c r="N31" s="35" t="s">
        <v>37</v>
      </c>
      <c r="O31" s="35" t="s">
        <v>37</v>
      </c>
      <c r="P31" s="57" t="s">
        <v>184</v>
      </c>
      <c r="Q31" s="39" t="s">
        <v>185</v>
      </c>
      <c r="R31" s="40">
        <v>1</v>
      </c>
      <c r="S31" s="10"/>
      <c r="T31" s="13" t="s">
        <v>188</v>
      </c>
      <c r="U31" s="13" t="s">
        <v>42</v>
      </c>
    </row>
    <row r="32" spans="1:21" ht="23.25" customHeight="1" x14ac:dyDescent="0.25">
      <c r="A32" s="10">
        <v>24</v>
      </c>
      <c r="B32" s="13" t="s">
        <v>193</v>
      </c>
      <c r="C32" s="13" t="s">
        <v>115</v>
      </c>
      <c r="D32" s="13">
        <v>1</v>
      </c>
      <c r="E32" s="10">
        <v>5</v>
      </c>
      <c r="F32" s="26">
        <v>75</v>
      </c>
      <c r="G32" s="26">
        <f t="shared" si="4"/>
        <v>75</v>
      </c>
      <c r="H32" s="35">
        <v>1</v>
      </c>
      <c r="I32" s="35" t="s">
        <v>37</v>
      </c>
      <c r="J32" s="36">
        <f t="shared" si="2"/>
        <v>1</v>
      </c>
      <c r="K32" s="26">
        <v>0</v>
      </c>
      <c r="L32" s="26">
        <v>0</v>
      </c>
      <c r="M32" s="26">
        <v>0</v>
      </c>
      <c r="N32" s="35" t="s">
        <v>37</v>
      </c>
      <c r="O32" s="35" t="s">
        <v>37</v>
      </c>
      <c r="P32" s="57" t="s">
        <v>184</v>
      </c>
      <c r="Q32" s="39" t="s">
        <v>185</v>
      </c>
      <c r="R32" s="40">
        <v>1</v>
      </c>
      <c r="S32" s="10"/>
      <c r="T32" s="13" t="s">
        <v>188</v>
      </c>
      <c r="U32" s="13" t="s">
        <v>42</v>
      </c>
    </row>
    <row r="33" spans="1:21" ht="23.25" customHeight="1" x14ac:dyDescent="0.25">
      <c r="A33" s="10">
        <v>25</v>
      </c>
      <c r="B33" s="13" t="s">
        <v>194</v>
      </c>
      <c r="C33" s="13" t="s">
        <v>195</v>
      </c>
      <c r="D33" s="13">
        <v>1</v>
      </c>
      <c r="E33" s="10">
        <v>23</v>
      </c>
      <c r="F33" s="10">
        <v>23</v>
      </c>
      <c r="G33" s="26">
        <f t="shared" si="4"/>
        <v>23</v>
      </c>
      <c r="H33" s="35">
        <v>1</v>
      </c>
      <c r="I33" s="35" t="s">
        <v>37</v>
      </c>
      <c r="J33" s="36">
        <f t="shared" si="2"/>
        <v>1</v>
      </c>
      <c r="K33" s="26">
        <v>0</v>
      </c>
      <c r="L33" s="26">
        <v>0</v>
      </c>
      <c r="M33" s="26">
        <v>0</v>
      </c>
      <c r="N33" s="35" t="s">
        <v>37</v>
      </c>
      <c r="O33" s="35" t="s">
        <v>37</v>
      </c>
      <c r="P33" s="57" t="s">
        <v>196</v>
      </c>
      <c r="Q33" s="39"/>
      <c r="R33" s="10"/>
      <c r="S33" s="10"/>
      <c r="T33" s="13" t="s">
        <v>74</v>
      </c>
      <c r="U33" s="13" t="s">
        <v>42</v>
      </c>
    </row>
    <row r="34" spans="1:21" ht="23.25" customHeight="1" x14ac:dyDescent="0.25">
      <c r="A34" s="10">
        <v>26</v>
      </c>
      <c r="B34" s="13" t="s">
        <v>199</v>
      </c>
      <c r="C34" s="13" t="s">
        <v>200</v>
      </c>
      <c r="D34" s="13">
        <v>1</v>
      </c>
      <c r="E34" s="10">
        <v>26</v>
      </c>
      <c r="F34" s="10">
        <v>26</v>
      </c>
      <c r="G34" s="26">
        <f t="shared" si="4"/>
        <v>26</v>
      </c>
      <c r="H34" s="35">
        <v>1</v>
      </c>
      <c r="I34" s="35" t="s">
        <v>37</v>
      </c>
      <c r="J34" s="36">
        <f t="shared" si="2"/>
        <v>1</v>
      </c>
      <c r="K34" s="26">
        <v>0</v>
      </c>
      <c r="L34" s="26">
        <v>0</v>
      </c>
      <c r="M34" s="26">
        <v>0</v>
      </c>
      <c r="N34" s="35" t="s">
        <v>37</v>
      </c>
      <c r="O34" s="35" t="s">
        <v>37</v>
      </c>
      <c r="P34" s="57" t="s">
        <v>196</v>
      </c>
      <c r="Q34" s="39"/>
      <c r="R34" s="10"/>
      <c r="S34" s="10"/>
      <c r="T34" s="13" t="s">
        <v>74</v>
      </c>
      <c r="U34" s="13" t="s">
        <v>42</v>
      </c>
    </row>
    <row r="35" spans="1:21" ht="23.25" customHeight="1" x14ac:dyDescent="0.25">
      <c r="A35" s="10">
        <v>27</v>
      </c>
      <c r="B35" s="12" t="s">
        <v>201</v>
      </c>
      <c r="C35" s="13" t="s">
        <v>50</v>
      </c>
      <c r="D35" s="13">
        <v>1</v>
      </c>
      <c r="E35" s="10">
        <v>926</v>
      </c>
      <c r="F35" s="26">
        <v>972</v>
      </c>
      <c r="G35" s="26">
        <f t="shared" si="4"/>
        <v>897</v>
      </c>
      <c r="H35" s="36">
        <v>0.9228395061728395</v>
      </c>
      <c r="I35" s="35" t="s">
        <v>37</v>
      </c>
      <c r="J35" s="36">
        <f t="shared" si="2"/>
        <v>0.9228395061728395</v>
      </c>
      <c r="K35" s="26">
        <v>0</v>
      </c>
      <c r="L35" s="26">
        <v>75</v>
      </c>
      <c r="M35" s="26">
        <v>0</v>
      </c>
      <c r="N35" s="10" t="s">
        <v>256</v>
      </c>
      <c r="O35" s="10">
        <v>0</v>
      </c>
      <c r="P35" s="57" t="s">
        <v>196</v>
      </c>
      <c r="Q35" s="39"/>
      <c r="R35" s="10"/>
      <c r="S35" s="10"/>
      <c r="T35" s="13" t="s">
        <v>105</v>
      </c>
      <c r="U35" s="13" t="s">
        <v>42</v>
      </c>
    </row>
    <row r="36" spans="1:21" ht="23.25" customHeight="1" x14ac:dyDescent="0.25">
      <c r="A36" s="10">
        <v>28</v>
      </c>
      <c r="B36" s="51" t="s">
        <v>221</v>
      </c>
      <c r="C36" s="13" t="s">
        <v>254</v>
      </c>
      <c r="D36" s="13">
        <v>1</v>
      </c>
      <c r="E36" s="10">
        <v>95</v>
      </c>
      <c r="F36" s="26"/>
      <c r="G36" s="26"/>
      <c r="H36" s="36"/>
      <c r="I36" s="35"/>
      <c r="J36" s="36"/>
      <c r="K36" s="26"/>
      <c r="L36" s="26"/>
      <c r="M36" s="26"/>
      <c r="N36" s="10"/>
      <c r="O36" s="10"/>
      <c r="P36" s="57"/>
      <c r="Q36" s="39"/>
      <c r="R36" s="10"/>
      <c r="S36" s="10"/>
      <c r="T36" s="13" t="s">
        <v>216</v>
      </c>
      <c r="U36" s="13" t="s">
        <v>42</v>
      </c>
    </row>
    <row r="37" spans="1:21" ht="23.25" customHeight="1" x14ac:dyDescent="0.25">
      <c r="A37" s="10">
        <v>29</v>
      </c>
      <c r="B37" s="51" t="s">
        <v>226</v>
      </c>
      <c r="C37" s="13" t="s">
        <v>257</v>
      </c>
      <c r="D37" s="13">
        <v>1</v>
      </c>
      <c r="E37" s="10">
        <v>10</v>
      </c>
      <c r="F37" s="26"/>
      <c r="G37" s="26"/>
      <c r="H37" s="36"/>
      <c r="I37" s="35"/>
      <c r="J37" s="36"/>
      <c r="K37" s="26"/>
      <c r="L37" s="26"/>
      <c r="M37" s="26"/>
      <c r="N37" s="10"/>
      <c r="O37" s="10"/>
      <c r="P37" s="57"/>
      <c r="Q37" s="39"/>
      <c r="R37" s="10"/>
      <c r="S37" s="10"/>
      <c r="T37" s="13" t="s">
        <v>258</v>
      </c>
      <c r="U37" s="13" t="s">
        <v>42</v>
      </c>
    </row>
    <row r="38" spans="1:21" ht="23.25" customHeight="1" x14ac:dyDescent="0.25">
      <c r="A38" s="10">
        <v>30</v>
      </c>
      <c r="B38" s="51" t="s">
        <v>259</v>
      </c>
      <c r="C38" s="13" t="s">
        <v>254</v>
      </c>
      <c r="D38" s="13">
        <v>1</v>
      </c>
      <c r="E38" s="10">
        <v>24</v>
      </c>
      <c r="F38" s="26"/>
      <c r="G38" s="26"/>
      <c r="H38" s="36"/>
      <c r="I38" s="35"/>
      <c r="J38" s="36"/>
      <c r="K38" s="26"/>
      <c r="L38" s="26"/>
      <c r="M38" s="26"/>
      <c r="N38" s="10"/>
      <c r="O38" s="10"/>
      <c r="P38" s="57"/>
      <c r="Q38" s="39"/>
      <c r="R38" s="10"/>
      <c r="S38" s="10"/>
      <c r="T38" s="13" t="s">
        <v>216</v>
      </c>
      <c r="U38" s="13" t="s">
        <v>42</v>
      </c>
    </row>
    <row r="39" spans="1:21" ht="23.25" customHeight="1" x14ac:dyDescent="0.25">
      <c r="A39" s="10">
        <v>31</v>
      </c>
      <c r="B39" s="12" t="s">
        <v>201</v>
      </c>
      <c r="C39" s="13" t="s">
        <v>50</v>
      </c>
      <c r="D39" s="13">
        <v>1</v>
      </c>
      <c r="E39" s="10">
        <v>926</v>
      </c>
      <c r="F39" s="26">
        <v>972</v>
      </c>
      <c r="G39" s="26">
        <f t="shared" ref="G39" si="6">F39-L39-M39</f>
        <v>897</v>
      </c>
      <c r="H39" s="36">
        <v>0.9228395061728395</v>
      </c>
      <c r="I39" s="35" t="s">
        <v>37</v>
      </c>
      <c r="J39" s="36">
        <f t="shared" ref="J39" si="7">G39/F39</f>
        <v>0.9228395061728395</v>
      </c>
      <c r="K39" s="26">
        <v>0</v>
      </c>
      <c r="L39" s="26">
        <v>75</v>
      </c>
      <c r="M39" s="26">
        <v>0</v>
      </c>
      <c r="N39" s="10" t="s">
        <v>256</v>
      </c>
      <c r="O39" s="10">
        <v>0</v>
      </c>
      <c r="P39" s="57"/>
      <c r="Q39" s="39"/>
      <c r="R39" s="10"/>
      <c r="S39" s="10"/>
      <c r="T39" s="13" t="s">
        <v>105</v>
      </c>
      <c r="U39" s="13" t="s">
        <v>42</v>
      </c>
    </row>
    <row r="40" spans="1:21" ht="23.25" customHeight="1" x14ac:dyDescent="0.25">
      <c r="A40" s="10">
        <v>32</v>
      </c>
      <c r="B40" s="51" t="s">
        <v>221</v>
      </c>
      <c r="C40" s="13" t="s">
        <v>254</v>
      </c>
      <c r="D40" s="13">
        <v>1</v>
      </c>
      <c r="E40" s="10">
        <v>95</v>
      </c>
      <c r="F40" s="26">
        <f>VLOOKUP(B40,[1]TAPTI_Presentation!$B$29:$K$31,6,FALSE)</f>
        <v>216</v>
      </c>
      <c r="G40" s="26">
        <f>VLOOKUP(B40,[1]TAPTI_Presentation!$B$29:$K$31,7,FALSE)</f>
        <v>122</v>
      </c>
      <c r="H40" s="36">
        <v>0.62962962962962965</v>
      </c>
      <c r="I40" s="35">
        <v>0.89705882352941202</v>
      </c>
      <c r="J40" s="36">
        <v>0.56481481481481477</v>
      </c>
      <c r="K40" s="26"/>
      <c r="L40" s="26"/>
      <c r="M40" s="26"/>
      <c r="N40" s="10"/>
      <c r="O40" s="10"/>
      <c r="P40" s="57"/>
      <c r="Q40" s="39"/>
      <c r="R40" s="10"/>
      <c r="S40" s="10"/>
      <c r="T40" s="13" t="s">
        <v>216</v>
      </c>
      <c r="U40" s="13" t="s">
        <v>42</v>
      </c>
    </row>
    <row r="41" spans="1:21" ht="23.25" customHeight="1" x14ac:dyDescent="0.25">
      <c r="A41" s="10">
        <v>33</v>
      </c>
      <c r="B41" s="51" t="s">
        <v>226</v>
      </c>
      <c r="C41" s="13" t="s">
        <v>257</v>
      </c>
      <c r="D41" s="13">
        <v>1</v>
      </c>
      <c r="E41" s="10">
        <v>10</v>
      </c>
      <c r="F41" s="26" t="str">
        <f>VLOOKUP(B41,[1]TAPTI_Presentation!$B$29:$K$31,6,FALSE)</f>
        <v>NA</v>
      </c>
      <c r="G41" s="26" t="str">
        <f>VLOOKUP(B41,[1]TAPTI_Presentation!$B$29:$K$31,7,FALSE)</f>
        <v>NA</v>
      </c>
      <c r="H41" s="36" t="s">
        <v>37</v>
      </c>
      <c r="I41" s="35" t="s">
        <v>37</v>
      </c>
      <c r="J41" s="36">
        <v>1</v>
      </c>
      <c r="K41" s="26"/>
      <c r="L41" s="26"/>
      <c r="M41" s="26"/>
      <c r="N41" s="10"/>
      <c r="O41" s="10"/>
      <c r="P41" s="57"/>
      <c r="Q41" s="39"/>
      <c r="R41" s="10"/>
      <c r="S41" s="10"/>
      <c r="T41" s="13" t="s">
        <v>258</v>
      </c>
      <c r="U41" s="13" t="s">
        <v>42</v>
      </c>
    </row>
    <row r="42" spans="1:21" ht="23.25" customHeight="1" x14ac:dyDescent="0.25">
      <c r="A42" s="10">
        <v>34</v>
      </c>
      <c r="B42" s="51" t="s">
        <v>259</v>
      </c>
      <c r="C42" s="13" t="s">
        <v>254</v>
      </c>
      <c r="D42" s="13">
        <v>1</v>
      </c>
      <c r="E42" s="10">
        <v>24</v>
      </c>
      <c r="F42" s="26">
        <f>VLOOKUP(B42,[1]TAPTI_Presentation!$B$29:$K$31,6,FALSE)</f>
        <v>64</v>
      </c>
      <c r="G42" s="26">
        <f>VLOOKUP(B42,[1]TAPTI_Presentation!$B$29:$K$31,7,FALSE)</f>
        <v>55</v>
      </c>
      <c r="H42" s="36">
        <v>0.921875</v>
      </c>
      <c r="I42" s="35">
        <v>0.93220338983050843</v>
      </c>
      <c r="J42" s="36">
        <v>0.859375</v>
      </c>
      <c r="K42" s="26"/>
      <c r="L42" s="26"/>
      <c r="M42" s="26"/>
      <c r="N42" s="10"/>
      <c r="O42" s="10"/>
      <c r="P42" s="57"/>
      <c r="Q42" s="39"/>
      <c r="R42" s="10"/>
      <c r="S42" s="10"/>
      <c r="T42" s="13" t="s">
        <v>216</v>
      </c>
      <c r="U42" s="13" t="s">
        <v>42</v>
      </c>
    </row>
    <row r="43" spans="1:21" ht="23.25" customHeight="1" x14ac:dyDescent="0.25">
      <c r="A43" s="10">
        <v>35</v>
      </c>
      <c r="B43" s="51" t="s">
        <v>234</v>
      </c>
      <c r="C43" s="13" t="s">
        <v>50</v>
      </c>
      <c r="D43" s="13">
        <v>2</v>
      </c>
      <c r="E43" s="10">
        <v>34</v>
      </c>
      <c r="F43" s="26">
        <f>18*3</f>
        <v>54</v>
      </c>
      <c r="G43" s="26">
        <v>51</v>
      </c>
      <c r="H43" s="36">
        <f>(F43-L43)/F43</f>
        <v>0.94444444444444442</v>
      </c>
      <c r="I43" s="35" t="s">
        <v>37</v>
      </c>
      <c r="J43" s="36">
        <f>H43</f>
        <v>0.94444444444444442</v>
      </c>
      <c r="K43" s="26"/>
      <c r="L43" s="26">
        <v>3</v>
      </c>
      <c r="M43" s="26"/>
      <c r="N43" s="10"/>
      <c r="O43" s="10"/>
      <c r="P43" s="57"/>
      <c r="Q43" s="39"/>
      <c r="R43" s="10"/>
      <c r="S43" s="10"/>
      <c r="T43" s="13" t="s">
        <v>260</v>
      </c>
      <c r="U43" s="13" t="s">
        <v>42</v>
      </c>
    </row>
    <row r="44" spans="1:21" ht="23.25" customHeight="1" x14ac:dyDescent="0.25">
      <c r="A44" s="10">
        <v>36</v>
      </c>
      <c r="B44" s="51" t="s">
        <v>238</v>
      </c>
      <c r="C44" s="13" t="s">
        <v>36</v>
      </c>
      <c r="D44" s="13">
        <v>2</v>
      </c>
      <c r="E44" s="10">
        <v>44</v>
      </c>
      <c r="F44" s="26">
        <f>20*3</f>
        <v>60</v>
      </c>
      <c r="G44" s="26">
        <v>46</v>
      </c>
      <c r="H44" s="36">
        <f>(F44-L44)/F44</f>
        <v>0.78333333333333333</v>
      </c>
      <c r="I44" s="36">
        <f>(F44-L44-M44)/(F44-L44)</f>
        <v>0.97872340425531912</v>
      </c>
      <c r="J44" s="35">
        <f>H44*I44</f>
        <v>0.76666666666666661</v>
      </c>
      <c r="K44" s="26"/>
      <c r="L44" s="26">
        <f>9+4</f>
        <v>13</v>
      </c>
      <c r="M44" s="26">
        <v>1</v>
      </c>
      <c r="N44" s="10" t="s">
        <v>261</v>
      </c>
      <c r="O44" s="10"/>
      <c r="P44" s="57" t="s">
        <v>239</v>
      </c>
      <c r="Q44" s="39" t="s">
        <v>262</v>
      </c>
      <c r="R44" s="10"/>
      <c r="S44" s="10"/>
      <c r="T44" s="13" t="s">
        <v>260</v>
      </c>
      <c r="U44" s="13" t="s">
        <v>42</v>
      </c>
    </row>
    <row r="45" spans="1:21" ht="23.25" customHeight="1" x14ac:dyDescent="0.25">
      <c r="A45" s="10">
        <v>37</v>
      </c>
      <c r="B45" s="51" t="s">
        <v>263</v>
      </c>
      <c r="C45" s="13" t="s">
        <v>56</v>
      </c>
      <c r="D45" s="13">
        <v>1</v>
      </c>
      <c r="E45" s="10">
        <f>24+10</f>
        <v>34</v>
      </c>
      <c r="F45" s="26">
        <v>34</v>
      </c>
      <c r="G45" s="26">
        <v>32</v>
      </c>
      <c r="H45" s="36">
        <f>(F45-L45)/F45</f>
        <v>0.94117647058823528</v>
      </c>
      <c r="I45" s="36">
        <f>(F45-L45-M45)/(F45-L45)</f>
        <v>1</v>
      </c>
      <c r="J45" s="35">
        <f t="shared" ref="J45:J49" si="8">H45*I45</f>
        <v>0.94117647058823528</v>
      </c>
      <c r="K45" s="26"/>
      <c r="L45" s="26">
        <v>2</v>
      </c>
      <c r="M45" s="26"/>
      <c r="N45" s="10"/>
      <c r="O45" s="10"/>
      <c r="P45" s="57" t="s">
        <v>264</v>
      </c>
      <c r="Q45" s="39" t="s">
        <v>265</v>
      </c>
      <c r="R45" s="10"/>
      <c r="S45" s="10"/>
      <c r="T45" s="13" t="s">
        <v>260</v>
      </c>
      <c r="U45" s="13" t="s">
        <v>42</v>
      </c>
    </row>
    <row r="46" spans="1:21" ht="23.25" customHeight="1" x14ac:dyDescent="0.25">
      <c r="A46" s="10">
        <v>38</v>
      </c>
      <c r="B46" s="51" t="s">
        <v>234</v>
      </c>
      <c r="C46" s="13" t="s">
        <v>50</v>
      </c>
      <c r="D46" s="13">
        <v>2</v>
      </c>
      <c r="E46" s="10">
        <f>18*2</f>
        <v>36</v>
      </c>
      <c r="F46" s="26">
        <v>34</v>
      </c>
      <c r="G46" s="26">
        <v>22</v>
      </c>
      <c r="H46" s="36">
        <f>(F46-L46)/F46</f>
        <v>0.6470588235294118</v>
      </c>
      <c r="I46" s="36">
        <f>H46</f>
        <v>0.6470588235294118</v>
      </c>
      <c r="J46" s="35">
        <f t="shared" si="8"/>
        <v>0.41868512110726647</v>
      </c>
      <c r="K46" s="26"/>
      <c r="L46" s="26">
        <v>12</v>
      </c>
      <c r="M46" s="26"/>
      <c r="N46" s="10" t="s">
        <v>266</v>
      </c>
      <c r="O46" s="10"/>
      <c r="P46" s="57"/>
      <c r="Q46" s="39"/>
      <c r="R46" s="10"/>
      <c r="S46" s="10"/>
      <c r="T46" s="13" t="s">
        <v>267</v>
      </c>
      <c r="U46" s="13" t="s">
        <v>42</v>
      </c>
    </row>
    <row r="47" spans="1:21" ht="23.25" customHeight="1" x14ac:dyDescent="0.25">
      <c r="A47" s="10">
        <v>39</v>
      </c>
      <c r="B47" s="51" t="s">
        <v>238</v>
      </c>
      <c r="C47" s="13" t="s">
        <v>36</v>
      </c>
      <c r="D47" s="13">
        <v>2</v>
      </c>
      <c r="E47" s="10">
        <f>46</f>
        <v>46</v>
      </c>
      <c r="F47" s="26">
        <f>20*3</f>
        <v>60</v>
      </c>
      <c r="G47" s="86" t="s">
        <v>309</v>
      </c>
      <c r="H47" s="87"/>
      <c r="I47" s="87"/>
      <c r="J47" s="88"/>
      <c r="K47" s="26"/>
      <c r="L47" s="26">
        <v>60</v>
      </c>
      <c r="M47" s="26">
        <v>1</v>
      </c>
      <c r="N47" s="10"/>
      <c r="O47" s="10"/>
      <c r="P47" s="57"/>
      <c r="Q47" s="39"/>
      <c r="R47" s="10"/>
      <c r="S47" s="10" t="s">
        <v>268</v>
      </c>
      <c r="T47" s="13" t="s">
        <v>267</v>
      </c>
      <c r="U47" s="13" t="s">
        <v>42</v>
      </c>
    </row>
    <row r="48" spans="1:21" s="4" customFormat="1" ht="23.25" customHeight="1" x14ac:dyDescent="0.25">
      <c r="A48" s="10">
        <v>40</v>
      </c>
      <c r="B48" s="51" t="s">
        <v>300</v>
      </c>
      <c r="C48" s="13" t="s">
        <v>254</v>
      </c>
      <c r="D48" s="13">
        <v>1</v>
      </c>
      <c r="E48" s="10">
        <v>110</v>
      </c>
      <c r="F48" s="26">
        <v>200</v>
      </c>
      <c r="G48" s="26"/>
      <c r="H48" s="36">
        <f t="shared" ref="H48:H49" si="9">(F48-L48)/F48</f>
        <v>0.85</v>
      </c>
      <c r="I48" s="36">
        <f>(F48-L48-M48)/(F48-L48)</f>
        <v>0.96470588235294119</v>
      </c>
      <c r="J48" s="35">
        <f t="shared" si="8"/>
        <v>0.82</v>
      </c>
      <c r="K48" s="26"/>
      <c r="L48" s="26">
        <v>30</v>
      </c>
      <c r="M48" s="26">
        <v>6</v>
      </c>
      <c r="N48" s="10" t="s">
        <v>307</v>
      </c>
      <c r="O48" s="10" t="s">
        <v>308</v>
      </c>
      <c r="P48" s="57" t="s">
        <v>304</v>
      </c>
      <c r="Q48" s="39" t="s">
        <v>305</v>
      </c>
      <c r="R48" s="10"/>
      <c r="S48" s="10"/>
      <c r="T48" s="13"/>
      <c r="U48" s="13"/>
    </row>
    <row r="49" spans="1:21" s="4" customFormat="1" ht="23.25" customHeight="1" x14ac:dyDescent="0.25">
      <c r="A49" s="10">
        <v>41</v>
      </c>
      <c r="B49" s="51" t="s">
        <v>301</v>
      </c>
      <c r="C49" s="13" t="s">
        <v>302</v>
      </c>
      <c r="D49" s="13">
        <v>1</v>
      </c>
      <c r="E49" s="10">
        <v>110</v>
      </c>
      <c r="F49" s="26">
        <v>200</v>
      </c>
      <c r="G49" s="26"/>
      <c r="H49" s="36">
        <f t="shared" si="9"/>
        <v>0.995</v>
      </c>
      <c r="I49" s="36">
        <f>(F49-L49-M49)/(F49-L49)</f>
        <v>0.99497487437185927</v>
      </c>
      <c r="J49" s="35">
        <f t="shared" si="8"/>
        <v>0.99</v>
      </c>
      <c r="K49" s="26"/>
      <c r="L49" s="26">
        <v>1</v>
      </c>
      <c r="M49" s="26">
        <v>1</v>
      </c>
      <c r="N49" s="10" t="s">
        <v>303</v>
      </c>
      <c r="O49" s="10" t="s">
        <v>306</v>
      </c>
      <c r="P49" s="57" t="s">
        <v>304</v>
      </c>
      <c r="Q49" s="39" t="s">
        <v>305</v>
      </c>
      <c r="R49" s="10"/>
      <c r="S49" s="10"/>
      <c r="T49" s="13"/>
      <c r="U49" s="13"/>
    </row>
    <row r="50" spans="1:21" s="4" customFormat="1" ht="23.25" customHeight="1" x14ac:dyDescent="0.25">
      <c r="A50" s="10">
        <v>42</v>
      </c>
      <c r="B50" s="51" t="s">
        <v>311</v>
      </c>
      <c r="C50" s="13" t="s">
        <v>50</v>
      </c>
      <c r="D50" s="13">
        <v>2</v>
      </c>
      <c r="E50" s="10">
        <f>24+5</f>
        <v>29</v>
      </c>
      <c r="F50" s="26">
        <v>36</v>
      </c>
      <c r="G50" s="26">
        <v>32</v>
      </c>
      <c r="H50" s="36">
        <f t="shared" ref="H50" si="10">(F50-L50)/F50</f>
        <v>0.88888888888888884</v>
      </c>
      <c r="I50" s="36">
        <f>(F50-L50-M50)/(F50-L50)</f>
        <v>1</v>
      </c>
      <c r="J50" s="35">
        <f t="shared" ref="J50" si="11">H50*I50</f>
        <v>0.88888888888888884</v>
      </c>
      <c r="K50" s="26"/>
      <c r="L50" s="26">
        <v>4</v>
      </c>
      <c r="M50" s="26"/>
      <c r="N50" s="10" t="s">
        <v>310</v>
      </c>
      <c r="O50" s="10"/>
      <c r="P50" s="57">
        <v>45735</v>
      </c>
      <c r="Q50" s="57">
        <v>45735</v>
      </c>
      <c r="R50" s="10"/>
      <c r="S50" s="10"/>
      <c r="T50" s="13" t="s">
        <v>247</v>
      </c>
      <c r="U50" s="13" t="s">
        <v>42</v>
      </c>
    </row>
    <row r="51" spans="1:21" ht="23.25" customHeight="1" x14ac:dyDescent="0.25">
      <c r="A51" s="10">
        <v>43</v>
      </c>
      <c r="B51" s="51"/>
      <c r="C51" s="52"/>
      <c r="D51" s="52"/>
      <c r="E51" s="10"/>
      <c r="F51" s="26"/>
      <c r="G51" s="26"/>
      <c r="H51" s="36"/>
      <c r="I51" s="35"/>
      <c r="J51" s="36"/>
      <c r="K51" s="26"/>
      <c r="L51" s="26"/>
      <c r="M51" s="26"/>
      <c r="N51" s="10"/>
      <c r="O51" s="10"/>
      <c r="P51" s="57"/>
      <c r="Q51" s="39"/>
      <c r="R51" s="10"/>
      <c r="S51" s="10"/>
      <c r="T51" s="13"/>
      <c r="U51" s="13"/>
    </row>
    <row r="52" spans="1:21" ht="23.25" customHeight="1" x14ac:dyDescent="0.25">
      <c r="A52" s="10">
        <v>44</v>
      </c>
      <c r="B52" s="51"/>
      <c r="C52" s="52"/>
      <c r="D52" s="52"/>
      <c r="E52" s="10"/>
      <c r="F52" s="26"/>
      <c r="G52" s="26"/>
      <c r="H52" s="36"/>
      <c r="I52" s="35"/>
      <c r="J52" s="36"/>
      <c r="K52" s="26"/>
      <c r="L52" s="26"/>
      <c r="M52" s="26"/>
      <c r="N52" s="10"/>
      <c r="O52" s="10"/>
      <c r="P52" s="57"/>
      <c r="Q52" s="39"/>
      <c r="R52" s="10"/>
      <c r="S52" s="10"/>
      <c r="T52" s="13"/>
      <c r="U52" s="13"/>
    </row>
    <row r="53" spans="1:21" ht="23.25" customHeight="1" x14ac:dyDescent="0.25">
      <c r="A53" s="10">
        <v>45</v>
      </c>
      <c r="B53" s="51"/>
      <c r="C53" s="52"/>
      <c r="D53" s="52"/>
      <c r="E53" s="10"/>
      <c r="F53" s="26"/>
      <c r="G53" s="26"/>
      <c r="H53" s="36"/>
      <c r="I53" s="35"/>
      <c r="J53" s="36"/>
      <c r="K53" s="26"/>
      <c r="L53" s="26"/>
      <c r="M53" s="26"/>
      <c r="N53" s="10"/>
      <c r="O53" s="10"/>
      <c r="P53" s="57"/>
      <c r="Q53" s="39"/>
      <c r="R53" s="10"/>
      <c r="S53" s="10"/>
      <c r="T53" s="13"/>
      <c r="U53" s="13"/>
    </row>
  </sheetData>
  <mergeCells count="6">
    <mergeCell ref="G47:J47"/>
    <mergeCell ref="E22:E23"/>
    <mergeCell ref="K22:K23"/>
    <mergeCell ref="O22:O23"/>
    <mergeCell ref="S22:S23"/>
    <mergeCell ref="N25:N28"/>
  </mergeCells>
  <conditionalFormatting sqref="L9:L1048576">
    <cfRule type="notContainsText" dxfId="10" priority="16" operator="notContains" text="0">
      <formula>ISERROR(SEARCH("0",L9))</formula>
    </cfRule>
  </conditionalFormatting>
  <conditionalFormatting sqref="S2:S8">
    <cfRule type="containsText" dxfId="9" priority="2" operator="containsText" text="Shipped out">
      <formula>NOT(ISERROR(SEARCH("Shipped out",S2)))</formula>
    </cfRule>
    <cfRule type="containsText" dxfId="8" priority="3" operator="containsText" text="shipped out">
      <formula>NOT(ISERROR(SEARCH("shipped out",S2)))</formula>
    </cfRule>
    <cfRule type="containsText" dxfId="7" priority="4" operator="containsText" text="Shipped out">
      <formula>NOT(ISERROR(SEARCH("Shipped out",S2)))</formula>
    </cfRule>
  </conditionalFormatting>
  <conditionalFormatting sqref="T1 T9:T53">
    <cfRule type="containsText" dxfId="6" priority="24" operator="containsText" text="PILOT">
      <formula>NOT(ISERROR(SEARCH("PILOT",T1)))</formula>
    </cfRule>
    <cfRule type="containsText" dxfId="5" priority="25" operator="containsText" text="sample">
      <formula>NOT(ISERROR(SEARCH("sample",T1)))</formula>
    </cfRule>
    <cfRule type="containsText" dxfId="4" priority="26" operator="containsText" text="Engineering">
      <formula>NOT(ISERROR(SEARCH("Engineering",T1)))</formula>
    </cfRule>
    <cfRule type="containsText" dxfId="3" priority="27" operator="containsText" text="Tqp">
      <formula>NOT(ISERROR(SEARCH("Tqp",T1)))</formula>
    </cfRule>
    <cfRule type="containsText" dxfId="2" priority="28" operator="containsText" text="PV">
      <formula>NOT(ISERROR(SEARCH("PV",T1)))</formula>
    </cfRule>
    <cfRule type="containsText" dxfId="1" priority="30" operator="containsText" text="NPI">
      <formula>NOT(ISERROR(SEARCH("NPI",T1)))</formula>
    </cfRule>
  </conditionalFormatting>
  <conditionalFormatting sqref="T2:T8">
    <cfRule type="containsText" dxfId="0" priority="14" operator="containsText" text="pending">
      <formula>NOT(ISERROR(SEARCH("pending",T2)))</formula>
    </cfRule>
  </conditionalFormatting>
  <hyperlinks>
    <hyperlink ref="C9" r:id="rId1" xr:uid="{26A5E44C-D638-4024-87F5-1A449B869BAF}"/>
    <hyperlink ref="C10" r:id="rId2" xr:uid="{358EAD97-1667-4DCB-9F4A-A8C9DBDF24AF}"/>
    <hyperlink ref="C11" r:id="rId3" xr:uid="{4D8A5185-4576-4822-8515-00BDFDDAC003}"/>
    <hyperlink ref="B11" r:id="rId4" xr:uid="{66AF25BF-A11D-4DA6-9E1A-41BDB1C2DA6E}"/>
    <hyperlink ref="B10" r:id="rId5" xr:uid="{88D1464E-07F6-4C85-BFE6-72B6742222FB}"/>
    <hyperlink ref="B9" r:id="rId6" xr:uid="{CAB6E26E-D49C-4CBF-9F69-3451ABAF2C81}"/>
    <hyperlink ref="B13" r:id="rId7" xr:uid="{274106A4-7E34-4241-8545-83AD5EC85077}"/>
    <hyperlink ref="B14" r:id="rId8" xr:uid="{E2A43670-0C52-4BEA-AEB8-F6FDBFD9145F}"/>
    <hyperlink ref="B15" r:id="rId9" xr:uid="{6E5E930D-68AA-440C-9A6D-1CF0BC1010FB}"/>
    <hyperlink ref="B16" r:id="rId10" xr:uid="{F92E1979-C2D5-4711-ABFB-0BA701841902}"/>
    <hyperlink ref="B17" r:id="rId11" xr:uid="{DFAE52FD-DFFF-43BF-9082-D63F0244E74C}"/>
    <hyperlink ref="B7" r:id="rId12" display="T-VC-202419002" xr:uid="{17F88BAE-C9B4-4EA1-A6DC-9551317F51FE}"/>
    <hyperlink ref="B5" r:id="rId13" display="T-02-202419002" xr:uid="{EFD7901A-1130-4A30-8595-53D3D4EA9B44}"/>
    <hyperlink ref="B3" r:id="rId14" display="T-01-202419002" xr:uid="{E293606E-E5CE-439A-BB49-2534BD051560}"/>
    <hyperlink ref="B2" r:id="rId15" display="T-01-202419001" xr:uid="{2279F00F-8788-41CF-A108-EB4E14F37343}"/>
    <hyperlink ref="C3" r:id="rId16" xr:uid="{67CA15FC-B453-45B7-A2D0-40445A4FBD62}"/>
    <hyperlink ref="C2" r:id="rId17" xr:uid="{8B282DF2-A011-4676-8A36-00C9817B3509}"/>
    <hyperlink ref="C4" r:id="rId18" xr:uid="{6C253211-F2D2-4060-82F5-70E4508D50E6}"/>
    <hyperlink ref="C5" r:id="rId19" xr:uid="{D91CFAD2-91E2-468C-862D-46D2611CB58A}"/>
    <hyperlink ref="B8" r:id="rId20" xr:uid="{E2724812-8E97-4318-AE21-2F1C88E91B7A}"/>
    <hyperlink ref="C7" r:id="rId21" xr:uid="{80E5668C-E5B6-4DE1-A153-631ADB34A7DB}"/>
    <hyperlink ref="C6" r:id="rId22" xr:uid="{8E09A78D-0496-448D-B8C2-4D5B6FE87BC6}"/>
    <hyperlink ref="B35" r:id="rId23" xr:uid="{5AE7C93E-2EBB-4067-B685-A6817889BDCD}"/>
    <hyperlink ref="B39" r:id="rId24" xr:uid="{F32E90D5-E63D-41BB-94F1-2DBB0DC823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6E227-E810-4CD6-BD8F-9C28E37D593E}">
  <sheetPr codeName="Sheet3"/>
  <dimension ref="A1:I18"/>
  <sheetViews>
    <sheetView zoomScale="130" zoomScaleNormal="130" workbookViewId="0">
      <selection activeCell="G8" sqref="G8"/>
    </sheetView>
  </sheetViews>
  <sheetFormatPr defaultRowHeight="15" x14ac:dyDescent="0.25"/>
  <cols>
    <col min="1" max="1" width="4.85546875" bestFit="1" customWidth="1"/>
    <col min="2" max="2" width="14.140625" bestFit="1" customWidth="1"/>
    <col min="3" max="3" width="21.140625" customWidth="1"/>
    <col min="4" max="4" width="9" customWidth="1"/>
    <col min="5" max="5" width="9.42578125" customWidth="1"/>
    <col min="6" max="6" width="15.28515625" bestFit="1" customWidth="1"/>
    <col min="7" max="7" width="16.7109375" bestFit="1" customWidth="1"/>
  </cols>
  <sheetData>
    <row r="1" spans="1:9" x14ac:dyDescent="0.25">
      <c r="B1" t="s">
        <v>269</v>
      </c>
      <c r="C1" t="s">
        <v>270</v>
      </c>
    </row>
    <row r="2" spans="1:9" x14ac:dyDescent="0.25">
      <c r="A2">
        <v>1</v>
      </c>
      <c r="B2" t="s">
        <v>271</v>
      </c>
      <c r="C2" t="s">
        <v>272</v>
      </c>
    </row>
    <row r="3" spans="1:9" x14ac:dyDescent="0.25">
      <c r="A3">
        <v>2</v>
      </c>
      <c r="B3" t="s">
        <v>273</v>
      </c>
      <c r="C3" t="s">
        <v>274</v>
      </c>
    </row>
    <row r="4" spans="1:9" x14ac:dyDescent="0.25">
      <c r="A4">
        <v>3</v>
      </c>
      <c r="B4" t="s">
        <v>56</v>
      </c>
      <c r="C4" t="s">
        <v>275</v>
      </c>
      <c r="D4" t="s">
        <v>276</v>
      </c>
      <c r="E4" t="s">
        <v>277</v>
      </c>
      <c r="F4" t="s">
        <v>278</v>
      </c>
      <c r="G4" t="s">
        <v>279</v>
      </c>
    </row>
    <row r="5" spans="1:9" x14ac:dyDescent="0.25">
      <c r="A5">
        <v>4</v>
      </c>
      <c r="B5" t="s">
        <v>66</v>
      </c>
      <c r="C5" t="s">
        <v>280</v>
      </c>
      <c r="D5" t="s">
        <v>281</v>
      </c>
      <c r="G5" t="s">
        <v>282</v>
      </c>
    </row>
    <row r="6" spans="1:9" x14ac:dyDescent="0.25">
      <c r="A6">
        <v>5</v>
      </c>
      <c r="B6" t="s">
        <v>283</v>
      </c>
      <c r="C6" t="s">
        <v>284</v>
      </c>
      <c r="D6" t="s">
        <v>285</v>
      </c>
      <c r="H6">
        <v>1</v>
      </c>
      <c r="I6" t="s">
        <v>286</v>
      </c>
    </row>
    <row r="7" spans="1:9" x14ac:dyDescent="0.25">
      <c r="A7">
        <v>6</v>
      </c>
      <c r="B7" t="s">
        <v>123</v>
      </c>
      <c r="C7" t="s">
        <v>287</v>
      </c>
      <c r="D7" t="s">
        <v>288</v>
      </c>
      <c r="H7">
        <v>2</v>
      </c>
      <c r="I7" t="s">
        <v>289</v>
      </c>
    </row>
    <row r="8" spans="1:9" x14ac:dyDescent="0.25">
      <c r="A8">
        <v>7</v>
      </c>
      <c r="B8" t="s">
        <v>290</v>
      </c>
      <c r="C8" t="s">
        <v>291</v>
      </c>
      <c r="H8">
        <v>3</v>
      </c>
      <c r="I8" t="s">
        <v>292</v>
      </c>
    </row>
    <row r="9" spans="1:9" x14ac:dyDescent="0.25">
      <c r="A9">
        <v>8</v>
      </c>
      <c r="B9" t="s">
        <v>293</v>
      </c>
      <c r="C9" t="s">
        <v>294</v>
      </c>
      <c r="H9">
        <v>4</v>
      </c>
      <c r="I9" t="s">
        <v>295</v>
      </c>
    </row>
    <row r="10" spans="1:9" x14ac:dyDescent="0.25">
      <c r="A10">
        <v>9</v>
      </c>
      <c r="B10" t="s">
        <v>227</v>
      </c>
      <c r="C10" t="s">
        <v>296</v>
      </c>
    </row>
    <row r="11" spans="1:9" x14ac:dyDescent="0.25">
      <c r="A11">
        <v>10</v>
      </c>
    </row>
    <row r="16" spans="1:9" x14ac:dyDescent="0.25">
      <c r="B16" t="s">
        <v>297</v>
      </c>
    </row>
    <row r="17" spans="2:2" x14ac:dyDescent="0.25">
      <c r="B17" t="s">
        <v>298</v>
      </c>
    </row>
    <row r="18" spans="2:2" x14ac:dyDescent="0.25">
      <c r="B18" t="s">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vt:lpstr>
      <vt:lpstr>TAPTI_Presentation</vt:lpstr>
      <vt:lpstr>NOMENCLETURE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Santhosh Kumar V V</dc:creator>
  <cp:keywords/>
  <dc:description/>
  <cp:lastModifiedBy>Santhosh Kumar V V</cp:lastModifiedBy>
  <cp:revision/>
  <dcterms:created xsi:type="dcterms:W3CDTF">2015-06-05T18:17:20Z</dcterms:created>
  <dcterms:modified xsi:type="dcterms:W3CDTF">2025-09-28T16:21:59Z</dcterms:modified>
  <cp:category/>
  <cp:contentStatus/>
</cp:coreProperties>
</file>