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<sst xmlns="http://schemas.openxmlformats.org/spreadsheetml/2006/main" count="96" uniqueCount="91">
  <si>
    <t>Jan 2023</t>
  </si>
  <si>
    <t>Feb 2023</t>
  </si>
  <si>
    <t>Mar 2023</t>
  </si>
  <si>
    <t>Apr 2023</t>
  </si>
  <si>
    <t>May 2023</t>
  </si>
  <si>
    <t>Total</t>
  </si>
  <si>
    <t>Income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</si>
  <si>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</si>
  <si>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</si>
  <si>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</si>
  <si>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</si>
  <si>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</si>
  <si>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</si>
  <si>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</si>
  <si>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</si>
  <si>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</si>
  <si>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</si>
  <si>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</si>
  <si>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</si>
  <si>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</si>
  <si>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Other Income</t>
  </si>
  <si>
    <t xml:space="preserve">   Pest Control Services</t>
  </si>
  <si>
    <t xml:space="preserve">   Sales of Product Income</t>
  </si>
  <si>
    <t xml:space="preserve">   Services</t>
  </si>
  <si>
    <t xml:space="preserve">   Uncategorized Income</t>
  </si>
  <si>
    <t>Total Income</t>
  </si>
  <si>
    <t>Cost of Goods Sold</t>
  </si>
  <si>
    <t xml:space="preserve">   Cost of Goods Sold</t>
  </si>
  <si>
    <t>Total Cost of Goods Sold</t>
  </si>
  <si>
    <t>Gross Profit</t>
  </si>
  <si>
    <t>Expenses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</si>
  <si>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</si>
  <si>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</si>
  <si>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</si>
  <si>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</si>
  <si>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Commissions &amp; fees</t>
  </si>
  <si>
    <t xml:space="preserve">   Dues &amp; Subscriptions</t>
  </si>
  <si>
    <t xml:space="preserve">   Equipment Rental</t>
  </si>
  <si>
    <t xml:space="preserve">   Insurance</t>
  </si>
  <si>
    <t xml:space="preserve">      Workers Compensation</t>
  </si>
  <si>
    <t xml:space="preserve">   Total Insurance</t>
  </si>
  <si>
    <t xml:space="preserve">   Job Expenses</t>
  </si>
  <si>
    <t xml:space="preserve">      Cost of Labor</t>
  </si>
  <si>
    <t xml:space="preserve">         Maintenance and Repairs</t>
  </si>
  <si>
    <t xml:space="preserve">      Total Cost of Labor</t>
  </si>
  <si>
    <t xml:space="preserve">         Decks and Patios</t>
  </si>
  <si>
    <t xml:space="preserve">         Fountain and Garden Lighting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</si>
  <si>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</si>
  <si>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</si>
  <si>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</si>
  <si>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</si>
  <si>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</si>
  <si>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</si>
  <si>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</si>
  <si>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Building Repairs</t>
  </si>
  <si>
    <t xml:space="preserve">      Computer Repairs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</si>
  <si>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</si>
  <si>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</si>
  <si>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</si>
  <si>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</si>
  <si>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Promotional</t>
  </si>
  <si>
    <t xml:space="preserve">   Purchases</t>
  </si>
  <si>
    <t xml:space="preserve">   Rent or Lease</t>
  </si>
  <si>
    <t xml:space="preserve">   Supplies</t>
  </si>
  <si>
    <t xml:space="preserve">   Taxes &amp; Licenses</t>
  </si>
  <si>
    <t xml:space="preserve">   Travel</t>
  </si>
  <si>
    <t xml:space="preserve">   Travel Meals</t>
  </si>
  <si>
    <t xml:space="preserve">   Unapplied Cash Bill Payment Expense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</si>
  <si>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</si>
  <si>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</si>
  <si>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</si>
  <si>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</si>
  <si>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>Total Expenses</t>
  </si>
  <si>
    <t>Net Operating Income</t>
  </si>
  <si>
    <t>Other Income</t>
  </si>
  <si>
    <t xml:space="preserve">   Interest Earned</t>
  </si>
  <si>
    <t xml:space="preserve">   Other Portfolio Income</t>
  </si>
  <si>
    <t>Total Other Income</t>
  </si>
  <si>
    <t>Other Expenses</t>
  </si>
  <si>
    <t xml:space="preserve">   Depreciation</t>
  </si>
  <si>
    <t xml:space="preserve">   Gain/Loss on Disposal</t>
  </si>
  <si>
    <t xml:space="preserve">   Miscellaneous</t>
  </si>
  <si>
    <t xml:space="preserve">   Penalties &amp; Settlements</t>
  </si>
  <si>
    <t xml:space="preserve">   Reconciliation Discrepancies</t>
  </si>
  <si>
    <t>Total Other Expenses</t>
  </si>
  <si>
    <t>Net Other Income</t>
  </si>
  <si>
    <t>Net Income</t>
  </si>
  <si>
    <t>Saturday, Jun 17, 2023 03:22:25 PM GMT-7 - Accrual Basis</t>
  </si>
  <si>
    <t>Super Duper Company</t>
  </si>
  <si>
    <t>Profit and Loss</t>
  </si>
  <si>
    <t>January - May,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</si>
</sst>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95"/>
  <sheetViews>
    <sheetView workbookViewId="0" tabSelected="true"/>
  </sheetViews>
  <sheetFormatPr defaultRowHeight="15.0"/>
  <cols>
    <col min="1" max="1" width="33.515625" customWidth="true"/>
    <col min="2" max="2" width="11.171875" customWidth="true"/>
    <col min="3" max="3" width="11.171875" customWidth="true"/>
    <col min="4" max="4" width="10.3125" customWidth="true"/>
    <col min="5" max="5" width="10.3125" customWidth="true"/>
    <col min="6" max="6" width="11.171875" customWidth="true"/>
    <col min="7" max="7" width="11.171875" customWidth="true"/>
  </cols>
  <sheetData>
    <row r="1">
      <c r="A1" s="9" t="s">
        <v>88</v>
      </c>
      <c r="B1"/>
      <c r="C1"/>
      <c r="D1"/>
      <c r="E1"/>
      <c r="F1"/>
      <c r="G1"/>
    </row>
    <row r="2">
      <c r="A2" s="9" t="s">
        <v>89</v>
      </c>
      <c r="B2"/>
      <c r="C2"/>
      <c r="D2"/>
      <c r="E2"/>
      <c r="F2"/>
      <c r="G2"/>
    </row>
    <row r="3">
      <c r="A3" s="10" t="s">
        <v>90</v>
      </c>
      <c r="B3"/>
      <c r="C3"/>
      <c r="D3"/>
      <c r="E3"/>
      <c r="F3"/>
      <c r="G3"/>
    </row>
    <row r="5">
      <c r="A5" s="1"/>
      <c r="B5" t="s" s="2">
        <v>0</v>
      </c>
      <c r="C5" t="s" s="2">
        <v>1</v>
      </c>
      <c r="D5" t="s" s="2">
        <v>2</v>
      </c>
      <c r="E5" t="s" s="2">
        <v>3</v>
      </c>
      <c r="F5" t="s" s="2">
        <v>4</v>
      </c>
      <c r="G5" t="s" s="2">
        <v>5</v>
      </c>
    </row>
    <row r="6">
      <c r="A6" t="s" s="3">
        <v>6</v>
      </c>
      <c r="B6" s="4"/>
      <c r="C6" s="4"/>
      <c r="D6" s="4"/>
      <c r="E6" s="4"/>
      <c r="F6" s="4"/>
      <c r="G6" s="4"/>
    </row>
    <row r="7">
      <c r="A7" t="s" s="3">
        <v>7</v>
      </c>
      <c r="B7" t="n" s="5">
        <f>10513.00</f>
        <v>0.0</v>
      </c>
      <c r="C7" s="4"/>
      <c r="D7" t="n" s="5">
        <f>13340.00</f>
        <v>0.0</v>
      </c>
      <c r="E7" s="4"/>
      <c r="F7" t="n" s="5">
        <f>-1605.00</f>
        <v>0.0</v>
      </c>
      <c r="G7" t="n" s="5">
        <f>((((B7)+(C7))+(D7))+(E7))+(F7)</f>
        <v>0.0</v>
      </c>
    </row>
    <row r="8">
      <c r="A8" t="s" s="3">
        <v>8</v>
      </c>
      <c r="B8" t="n" s="5">
        <f>-89.50</f>
        <v>0.0</v>
      </c>
      <c r="C8" s="4"/>
      <c r="D8" s="4"/>
      <c r="E8" s="4"/>
      <c r="F8" t="n" s="5">
        <f>-872.35</f>
        <v>0.0</v>
      </c>
      <c r="G8" t="n" s="5">
        <f>((((B8)+(C8))+(D8))+(E8))+(F8)</f>
        <v>0.0</v>
      </c>
    </row>
    <row r="9">
      <c r="A9" t="s" s="3">
        <v>9</v>
      </c>
      <c r="B9" t="n" s="5">
        <f>1067.50</f>
        <v>0.0</v>
      </c>
      <c r="C9" t="n" s="5">
        <f>9639.00</f>
        <v>0.0</v>
      </c>
      <c r="D9" t="n" s="5">
        <f>-412.00</f>
        <v>0.0</v>
      </c>
      <c r="E9" t="n" s="5">
        <f>27753.00</f>
        <v>0.0</v>
      </c>
      <c r="F9" t="n" s="5">
        <f>10402.00</f>
        <v>0.0</v>
      </c>
      <c r="G9" t="n" s="5">
        <f>((((B9)+(C9))+(D9))+(E9))+(F9)</f>
        <v>0.0</v>
      </c>
    </row>
    <row r="10">
      <c r="A10" t="s" s="3">
        <v>10</v>
      </c>
      <c r="B10" s="4"/>
      <c r="C10" s="4"/>
      <c r="D10" s="4"/>
      <c r="E10" s="4"/>
      <c r="F10" s="4"/>
      <c r="G10" t="n" s="5">
        <f>((((B10)+(C10))+(D10))+(E10))+(F10)</f>
        <v>0.0</v>
      </c>
    </row>
    <row r="11">
      <c r="A11" t="s" s="3">
        <v>11</v>
      </c>
      <c r="B11" t="n" s="5">
        <f>25141.50</f>
        <v>0.0</v>
      </c>
      <c r="C11" t="n" s="5">
        <f>-1865.00</f>
        <v>0.0</v>
      </c>
      <c r="D11" t="n" s="5">
        <f>13550.00</f>
        <v>0.0</v>
      </c>
      <c r="E11" t="n" s="5">
        <f>3597.00</f>
        <v>0.0</v>
      </c>
      <c r="F11" t="n" s="5">
        <f>12829.00</f>
        <v>0.0</v>
      </c>
      <c r="G11" t="n" s="5">
        <f>((((B11)+(C11))+(D11))+(E11))+(F11)</f>
        <v>0.0</v>
      </c>
    </row>
    <row r="12">
      <c r="A12" t="s" s="3">
        <v>12</v>
      </c>
      <c r="B12" t="n" s="5">
        <f>16719.72</f>
        <v>0.0</v>
      </c>
      <c r="C12" t="n" s="5">
        <f>74.00</f>
        <v>0.0</v>
      </c>
      <c r="D12" t="n" s="5">
        <f>119.00</f>
        <v>0.0</v>
      </c>
      <c r="E12" t="n" s="5">
        <f>12260.00</f>
        <v>0.0</v>
      </c>
      <c r="F12" t="n" s="5">
        <f>8188.00</f>
        <v>0.0</v>
      </c>
      <c r="G12" t="n" s="5">
        <f>((((B12)+(C12))+(D12))+(E12))+(F12)</f>
        <v>0.0</v>
      </c>
    </row>
    <row r="13">
      <c r="A13" t="s" s="3">
        <v>13</v>
      </c>
      <c r="B13" t="n" s="5">
        <f>4420.00</f>
        <v>0.0</v>
      </c>
      <c r="C13" s="4"/>
      <c r="D13" s="4"/>
      <c r="E13" s="4"/>
      <c r="F13" s="4"/>
      <c r="G13" t="n" s="5">
        <f>((((B13)+(C13))+(D13))+(E13))+(F13)</f>
        <v>0.0</v>
      </c>
    </row>
    <row r="14">
      <c r="A14" t="s" s="3">
        <v>14</v>
      </c>
      <c r="B14" t="n" s="6">
        <f>(((B10)+(B11))+(B12))+(B13)</f>
        <v>0.0</v>
      </c>
      <c r="C14" t="n" s="6">
        <f>(((C10)+(C11))+(C12))+(C13)</f>
        <v>0.0</v>
      </c>
      <c r="D14" t="n" s="6">
        <f>(((D10)+(D11))+(D12))+(D13)</f>
        <v>0.0</v>
      </c>
      <c r="E14" t="n" s="6">
        <f>(((E10)+(E11))+(E12))+(E13)</f>
        <v>0.0</v>
      </c>
      <c r="F14" t="n" s="6">
        <f>(((F10)+(F11))+(F12))+(F13)</f>
        <v>0.0</v>
      </c>
      <c r="G14" t="n" s="6">
        <f>((((B14)+(C14))+(D14))+(E14))+(F14)</f>
        <v>0.0</v>
      </c>
    </row>
    <row r="15">
      <c r="A15" t="s" s="3">
        <v>15</v>
      </c>
      <c r="B15" s="4"/>
      <c r="C15" s="4"/>
      <c r="D15" s="4"/>
      <c r="E15" s="4"/>
      <c r="F15" s="4"/>
      <c r="G15" t="n" s="5">
        <f>((((B15)+(C15))+(D15))+(E15))+(F15)</f>
        <v>0.0</v>
      </c>
    </row>
    <row r="16">
      <c r="A16" t="s" s="3">
        <v>16</v>
      </c>
      <c r="B16" t="n" s="5">
        <f>250.00</f>
        <v>0.0</v>
      </c>
      <c r="C16" t="n" s="5">
        <f>10871.00</f>
        <v>0.0</v>
      </c>
      <c r="D16" t="n" s="5">
        <f>9020.00</f>
        <v>0.0</v>
      </c>
      <c r="E16" s="4"/>
      <c r="F16" t="n" s="5">
        <f>9894.00</f>
        <v>0.0</v>
      </c>
      <c r="G16" t="n" s="5">
        <f>((((B16)+(C16))+(D16))+(E16))+(F16)</f>
        <v>0.0</v>
      </c>
    </row>
    <row r="17">
      <c r="A17" t="s" s="3">
        <v>17</v>
      </c>
      <c r="B17" t="n" s="5">
        <f>835.00</f>
        <v>0.0</v>
      </c>
      <c r="C17" t="n" s="5">
        <f>13905.00</f>
        <v>0.0</v>
      </c>
      <c r="D17" t="n" s="5">
        <f>7782.00</f>
        <v>0.0</v>
      </c>
      <c r="E17" t="n" s="5">
        <f>-1938.00</f>
        <v>0.0</v>
      </c>
      <c r="F17" t="n" s="5">
        <f>5668.00</f>
        <v>0.0</v>
      </c>
      <c r="G17" t="n" s="5">
        <f>((((B17)+(C17))+(D17))+(E17))+(F17)</f>
        <v>0.0</v>
      </c>
    </row>
    <row r="18">
      <c r="A18" t="s" s="3">
        <v>18</v>
      </c>
      <c r="B18" t="n" s="6">
        <f>((B15)+(B16))+(B17)</f>
        <v>0.0</v>
      </c>
      <c r="C18" t="n" s="6">
        <f>((C15)+(C16))+(C17)</f>
        <v>0.0</v>
      </c>
      <c r="D18" t="n" s="6">
        <f>((D15)+(D16))+(D17)</f>
        <v>0.0</v>
      </c>
      <c r="E18" t="n" s="6">
        <f>((E15)+(E16))+(E17)</f>
        <v>0.0</v>
      </c>
      <c r="F18" t="n" s="6">
        <f>((F15)+(F16))+(F17)</f>
        <v>0.0</v>
      </c>
      <c r="G18" t="n" s="6">
        <f>((((B18)+(C18))+(D18))+(E18))+(F18)</f>
        <v>0.0</v>
      </c>
    </row>
    <row r="19">
      <c r="A19" t="s" s="3">
        <v>19</v>
      </c>
      <c r="B19" t="n" s="6">
        <f>((B9)+(B14))+(B18)</f>
        <v>0.0</v>
      </c>
      <c r="C19" t="n" s="6">
        <f>((C9)+(C14))+(C18)</f>
        <v>0.0</v>
      </c>
      <c r="D19" t="n" s="6">
        <f>((D9)+(D14))+(D18)</f>
        <v>0.0</v>
      </c>
      <c r="E19" t="n" s="6">
        <f>((E9)+(E14))+(E18)</f>
        <v>0.0</v>
      </c>
      <c r="F19" t="n" s="6">
        <f>((F9)+(F14))+(F18)</f>
        <v>0.0</v>
      </c>
      <c r="G19" t="n" s="6">
        <f>((((B19)+(C19))+(D19))+(E19))+(F19)</f>
        <v>0.0</v>
      </c>
    </row>
    <row r="20">
      <c r="A20" t="s" s="3">
        <v>20</v>
      </c>
      <c r="B20" s="4"/>
      <c r="C20" t="n" s="5">
        <f>12953.00</f>
        <v>0.0</v>
      </c>
      <c r="D20" t="n" s="5">
        <f>-3832.00</f>
        <v>0.0</v>
      </c>
      <c r="E20" t="n" s="5">
        <f>-14091.00</f>
        <v>0.0</v>
      </c>
      <c r="F20" t="n" s="5">
        <f>-3552.00</f>
        <v>0.0</v>
      </c>
      <c r="G20" t="n" s="5">
        <f>((((B20)+(C20))+(D20))+(E20))+(F20)</f>
        <v>0.0</v>
      </c>
    </row>
    <row r="21">
      <c r="A21" t="s" s="3">
        <v>21</v>
      </c>
      <c r="B21" t="n" s="5">
        <f>11091.00</f>
        <v>0.0</v>
      </c>
      <c r="C21" t="n" s="5">
        <f>1454.00</f>
        <v>0.0</v>
      </c>
      <c r="D21" t="n" s="5">
        <f>-10382.00</f>
        <v>0.0</v>
      </c>
      <c r="E21" s="4"/>
      <c r="F21" t="n" s="5">
        <f>-9186.00</f>
        <v>0.0</v>
      </c>
      <c r="G21" t="n" s="5">
        <f>((((B21)+(C21))+(D21))+(E21))+(F21)</f>
        <v>0.0</v>
      </c>
    </row>
    <row r="22">
      <c r="A22" t="s" s="3">
        <v>22</v>
      </c>
      <c r="B22" t="n" s="5">
        <f>4612.75</f>
        <v>0.0</v>
      </c>
      <c r="C22" s="4"/>
      <c r="D22" s="4"/>
      <c r="E22" s="4"/>
      <c r="F22" s="4"/>
      <c r="G22" t="n" s="5">
        <f>((((B22)+(C22))+(D22))+(E22))+(F22)</f>
        <v>0.0</v>
      </c>
    </row>
    <row r="23">
      <c r="A23" t="s" s="3">
        <v>23</v>
      </c>
      <c r="B23" t="n" s="5">
        <f>898.55</f>
        <v>0.0</v>
      </c>
      <c r="C23" t="n" s="5">
        <f>9115.00</f>
        <v>0.0</v>
      </c>
      <c r="D23" t="n" s="5">
        <f>54424.00</f>
        <v>0.0</v>
      </c>
      <c r="E23" t="n" s="5">
        <f>-2746.00</f>
        <v>0.0</v>
      </c>
      <c r="F23" s="4"/>
      <c r="G23" t="n" s="5">
        <f>((((B23)+(C23))+(D23))+(E23))+(F23)</f>
        <v>0.0</v>
      </c>
    </row>
    <row r="24">
      <c r="A24" t="s" s="3">
        <v>24</v>
      </c>
      <c r="B24" s="4"/>
      <c r="C24" s="4"/>
      <c r="D24" t="n" s="5">
        <f>19845.00</f>
        <v>0.0</v>
      </c>
      <c r="E24" s="4"/>
      <c r="F24" s="4"/>
      <c r="G24" t="n" s="5">
        <f>((((B24)+(C24))+(D24))+(E24))+(F24)</f>
        <v>0.0</v>
      </c>
    </row>
    <row r="25">
      <c r="A25" t="s" s="3">
        <v>25</v>
      </c>
      <c r="B25" t="n" s="6">
        <f>(((((((B7)+(B8))+(B19))+(B20))+(B21))+(B22))+(B23))+(B24)</f>
        <v>0.0</v>
      </c>
      <c r="C25" t="n" s="6">
        <f>(((((((C7)+(C8))+(C19))+(C20))+(C21))+(C22))+(C23))+(C24)</f>
        <v>0.0</v>
      </c>
      <c r="D25" t="n" s="6">
        <f>(((((((D7)+(D8))+(D19))+(D20))+(D21))+(D22))+(D23))+(D24)</f>
        <v>0.0</v>
      </c>
      <c r="E25" t="n" s="6">
        <f>(((((((E7)+(E8))+(E19))+(E20))+(E21))+(E22))+(E23))+(E24)</f>
        <v>0.0</v>
      </c>
      <c r="F25" t="n" s="6">
        <f>(((((((F7)+(F8))+(F19))+(F20))+(F21))+(F22))+(F23))+(F24)</f>
        <v>0.0</v>
      </c>
      <c r="G25" t="n" s="6">
        <f>((((B25)+(C25))+(D25))+(E25))+(F25)</f>
        <v>0.0</v>
      </c>
    </row>
    <row r="26">
      <c r="A26" t="s" s="3">
        <v>26</v>
      </c>
      <c r="B26" s="4"/>
      <c r="C26" s="4"/>
      <c r="D26" s="4"/>
      <c r="E26" s="4"/>
      <c r="F26" s="4"/>
      <c r="G26" s="4"/>
    </row>
    <row r="27">
      <c r="A27" t="s" s="3">
        <v>27</v>
      </c>
      <c r="B27" t="n" s="5">
        <f>405.00</f>
        <v>0.0</v>
      </c>
      <c r="C27" s="4"/>
      <c r="D27" s="4"/>
      <c r="E27" s="4"/>
      <c r="F27" s="4"/>
      <c r="G27" t="n" s="5">
        <f>((((B27)+(C27))+(D27))+(E27))+(F27)</f>
        <v>0.0</v>
      </c>
    </row>
    <row r="28">
      <c r="A28" t="s" s="3">
        <v>28</v>
      </c>
      <c r="B28" t="n" s="6">
        <f>B27</f>
        <v>0.0</v>
      </c>
      <c r="C28" t="n" s="6">
        <f>C27</f>
        <v>0.0</v>
      </c>
      <c r="D28" t="n" s="6">
        <f>D27</f>
        <v>0.0</v>
      </c>
      <c r="E28" t="n" s="6">
        <f>E27</f>
        <v>0.0</v>
      </c>
      <c r="F28" t="n" s="6">
        <f>F27</f>
        <v>0.0</v>
      </c>
      <c r="G28" t="n" s="6">
        <f>((((B28)+(C28))+(D28))+(E28))+(F28)</f>
        <v>0.0</v>
      </c>
    </row>
    <row r="29">
      <c r="A29" t="s" s="3">
        <v>29</v>
      </c>
      <c r="B29" t="n" s="6">
        <f>(B25)-(B28)</f>
        <v>0.0</v>
      </c>
      <c r="C29" t="n" s="6">
        <f>(C25)-(C28)</f>
        <v>0.0</v>
      </c>
      <c r="D29" t="n" s="6">
        <f>(D25)-(D28)</f>
        <v>0.0</v>
      </c>
      <c r="E29" t="n" s="6">
        <f>(E25)-(E28)</f>
        <v>0.0</v>
      </c>
      <c r="F29" t="n" s="6">
        <f>(F25)-(F28)</f>
        <v>0.0</v>
      </c>
      <c r="G29" t="n" s="6">
        <f>((((B29)+(C29))+(D29))+(E29))+(F29)</f>
        <v>0.0</v>
      </c>
    </row>
    <row r="30">
      <c r="A30" t="s" s="3">
        <v>30</v>
      </c>
      <c r="B30" s="4"/>
      <c r="C30" s="4"/>
      <c r="D30" s="4"/>
      <c r="E30" s="4"/>
      <c r="F30" s="4"/>
      <c r="G30" s="4"/>
    </row>
    <row r="31">
      <c r="A31" t="s" s="3">
        <v>31</v>
      </c>
      <c r="B31" t="n" s="5">
        <f>1363.86</f>
        <v>0.0</v>
      </c>
      <c r="C31" t="n" s="5">
        <f>-750.00</f>
        <v>0.0</v>
      </c>
      <c r="D31" t="n" s="5">
        <f>-7370.00</f>
        <v>0.0</v>
      </c>
      <c r="E31" s="4"/>
      <c r="F31" t="n" s="5">
        <f>16489.00</f>
        <v>0.0</v>
      </c>
      <c r="G31" t="n" s="5">
        <f>((((B31)+(C31))+(D31))+(E31))+(F31)</f>
        <v>0.0</v>
      </c>
    </row>
    <row r="32">
      <c r="A32" t="s" s="3">
        <v>32</v>
      </c>
      <c r="B32" t="n" s="5">
        <f>39.98</f>
        <v>0.0</v>
      </c>
      <c r="C32" t="n" s="5">
        <f>15073.98</f>
        <v>0.0</v>
      </c>
      <c r="D32" t="n" s="5">
        <f>9094.00</f>
        <v>0.0</v>
      </c>
      <c r="E32" s="4"/>
      <c r="F32" s="4"/>
      <c r="G32" t="n" s="5">
        <f>((((B32)+(C32))+(D32))+(E32))+(F32)</f>
        <v>0.0</v>
      </c>
    </row>
    <row r="33">
      <c r="A33" t="s" s="3">
        <v>33</v>
      </c>
      <c r="B33" t="n" s="5">
        <f>13282.85</f>
        <v>0.0</v>
      </c>
      <c r="C33" t="n" s="5">
        <f>2766.00</f>
        <v>0.0</v>
      </c>
      <c r="D33" s="4"/>
      <c r="E33" s="4"/>
      <c r="F33" s="4"/>
      <c r="G33" t="n" s="5">
        <f>((((B33)+(C33))+(D33))+(E33))+(F33)</f>
        <v>0.0</v>
      </c>
    </row>
    <row r="34">
      <c r="A34" t="s" s="3">
        <v>34</v>
      </c>
      <c r="B34" t="n" s="6">
        <f>(B32)+(B33)</f>
        <v>0.0</v>
      </c>
      <c r="C34" t="n" s="6">
        <f>(C32)+(C33)</f>
        <v>0.0</v>
      </c>
      <c r="D34" t="n" s="6">
        <f>(D32)+(D33)</f>
        <v>0.0</v>
      </c>
      <c r="E34" t="n" s="6">
        <f>(E32)+(E33)</f>
        <v>0.0</v>
      </c>
      <c r="F34" t="n" s="6">
        <f>(F32)+(F33)</f>
        <v>0.0</v>
      </c>
      <c r="G34" t="n" s="6">
        <f>((((B34)+(C34))+(D34))+(E34))+(F34)</f>
        <v>0.0</v>
      </c>
    </row>
    <row r="35">
      <c r="A35" t="s" s="3">
        <v>35</v>
      </c>
      <c r="B35" s="4"/>
      <c r="C35" t="n" s="5">
        <f>10958.00</f>
        <v>0.0</v>
      </c>
      <c r="D35" t="n" s="5">
        <f>-8603.00</f>
        <v>0.0</v>
      </c>
      <c r="E35" t="n" s="5">
        <f>-10534.00</f>
        <v>0.0</v>
      </c>
      <c r="F35" t="n" s="5">
        <f>8238.00</f>
        <v>0.0</v>
      </c>
      <c r="G35" t="n" s="5">
        <f>((((B35)+(C35))+(D35))+(E35))+(F35)</f>
        <v>0.0</v>
      </c>
    </row>
    <row r="36">
      <c r="A36" t="s" s="3">
        <v>36</v>
      </c>
      <c r="B36" s="4"/>
      <c r="C36" s="4"/>
      <c r="D36" s="4"/>
      <c r="E36" t="n" s="5">
        <f>7862.00</f>
        <v>0.0</v>
      </c>
      <c r="F36" s="4"/>
      <c r="G36" t="n" s="5">
        <f>((((B36)+(C36))+(D36))+(E36))+(F36)</f>
        <v>0.0</v>
      </c>
    </row>
    <row r="37">
      <c r="A37" t="s" s="3">
        <v>37</v>
      </c>
      <c r="B37" t="n" s="5">
        <f>112.00</f>
        <v>0.0</v>
      </c>
      <c r="C37" t="n" s="5">
        <f>6513.00</f>
        <v>0.0</v>
      </c>
      <c r="D37" t="n" s="5">
        <f>4622.00</f>
        <v>0.0</v>
      </c>
      <c r="E37" s="4"/>
      <c r="F37" t="n" s="5">
        <f>3000.00</f>
        <v>0.0</v>
      </c>
      <c r="G37" t="n" s="5">
        <f>((((B37)+(C37))+(D37))+(E37))+(F37)</f>
        <v>0.0</v>
      </c>
    </row>
    <row r="38">
      <c r="A38" t="s" s="3">
        <v>38</v>
      </c>
      <c r="B38" t="n" s="5">
        <f>5341.23</f>
        <v>0.0</v>
      </c>
      <c r="C38" s="4"/>
      <c r="D38" s="4"/>
      <c r="E38" s="4"/>
      <c r="F38" s="4"/>
      <c r="G38" t="n" s="5">
        <f>((((B38)+(C38))+(D38))+(E38))+(F38)</f>
        <v>0.0</v>
      </c>
    </row>
    <row r="39">
      <c r="A39" t="s" s="3">
        <v>39</v>
      </c>
      <c r="B39" s="4"/>
      <c r="C39" s="4"/>
      <c r="D39" t="n" s="5">
        <f>7032.00</f>
        <v>0.0</v>
      </c>
      <c r="E39" s="4"/>
      <c r="F39" s="4"/>
      <c r="G39" t="n" s="5">
        <f>((((B39)+(C39))+(D39))+(E39))+(F39)</f>
        <v>0.0</v>
      </c>
    </row>
    <row r="40">
      <c r="A40" t="s" s="3">
        <v>40</v>
      </c>
      <c r="B40" t="n" s="6">
        <f>(B38)+(B39)</f>
        <v>0.0</v>
      </c>
      <c r="C40" t="n" s="6">
        <f>(C38)+(C39)</f>
        <v>0.0</v>
      </c>
      <c r="D40" t="n" s="6">
        <f>(D38)+(D39)</f>
        <v>0.0</v>
      </c>
      <c r="E40" t="n" s="6">
        <f>(E38)+(E39)</f>
        <v>0.0</v>
      </c>
      <c r="F40" t="n" s="6">
        <f>(F38)+(F39)</f>
        <v>0.0</v>
      </c>
      <c r="G40" t="n" s="6">
        <f>((((B40)+(C40))+(D40))+(E40))+(F40)</f>
        <v>0.0</v>
      </c>
    </row>
    <row r="41">
      <c r="A41" t="s" s="3">
        <v>41</v>
      </c>
      <c r="B41" t="n" s="5">
        <f>46.98</f>
        <v>0.0</v>
      </c>
      <c r="C41" s="4"/>
      <c r="D41" s="4"/>
      <c r="E41" s="4"/>
      <c r="F41" s="4"/>
      <c r="G41" t="n" s="5">
        <f>((((B41)+(C41))+(D41))+(E41))+(F41)</f>
        <v>0.0</v>
      </c>
    </row>
    <row r="42">
      <c r="A42" t="s" s="3">
        <v>42</v>
      </c>
      <c r="B42" s="4"/>
      <c r="C42" s="4"/>
      <c r="D42" s="4"/>
      <c r="E42" s="4"/>
      <c r="F42" s="4"/>
      <c r="G42" t="n" s="5">
        <f>((((B42)+(C42))+(D42))+(E42))+(F42)</f>
        <v>0.0</v>
      </c>
    </row>
    <row r="43">
      <c r="A43" t="s" s="3">
        <v>16</v>
      </c>
      <c r="B43" s="4"/>
      <c r="C43" s="4"/>
      <c r="D43" s="4"/>
      <c r="E43" t="n" s="5">
        <f>-8414.00</f>
        <v>0.0</v>
      </c>
      <c r="F43" s="4"/>
      <c r="G43" t="n" s="5">
        <f>((((B43)+(C43))+(D43))+(E43))+(F43)</f>
        <v>0.0</v>
      </c>
    </row>
    <row r="44">
      <c r="A44" t="s" s="3">
        <v>43</v>
      </c>
      <c r="B44" s="4"/>
      <c r="C44" s="4"/>
      <c r="D44" s="4"/>
      <c r="E44" t="n" s="5">
        <f>6076.00</f>
        <v>0.0</v>
      </c>
      <c r="F44" t="n" s="5">
        <f>-7976.00</f>
        <v>0.0</v>
      </c>
      <c r="G44" t="n" s="5">
        <f>((((B44)+(C44))+(D44))+(E44))+(F44)</f>
        <v>0.0</v>
      </c>
    </row>
    <row r="45">
      <c r="A45" t="s" s="3">
        <v>44</v>
      </c>
      <c r="B45" t="n" s="6">
        <f>((B42)+(B43))+(B44)</f>
        <v>0.0</v>
      </c>
      <c r="C45" t="n" s="6">
        <f>((C42)+(C43))+(C44)</f>
        <v>0.0</v>
      </c>
      <c r="D45" t="n" s="6">
        <f>((D42)+(D43))+(D44)</f>
        <v>0.0</v>
      </c>
      <c r="E45" t="n" s="6">
        <f>((E42)+(E43))+(E44)</f>
        <v>0.0</v>
      </c>
      <c r="F45" t="n" s="6">
        <f>((F42)+(F43))+(F44)</f>
        <v>0.0</v>
      </c>
      <c r="G45" t="n" s="6">
        <f>((((B45)+(C45))+(D45))+(E45))+(F45)</f>
        <v>0.0</v>
      </c>
    </row>
    <row r="46">
      <c r="A46" t="s" s="3">
        <v>10</v>
      </c>
      <c r="B46" s="4"/>
      <c r="C46" s="4"/>
      <c r="D46" t="n" s="5">
        <f>305.00</f>
        <v>0.0</v>
      </c>
      <c r="E46" s="4"/>
      <c r="F46" t="n" s="5">
        <f>5252.00</f>
        <v>0.0</v>
      </c>
      <c r="G46" t="n" s="5">
        <f>((((B46)+(C46))+(D46))+(E46))+(F46)</f>
        <v>0.0</v>
      </c>
    </row>
    <row r="47">
      <c r="A47" t="s" s="3">
        <v>45</v>
      </c>
      <c r="B47" t="n" s="5">
        <f>1091.64</f>
        <v>0.0</v>
      </c>
      <c r="C47" t="n" s="5">
        <f>21122.40</f>
        <v>0.0</v>
      </c>
      <c r="D47" s="4"/>
      <c r="E47" s="4"/>
      <c r="F47" t="n" s="5">
        <f>10000.00</f>
        <v>0.0</v>
      </c>
      <c r="G47" t="n" s="5">
        <f>((((B47)+(C47))+(D47))+(E47))+(F47)</f>
        <v>0.0</v>
      </c>
    </row>
    <row r="48">
      <c r="A48" t="s" s="3">
        <v>46</v>
      </c>
      <c r="B48" t="n" s="5">
        <f>6400.00</f>
        <v>0.0</v>
      </c>
      <c r="C48" s="4"/>
      <c r="D48" s="4"/>
      <c r="E48" t="n" s="5">
        <f>-1829.00</f>
        <v>0.0</v>
      </c>
      <c r="F48" t="n" s="5">
        <f>-4711.00</f>
        <v>0.0</v>
      </c>
      <c r="G48" t="n" s="5">
        <f>((((B48)+(C48))+(D48))+(E48))+(F48)</f>
        <v>0.0</v>
      </c>
    </row>
    <row r="49">
      <c r="A49" t="s" s="3">
        <v>12</v>
      </c>
      <c r="B49" t="n" s="5">
        <f>4605.95</f>
        <v>0.0</v>
      </c>
      <c r="C49" s="4"/>
      <c r="D49" t="n" s="5">
        <f>8289.00</f>
        <v>0.0</v>
      </c>
      <c r="E49" t="n" s="5">
        <f>99.00</f>
        <v>0.0</v>
      </c>
      <c r="F49" s="4"/>
      <c r="G49" t="n" s="5">
        <f>((((B49)+(C49))+(D49))+(E49))+(F49)</f>
        <v>0.0</v>
      </c>
    </row>
    <row r="50">
      <c r="A50" t="s" s="3">
        <v>13</v>
      </c>
      <c r="B50" t="n" s="5">
        <f>3315.66</f>
        <v>0.0</v>
      </c>
      <c r="C50" s="4"/>
      <c r="D50" t="n" s="5">
        <f>-6868.00</f>
        <v>0.0</v>
      </c>
      <c r="E50" t="n" s="5">
        <f>1777.00</f>
        <v>0.0</v>
      </c>
      <c r="F50" s="4"/>
      <c r="G50" t="n" s="5">
        <f>((((B50)+(C50))+(D50))+(E50))+(F50)</f>
        <v>0.0</v>
      </c>
    </row>
    <row r="51">
      <c r="A51" t="s" s="3">
        <v>14</v>
      </c>
      <c r="B51" t="n" s="6">
        <f>((((B46)+(B47))+(B48))+(B49))+(B50)</f>
        <v>0.0</v>
      </c>
      <c r="C51" t="n" s="6">
        <f>((((C46)+(C47))+(C48))+(C49))+(C50)</f>
        <v>0.0</v>
      </c>
      <c r="D51" t="n" s="6">
        <f>((((D46)+(D47))+(D48))+(D49))+(D50)</f>
        <v>0.0</v>
      </c>
      <c r="E51" t="n" s="6">
        <f>((((E46)+(E47))+(E48))+(E49))+(E50)</f>
        <v>0.0</v>
      </c>
      <c r="F51" t="n" s="6">
        <f>((((F46)+(F47))+(F48))+(F49))+(F50)</f>
        <v>0.0</v>
      </c>
      <c r="G51" t="n" s="6">
        <f>((((B51)+(C51))+(D51))+(E51))+(F51)</f>
        <v>0.0</v>
      </c>
    </row>
    <row r="52">
      <c r="A52" t="s" s="3">
        <v>47</v>
      </c>
      <c r="B52" t="n" s="6">
        <f>((B41)+(B45))+(B51)</f>
        <v>0.0</v>
      </c>
      <c r="C52" t="n" s="6">
        <f>((C41)+(C45))+(C51)</f>
        <v>0.0</v>
      </c>
      <c r="D52" t="n" s="6">
        <f>((D41)+(D45))+(D51)</f>
        <v>0.0</v>
      </c>
      <c r="E52" t="n" s="6">
        <f>((E41)+(E45))+(E51)</f>
        <v>0.0</v>
      </c>
      <c r="F52" t="n" s="6">
        <f>((F41)+(F45))+(F51)</f>
        <v>0.0</v>
      </c>
      <c r="G52" t="n" s="6">
        <f>((((B52)+(C52))+(D52))+(E52))+(F52)</f>
        <v>0.0</v>
      </c>
    </row>
    <row r="53">
      <c r="A53" t="s" s="3">
        <v>48</v>
      </c>
      <c r="B53" t="n" s="5">
        <f>75.00</f>
        <v>0.0</v>
      </c>
      <c r="C53" s="4"/>
      <c r="D53" s="4"/>
      <c r="E53" s="4"/>
      <c r="F53" s="4"/>
      <c r="G53" t="n" s="5">
        <f>((((B53)+(C53))+(D53))+(E53))+(F53)</f>
        <v>0.0</v>
      </c>
    </row>
    <row r="54">
      <c r="A54" t="s" s="3">
        <v>49</v>
      </c>
      <c r="B54" t="n" s="5">
        <f>6262.00</f>
        <v>0.0</v>
      </c>
      <c r="C54" t="n" s="5">
        <f>718.00</f>
        <v>0.0</v>
      </c>
      <c r="D54" s="4"/>
      <c r="E54" s="4"/>
      <c r="F54" t="n" s="5">
        <f>5000.00</f>
        <v>0.0</v>
      </c>
      <c r="G54" t="n" s="5">
        <f>((((B54)+(C54))+(D54))+(E54))+(F54)</f>
        <v>0.0</v>
      </c>
    </row>
    <row r="55">
      <c r="A55" t="s" s="3">
        <v>50</v>
      </c>
      <c r="B55" s="4"/>
      <c r="C55" s="4"/>
      <c r="D55" t="n" s="5">
        <f>-3841.00</f>
        <v>0.0</v>
      </c>
      <c r="E55" s="4"/>
      <c r="F55" t="n" s="5">
        <f>3844.00</f>
        <v>0.0</v>
      </c>
      <c r="G55" t="n" s="5">
        <f>((((B55)+(C55))+(D55))+(E55))+(F55)</f>
        <v>0.0</v>
      </c>
    </row>
    <row r="56">
      <c r="A56" t="s" s="3">
        <v>51</v>
      </c>
      <c r="B56" t="n" s="5">
        <f>9500.00</f>
        <v>0.0</v>
      </c>
      <c r="C56" t="n" s="5">
        <f>4436.00</f>
        <v>0.0</v>
      </c>
      <c r="D56" s="4"/>
      <c r="E56" s="4"/>
      <c r="F56" s="4"/>
      <c r="G56" t="n" s="5">
        <f>((((B56)+(C56))+(D56))+(E56))+(F56)</f>
        <v>0.0</v>
      </c>
    </row>
    <row r="57">
      <c r="A57" t="s" s="3">
        <v>52</v>
      </c>
      <c r="B57" t="n" s="6">
        <f>(((B53)+(B54))+(B55))+(B56)</f>
        <v>0.0</v>
      </c>
      <c r="C57" t="n" s="6">
        <f>(((C53)+(C54))+(C55))+(C56)</f>
        <v>0.0</v>
      </c>
      <c r="D57" t="n" s="6">
        <f>(((D53)+(D54))+(D55))+(D56)</f>
        <v>0.0</v>
      </c>
      <c r="E57" t="n" s="6">
        <f>(((E53)+(E54))+(E55))+(E56)</f>
        <v>0.0</v>
      </c>
      <c r="F57" t="n" s="6">
        <f>(((F53)+(F54))+(F55))+(F56)</f>
        <v>0.0</v>
      </c>
      <c r="G57" t="n" s="6">
        <f>((((B57)+(C57))+(D57))+(E57))+(F57)</f>
        <v>0.0</v>
      </c>
    </row>
    <row r="58">
      <c r="A58" t="s" s="3">
        <v>53</v>
      </c>
      <c r="B58" t="n" s="5">
        <f>185.00</f>
        <v>0.0</v>
      </c>
      <c r="C58" t="n" s="5">
        <f>-6504.00</f>
        <v>0.0</v>
      </c>
      <c r="D58" s="4"/>
      <c r="E58" s="4"/>
      <c r="F58" s="4"/>
      <c r="G58" t="n" s="5">
        <f>((((B58)+(C58))+(D58))+(E58))+(F58)</f>
        <v>0.0</v>
      </c>
    </row>
    <row r="59">
      <c r="A59" t="s" s="3">
        <v>54</v>
      </c>
      <c r="B59" s="4"/>
      <c r="C59" s="4"/>
      <c r="D59" s="4"/>
      <c r="E59" s="4"/>
      <c r="F59" t="n" s="5">
        <f>12839.00</f>
        <v>0.0</v>
      </c>
      <c r="G59" t="n" s="5">
        <f>((((B59)+(C59))+(D59))+(E59))+(F59)</f>
        <v>0.0</v>
      </c>
    </row>
    <row r="60">
      <c r="A60" t="s" s="3">
        <v>55</v>
      </c>
      <c r="B60" t="n" s="5">
        <f>3909.00</f>
        <v>0.0</v>
      </c>
      <c r="C60" s="4"/>
      <c r="D60" s="4"/>
      <c r="E60" t="n" s="5">
        <f>11782.00</f>
        <v>0.0</v>
      </c>
      <c r="F60" s="4"/>
      <c r="G60" t="n" s="5">
        <f>((((B60)+(C60))+(D60))+(E60))+(F60)</f>
        <v>0.0</v>
      </c>
    </row>
    <row r="61">
      <c r="A61" t="s" s="3">
        <v>56</v>
      </c>
      <c r="B61" t="n" s="5">
        <f>3055.00</f>
        <v>0.0</v>
      </c>
      <c r="C61" s="4"/>
      <c r="D61" t="n" s="5">
        <f>-5915.00</f>
        <v>0.0</v>
      </c>
      <c r="E61" s="4"/>
      <c r="F61" t="n" s="5">
        <f>4218.00</f>
        <v>0.0</v>
      </c>
      <c r="G61" t="n" s="5">
        <f>((((B61)+(C61))+(D61))+(E61))+(F61)</f>
        <v>0.0</v>
      </c>
    </row>
    <row r="62">
      <c r="A62" t="s" s="3">
        <v>57</v>
      </c>
      <c r="B62" t="n" s="6">
        <f>(((B58)+(B59))+(B60))+(B61)</f>
        <v>0.0</v>
      </c>
      <c r="C62" t="n" s="6">
        <f>(((C58)+(C59))+(C60))+(C61)</f>
        <v>0.0</v>
      </c>
      <c r="D62" t="n" s="6">
        <f>(((D58)+(D59))+(D60))+(D61)</f>
        <v>0.0</v>
      </c>
      <c r="E62" t="n" s="6">
        <f>(((E58)+(E59))+(E60))+(E61)</f>
        <v>0.0</v>
      </c>
      <c r="F62" t="n" s="6">
        <f>(((F58)+(F59))+(F60))+(F61)</f>
        <v>0.0</v>
      </c>
      <c r="G62" t="n" s="6">
        <f>((((B62)+(C62))+(D62))+(E62))+(F62)</f>
        <v>0.0</v>
      </c>
    </row>
    <row r="63">
      <c r="A63" t="s" s="3">
        <v>58</v>
      </c>
      <c r="B63" t="n" s="5">
        <f>18407.52</f>
        <v>0.0</v>
      </c>
      <c r="C63" t="n" s="5">
        <f>7018.97</f>
        <v>0.0</v>
      </c>
      <c r="D63" t="n" s="5">
        <f>6256.00</f>
        <v>0.0</v>
      </c>
      <c r="E63" s="4"/>
      <c r="F63" t="n" s="5">
        <f>5491.00</f>
        <v>0.0</v>
      </c>
      <c r="G63" t="n" s="5">
        <f>((((B63)+(C63))+(D63))+(E63))+(F63)</f>
        <v>0.0</v>
      </c>
    </row>
    <row r="64">
      <c r="A64" t="s" s="3">
        <v>59</v>
      </c>
      <c r="B64" t="n" s="5">
        <f>8240.08</f>
        <v>0.0</v>
      </c>
      <c r="C64" t="n" s="5">
        <f>1701.00</f>
        <v>0.0</v>
      </c>
      <c r="D64" s="4"/>
      <c r="E64" s="4"/>
      <c r="F64" t="n" s="5">
        <f>-2503.00</f>
        <v>0.0</v>
      </c>
      <c r="G64" t="n" s="5">
        <f>((((B64)+(C64))+(D64))+(E64))+(F64)</f>
        <v>0.0</v>
      </c>
    </row>
    <row r="65">
      <c r="A65" t="s" s="3">
        <v>60</v>
      </c>
      <c r="B65" s="4"/>
      <c r="C65" t="n" s="5">
        <f>-9519.00</f>
        <v>0.0</v>
      </c>
      <c r="D65" s="4"/>
      <c r="E65" s="4"/>
      <c r="F65" s="4"/>
      <c r="G65" t="n" s="5">
        <f>((((B65)+(C65))+(D65))+(E65))+(F65)</f>
        <v>0.0</v>
      </c>
    </row>
    <row r="66">
      <c r="A66" t="s" s="3">
        <v>61</v>
      </c>
      <c r="B66" s="4"/>
      <c r="C66" s="4"/>
      <c r="D66" s="4"/>
      <c r="E66" t="n" s="5">
        <f>6394.00</f>
        <v>0.0</v>
      </c>
      <c r="F66" t="n" s="5">
        <f>6466.00</f>
        <v>0.0</v>
      </c>
      <c r="G66" t="n" s="5">
        <f>((((B66)+(C66))+(D66))+(E66))+(F66)</f>
        <v>0.0</v>
      </c>
    </row>
    <row r="67">
      <c r="A67" t="s" s="3">
        <v>62</v>
      </c>
      <c r="B67" t="n" s="5">
        <f>20900.00</f>
        <v>0.0</v>
      </c>
      <c r="C67" t="n" s="5">
        <f>16200.00</f>
        <v>0.0</v>
      </c>
      <c r="D67" s="4"/>
      <c r="E67" t="n" s="5">
        <f>-1820.00</f>
        <v>0.0</v>
      </c>
      <c r="F67" s="4"/>
      <c r="G67" t="n" s="5">
        <f>((((B67)+(C67))+(D67))+(E67))+(F67)</f>
        <v>0.0</v>
      </c>
    </row>
    <row r="68">
      <c r="A68" t="s" s="3">
        <v>63</v>
      </c>
      <c r="B68" t="n" s="5">
        <f>650.00</f>
        <v>0.0</v>
      </c>
      <c r="C68" t="n" s="5">
        <f>14850.00</f>
        <v>0.0</v>
      </c>
      <c r="D68" t="n" s="5">
        <f>-5054.00</f>
        <v>0.0</v>
      </c>
      <c r="E68" s="4"/>
      <c r="F68" s="4"/>
      <c r="G68" t="n" s="5">
        <f>((((B68)+(C68))+(D68))+(E68))+(F68)</f>
        <v>0.0</v>
      </c>
    </row>
    <row r="69">
      <c r="A69" t="s" s="3">
        <v>64</v>
      </c>
      <c r="B69" t="n" s="5">
        <f>7388.00</f>
        <v>0.0</v>
      </c>
      <c r="C69" t="n" s="5">
        <f>8465.00</f>
        <v>0.0</v>
      </c>
      <c r="D69" s="4"/>
      <c r="E69" t="n" s="5">
        <f>6472.00</f>
        <v>0.0</v>
      </c>
      <c r="F69" t="n" s="5">
        <f>587.00</f>
        <v>0.0</v>
      </c>
      <c r="G69" t="n" s="5">
        <f>((((B69)+(C69))+(D69))+(E69))+(F69)</f>
        <v>0.0</v>
      </c>
    </row>
    <row r="70">
      <c r="A70" t="s" s="3">
        <v>65</v>
      </c>
      <c r="B70" s="4"/>
      <c r="C70" s="4"/>
      <c r="D70" t="n" s="5">
        <f>5189.00</f>
        <v>0.0</v>
      </c>
      <c r="E70" s="4"/>
      <c r="F70" s="4"/>
      <c r="G70" t="n" s="5">
        <f>((((B70)+(C70))+(D70))+(E70))+(F70)</f>
        <v>0.0</v>
      </c>
    </row>
    <row r="71">
      <c r="A71" t="s" s="3">
        <v>66</v>
      </c>
      <c r="B71" s="4"/>
      <c r="C71" t="n" s="5">
        <f>3000.00</f>
        <v>0.0</v>
      </c>
      <c r="D71" t="n" s="5">
        <f>2133.00</f>
        <v>0.0</v>
      </c>
      <c r="E71" s="4"/>
      <c r="F71" t="n" s="5">
        <f>1000.00</f>
        <v>0.0</v>
      </c>
      <c r="G71" t="n" s="5">
        <f>((((B71)+(C71))+(D71))+(E71))+(F71)</f>
        <v>0.0</v>
      </c>
    </row>
    <row r="72">
      <c r="A72" t="s" s="3">
        <v>67</v>
      </c>
      <c r="B72" s="4"/>
      <c r="C72" s="4"/>
      <c r="D72" t="n" s="5">
        <f>2378.00</f>
        <v>0.0</v>
      </c>
      <c r="E72" t="n" s="5">
        <f>-5686.00</f>
        <v>0.0</v>
      </c>
      <c r="F72" t="n" s="5">
        <f>6004.00</f>
        <v>0.0</v>
      </c>
      <c r="G72" t="n" s="5">
        <f>((((B72)+(C72))+(D72))+(E72))+(F72)</f>
        <v>0.0</v>
      </c>
    </row>
    <row r="73">
      <c r="A73" t="s" s="3">
        <v>68</v>
      </c>
      <c r="B73" s="4"/>
      <c r="C73" s="4"/>
      <c r="D73" s="4"/>
      <c r="E73" s="4"/>
      <c r="F73" s="4"/>
      <c r="G73" t="n" s="5">
        <f>((((B73)+(C73))+(D73))+(E73))+(F73)</f>
        <v>0.0</v>
      </c>
    </row>
    <row r="74">
      <c r="A74" t="s" s="3">
        <v>69</v>
      </c>
      <c r="B74" t="n" s="5">
        <f>3304.09</f>
        <v>0.0</v>
      </c>
      <c r="C74" s="4"/>
      <c r="D74" s="4"/>
      <c r="E74" t="n" s="5">
        <f>5451.00</f>
        <v>0.0</v>
      </c>
      <c r="F74" t="n" s="5">
        <f>-6256.00</f>
        <v>0.0</v>
      </c>
      <c r="G74" t="n" s="5">
        <f>((((B74)+(C74))+(D74))+(E74))+(F74)</f>
        <v>0.0</v>
      </c>
    </row>
    <row r="75">
      <c r="A75" t="s" s="3">
        <v>70</v>
      </c>
      <c r="B75" t="n" s="5">
        <f>12482.36</f>
        <v>0.0</v>
      </c>
      <c r="C75" s="4"/>
      <c r="D75" s="4"/>
      <c r="E75" s="4"/>
      <c r="F75" t="n" s="5">
        <f>4800.00</f>
        <v>0.0</v>
      </c>
      <c r="G75" t="n" s="5">
        <f>((((B75)+(C75))+(D75))+(E75))+(F75)</f>
        <v>0.0</v>
      </c>
    </row>
    <row r="76">
      <c r="A76" t="s" s="3">
        <v>71</v>
      </c>
      <c r="B76" t="n" s="6">
        <f>((B73)+(B74))+(B75)</f>
        <v>0.0</v>
      </c>
      <c r="C76" t="n" s="6">
        <f>((C73)+(C74))+(C75)</f>
        <v>0.0</v>
      </c>
      <c r="D76" t="n" s="6">
        <f>((D73)+(D74))+(D75)</f>
        <v>0.0</v>
      </c>
      <c r="E76" t="n" s="6">
        <f>((E73)+(E74))+(E75)</f>
        <v>0.0</v>
      </c>
      <c r="F76" t="n" s="6">
        <f>((F73)+(F74))+(F75)</f>
        <v>0.0</v>
      </c>
      <c r="G76" t="n" s="6">
        <f>((((B76)+(C76))+(D76))+(E76))+(F76)</f>
        <v>0.0</v>
      </c>
    </row>
    <row r="77">
      <c r="A77" t="s" s="3">
        <v>72</v>
      </c>
      <c r="B77" t="n" s="6">
        <f>(((((((((((((((((((B31)+(B34))+(B35))+(B36))+(B37))+(B40))+(B52))+(B57))+(B62))+(B63))+(B64))+(B65))+(B66))+(B67))+(B68))+(B69))+(B70))+(B71))+(B72))+(B76)</f>
        <v>0.0</v>
      </c>
      <c r="C77" t="n" s="6">
        <f>(((((((((((((((((((C31)+(C34))+(C35))+(C36))+(C37))+(C40))+(C52))+(C57))+(C62))+(C63))+(C64))+(C65))+(C66))+(C67))+(C68))+(C69))+(C70))+(C71))+(C72))+(C76)</f>
        <v>0.0</v>
      </c>
      <c r="D77" t="n" s="6">
        <f>(((((((((((((((((((D31)+(D34))+(D35))+(D36))+(D37))+(D40))+(D52))+(D57))+(D62))+(D63))+(D64))+(D65))+(D66))+(D67))+(D68))+(D69))+(D70))+(D71))+(D72))+(D76)</f>
        <v>0.0</v>
      </c>
      <c r="E77" t="n" s="6">
        <f>(((((((((((((((((((E31)+(E34))+(E35))+(E36))+(E37))+(E40))+(E52))+(E57))+(E62))+(E63))+(E64))+(E65))+(E66))+(E67))+(E68))+(E69))+(E70))+(E71))+(E72))+(E76)</f>
        <v>0.0</v>
      </c>
      <c r="F77" t="n" s="6">
        <f>(((((((((((((((((((F31)+(F34))+(F35))+(F36))+(F37))+(F40))+(F52))+(F57))+(F62))+(F63))+(F64))+(F65))+(F66))+(F67))+(F68))+(F69))+(F70))+(F71))+(F72))+(F76)</f>
        <v>0.0</v>
      </c>
      <c r="G77" t="n" s="6">
        <f>((((B77)+(C77))+(D77))+(E77))+(F77)</f>
        <v>0.0</v>
      </c>
    </row>
    <row r="78">
      <c r="A78" t="s" s="3">
        <v>73</v>
      </c>
      <c r="B78" t="n" s="6">
        <f>(B29)-(B77)</f>
        <v>0.0</v>
      </c>
      <c r="C78" t="n" s="6">
        <f>(C29)-(C77)</f>
        <v>0.0</v>
      </c>
      <c r="D78" t="n" s="6">
        <f>(D29)-(D77)</f>
        <v>0.0</v>
      </c>
      <c r="E78" t="n" s="6">
        <f>(E29)-(E77)</f>
        <v>0.0</v>
      </c>
      <c r="F78" t="n" s="6">
        <f>(F29)-(F77)</f>
        <v>0.0</v>
      </c>
      <c r="G78" t="n" s="6">
        <f>((((B78)+(C78))+(D78))+(E78))+(F78)</f>
        <v>0.0</v>
      </c>
    </row>
    <row r="79">
      <c r="A79" t="s" s="3">
        <v>74</v>
      </c>
      <c r="B79" s="4"/>
      <c r="C79" s="4"/>
      <c r="D79" s="4"/>
      <c r="E79" s="4"/>
      <c r="F79" s="4"/>
      <c r="G79" s="4"/>
    </row>
    <row r="80">
      <c r="A80" t="s" s="3">
        <v>75</v>
      </c>
      <c r="B80" s="4"/>
      <c r="C80" s="4"/>
      <c r="D80" t="n" s="5">
        <f>4297.00</f>
        <v>0.0</v>
      </c>
      <c r="E80" s="4"/>
      <c r="F80" s="4"/>
      <c r="G80" t="n" s="5">
        <f>((((B80)+(C80))+(D80))+(E80))+(F80)</f>
        <v>0.0</v>
      </c>
    </row>
    <row r="81">
      <c r="A81" t="s" s="3">
        <v>76</v>
      </c>
      <c r="B81" s="4"/>
      <c r="C81" s="4"/>
      <c r="D81" t="n" s="5">
        <f>110883.00</f>
        <v>0.0</v>
      </c>
      <c r="E81" t="n" s="5">
        <f>-207.00</f>
        <v>0.0</v>
      </c>
      <c r="F81" s="4"/>
      <c r="G81" t="n" s="5">
        <f>((((B81)+(C81))+(D81))+(E81))+(F81)</f>
        <v>0.0</v>
      </c>
    </row>
    <row r="82">
      <c r="A82" t="s" s="3">
        <v>77</v>
      </c>
      <c r="B82" t="n" s="6">
        <f>(B80)+(B81)</f>
        <v>0.0</v>
      </c>
      <c r="C82" t="n" s="6">
        <f>(C80)+(C81)</f>
        <v>0.0</v>
      </c>
      <c r="D82" t="n" s="6">
        <f>(D80)+(D81)</f>
        <v>0.0</v>
      </c>
      <c r="E82" t="n" s="6">
        <f>(E80)+(E81)</f>
        <v>0.0</v>
      </c>
      <c r="F82" t="n" s="6">
        <f>(F80)+(F81)</f>
        <v>0.0</v>
      </c>
      <c r="G82" t="n" s="6">
        <f>((((B82)+(C82))+(D82))+(E82))+(F82)</f>
        <v>0.0</v>
      </c>
    </row>
    <row r="83">
      <c r="A83" t="s" s="3">
        <v>78</v>
      </c>
      <c r="B83" s="4"/>
      <c r="C83" s="4"/>
      <c r="D83" s="4"/>
      <c r="E83" s="4"/>
      <c r="F83" s="4"/>
      <c r="G83" s="4"/>
    </row>
    <row r="84">
      <c r="A84" t="s" s="3">
        <v>79</v>
      </c>
      <c r="B84" t="n" s="5">
        <f>500.00</f>
        <v>0.0</v>
      </c>
      <c r="C84" t="n" s="5">
        <f>8235.20</f>
        <v>0.0</v>
      </c>
      <c r="D84" t="n" s="5">
        <f>6071.00</f>
        <v>0.0</v>
      </c>
      <c r="E84" t="n" s="5">
        <f>2670.00</f>
        <v>0.0</v>
      </c>
      <c r="F84" t="n" s="5">
        <f>3200.00</f>
        <v>0.0</v>
      </c>
      <c r="G84" t="n" s="5">
        <f>((((B84)+(C84))+(D84))+(E84))+(F84)</f>
        <v>0.0</v>
      </c>
    </row>
    <row r="85">
      <c r="A85" t="s" s="3">
        <v>80</v>
      </c>
      <c r="B85" s="4"/>
      <c r="C85" t="n" s="5">
        <f>1500.00</f>
        <v>0.0</v>
      </c>
      <c r="D85" t="n" s="5">
        <f>7095.00</f>
        <v>0.0</v>
      </c>
      <c r="E85" t="n" s="5">
        <f>1668.00</f>
        <v>0.0</v>
      </c>
      <c r="F85" s="4"/>
      <c r="G85" t="n" s="5">
        <f>((((B85)+(C85))+(D85))+(E85))+(F85)</f>
        <v>0.0</v>
      </c>
    </row>
    <row r="86">
      <c r="A86" t="s" s="3">
        <v>81</v>
      </c>
      <c r="B86" t="n" s="5">
        <f>3166.00</f>
        <v>0.0</v>
      </c>
      <c r="C86" t="n" s="5">
        <f>19397.00</f>
        <v>0.0</v>
      </c>
      <c r="D86" s="4"/>
      <c r="E86" t="n" s="5">
        <f>-7822.00</f>
        <v>0.0</v>
      </c>
      <c r="F86" t="n" s="5">
        <f>6552.00</f>
        <v>0.0</v>
      </c>
      <c r="G86" t="n" s="5">
        <f>((((B86)+(C86))+(D86))+(E86))+(F86)</f>
        <v>0.0</v>
      </c>
    </row>
    <row r="87">
      <c r="A87" t="s" s="3">
        <v>82</v>
      </c>
      <c r="B87" s="4"/>
      <c r="C87" t="n" s="5">
        <f>-880.00</f>
        <v>0.0</v>
      </c>
      <c r="D87" s="4"/>
      <c r="E87" s="4"/>
      <c r="F87" t="n" s="5">
        <f>3575.00</f>
        <v>0.0</v>
      </c>
      <c r="G87" t="n" s="5">
        <f>((((B87)+(C87))+(D87))+(E87))+(F87)</f>
        <v>0.0</v>
      </c>
    </row>
    <row r="88">
      <c r="A88" t="s" s="3">
        <v>83</v>
      </c>
      <c r="B88" s="4"/>
      <c r="C88" t="n" s="5">
        <f>9445.00</f>
        <v>0.0</v>
      </c>
      <c r="D88" t="n" s="5">
        <f>14945.00</f>
        <v>0.0</v>
      </c>
      <c r="E88" t="n" s="5">
        <f>7822.00</f>
        <v>0.0</v>
      </c>
      <c r="F88" t="n" s="5">
        <f>-11568.00</f>
        <v>0.0</v>
      </c>
      <c r="G88" t="n" s="5">
        <f>((((B88)+(C88))+(D88))+(E88))+(F88)</f>
        <v>0.0</v>
      </c>
    </row>
    <row r="89">
      <c r="A89" t="s" s="3">
        <v>84</v>
      </c>
      <c r="B89" t="n" s="6">
        <f>((((B84)+(B85))+(B86))+(B87))+(B88)</f>
        <v>0.0</v>
      </c>
      <c r="C89" t="n" s="6">
        <f>((((C84)+(C85))+(C86))+(C87))+(C88)</f>
        <v>0.0</v>
      </c>
      <c r="D89" t="n" s="6">
        <f>((((D84)+(D85))+(D86))+(D87))+(D88)</f>
        <v>0.0</v>
      </c>
      <c r="E89" t="n" s="6">
        <f>((((E84)+(E85))+(E86))+(E87))+(E88)</f>
        <v>0.0</v>
      </c>
      <c r="F89" t="n" s="6">
        <f>((((F84)+(F85))+(F86))+(F87))+(F88)</f>
        <v>0.0</v>
      </c>
      <c r="G89" t="n" s="6">
        <f>((((B89)+(C89))+(D89))+(E89))+(F89)</f>
        <v>0.0</v>
      </c>
    </row>
    <row r="90">
      <c r="A90" t="s" s="3">
        <v>85</v>
      </c>
      <c r="B90" t="n" s="6">
        <f>(B82)-(B89)</f>
        <v>0.0</v>
      </c>
      <c r="C90" t="n" s="6">
        <f>(C82)-(C89)</f>
        <v>0.0</v>
      </c>
      <c r="D90" t="n" s="6">
        <f>(D82)-(D89)</f>
        <v>0.0</v>
      </c>
      <c r="E90" t="n" s="6">
        <f>(E82)-(E89)</f>
        <v>0.0</v>
      </c>
      <c r="F90" t="n" s="6">
        <f>(F82)-(F89)</f>
        <v>0.0</v>
      </c>
      <c r="G90" t="n" s="6">
        <f>((((B90)+(C90))+(D90))+(E90))+(F90)</f>
        <v>0.0</v>
      </c>
    </row>
    <row r="91">
      <c r="A91" t="s" s="3">
        <v>86</v>
      </c>
      <c r="B91" t="n" s="7">
        <f>(B78)+(B90)</f>
        <v>0.0</v>
      </c>
      <c r="C91" t="n" s="7">
        <f>(C78)+(C90)</f>
        <v>0.0</v>
      </c>
      <c r="D91" t="n" s="7">
        <f>(D78)+(D90)</f>
        <v>0.0</v>
      </c>
      <c r="E91" t="n" s="7">
        <f>(E78)+(E90)</f>
        <v>0.0</v>
      </c>
      <c r="F91" t="n" s="7">
        <f>(F78)+(F90)</f>
        <v>0.0</v>
      </c>
      <c r="G91" t="n" s="7">
        <f>((((B91)+(C91))+(D91))+(E91))+(F91)</f>
        <v>0.0</v>
      </c>
    </row>
    <row r="92">
      <c r="A92" s="3"/>
      <c r="B92" s="4"/>
      <c r="C92" s="4"/>
      <c r="D92" s="4"/>
      <c r="E92" s="4"/>
      <c r="F92" s="4"/>
      <c r="G92" s="4"/>
    </row>
    <row r="95">
      <c r="A95" s="8" t="s">
        <v>87</v>
      </c>
      <c r="B95"/>
      <c r="C95"/>
      <c r="D95"/>
      <c r="E95"/>
      <c r="F95"/>
      <c r="G95"/>
    </row>
  </sheetData>
  <mergeCells count="4">
    <mergeCell ref="A95:G95"/>
    <mergeCell ref="A1:G1"/>
    <mergeCell ref="A2:G2"/>
    <mergeCell ref="A3:G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2023-06-17T22:22:25Z</dcterms:created>
  <dc:creator>Apache POI</dc:creator>
</cp:coreProperties>
</file>