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OI_New" sheetId="1" r:id="rId3"/>
  </sheets>
  <definedNames/>
  <calcPr/>
</workbook>
</file>

<file path=xl/sharedStrings.xml><?xml version="1.0" encoding="utf-8"?>
<sst xmlns="http://schemas.openxmlformats.org/spreadsheetml/2006/main" count="48" uniqueCount="47">
  <si>
    <t>Totals</t>
  </si>
  <si>
    <t>Before Automation</t>
  </si>
  <si>
    <t>After Automation</t>
  </si>
  <si>
    <t>Total Test Scenarios</t>
  </si>
  <si>
    <t>Tools &amp; Framework Cost</t>
  </si>
  <si>
    <t xml:space="preserve">Releases Per Year </t>
  </si>
  <si>
    <t>Manual Tester Cost (Hourly Rate)</t>
  </si>
  <si>
    <t>Duration for Development (Months)</t>
  </si>
  <si>
    <t>Automation Tester Cost (Hourly Rate)</t>
  </si>
  <si>
    <t>Test Cases per month</t>
  </si>
  <si>
    <t>Automation Desired (%)</t>
  </si>
  <si>
    <t>Scenarios Not Automated</t>
  </si>
  <si>
    <t>Number of Resources</t>
  </si>
  <si>
    <t xml:space="preserve">Test Scenarios Execution </t>
  </si>
  <si>
    <t xml:space="preserve">Test Scenarios Maintenance </t>
  </si>
  <si>
    <t xml:space="preserve">Test Automation Script Development </t>
  </si>
  <si>
    <t xml:space="preserve">Test Automation Execution </t>
  </si>
  <si>
    <t>Test Automation Maintenance</t>
  </si>
  <si>
    <t>Test Automation Maintenance %</t>
  </si>
  <si>
    <t>Per Test Scenario (Hours)</t>
  </si>
  <si>
    <t>Total Cost for all scenarios($)</t>
  </si>
  <si>
    <t>Total Monthly Cost ($) (Before Automation)</t>
  </si>
  <si>
    <t>Total Monthly Cost ($) (After Automation)</t>
  </si>
  <si>
    <t>Month 1</t>
  </si>
  <si>
    <t>Month 2</t>
  </si>
  <si>
    <t>Month 3</t>
  </si>
  <si>
    <t>Month 4</t>
  </si>
  <si>
    <t>Month 5</t>
  </si>
  <si>
    <t>Month 6</t>
  </si>
  <si>
    <t>Month 7</t>
  </si>
  <si>
    <t>Month 8</t>
  </si>
  <si>
    <t>Month 9</t>
  </si>
  <si>
    <t>Month 10</t>
  </si>
  <si>
    <t>Month 11</t>
  </si>
  <si>
    <t>Month 12</t>
  </si>
  <si>
    <t>Month</t>
  </si>
  <si>
    <t>Test Cases Automated</t>
  </si>
  <si>
    <t>Cumulative Automated Cases</t>
  </si>
  <si>
    <t>Manual Test Cases</t>
  </si>
  <si>
    <t>Automation Cost</t>
  </si>
  <si>
    <t>Manual Cost</t>
  </si>
  <si>
    <t>Automation + Manual</t>
  </si>
  <si>
    <t>Savings</t>
  </si>
  <si>
    <t>Cumulative Test Automation Cost</t>
  </si>
  <si>
    <t>Cumulative Manual Testing Cost</t>
  </si>
  <si>
    <t>Cumlative Savings</t>
  </si>
  <si>
    <t xml:space="preserve">Assumptions:
1. Assumption is that 308 test case when executed manually taking 2.5 months for 4 resources. Hence assumed 6.5 hrs per test case.
2.Manual Test maniantenance effort is taken as 5% of test case execution effort
3. Assumpton that all 308 test cases to be excuted manually in each release(1 Month). Cost arrived accoringly.
4. Automation maintenance effort is considered post 6th Month
5. Manual per hour rate is derived based on 4(fulltime)+1 resources(Management) onsite.
6. Automation rate for script development, execution and maintenance is considered based on overall cost of engagement by 9 resources
7. Manintenance of automation is considered from Month 7 for all 308 Test cases(Exeuction+Maintenance of 10%)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</si>
</sst>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quot;#,##0"/>
    <numFmt numFmtId="165" formatCode="&quot;$&quot;#,##0_);\(&quot;$&quot;#,##0\)"/>
    <numFmt numFmtId="166" formatCode="0.0"/>
    <numFmt numFmtId="167" formatCode="&quot;$&quot;#,##0.00"/>
  </numFmts>
  <fonts count="11">
    <font>
      <sz val="10.0"/>
      <color rgb="FF000000"/>
      <name val="Arial"/>
    </font>
    <font>
      <sz val="11.0"/>
      <name val="Calibri"/>
    </font>
    <font>
      <b/>
      <sz val="11.0"/>
      <color rgb="FF000000"/>
      <name val="Calibri"/>
    </font>
    <font/>
    <font>
      <sz val="11.0"/>
      <color rgb="FFFFFFFF"/>
      <name val="Calibri"/>
    </font>
    <font>
      <sz val="11.0"/>
      <color rgb="FF000000"/>
      <name val="Calibri"/>
    </font>
    <font>
      <sz val="11.0"/>
      <color rgb="FFFF0000"/>
      <name val="Calibri"/>
    </font>
    <font>
      <sz val="10.0"/>
      <name val="Arial"/>
    </font>
    <font>
      <b/>
      <sz val="11.0"/>
      <name val="Calibri"/>
    </font>
    <font>
      <b/>
      <sz val="11.0"/>
      <color rgb="FFFFFFFF"/>
      <name val="Calibri"/>
    </font>
    <font>
      <b/>
      <sz val="10.0"/>
      <name val="Arial"/>
    </font>
  </fonts>
  <fills count="13">
    <fill>
      <patternFill patternType="none"/>
    </fill>
    <fill>
      <patternFill patternType="lightGray"/>
    </fill>
    <fill>
      <patternFill patternType="solid">
        <fgColor rgb="FFD8D8D8"/>
        <bgColor rgb="FFD8D8D8"/>
      </patternFill>
    </fill>
    <fill>
      <patternFill patternType="solid">
        <fgColor rgb="FFFFFF00"/>
        <bgColor rgb="FFFFFF00"/>
      </patternFill>
    </fill>
    <fill>
      <patternFill patternType="solid">
        <fgColor rgb="FFFFFFFF"/>
        <bgColor rgb="FFFFFFFF"/>
      </patternFill>
    </fill>
    <fill>
      <patternFill patternType="solid">
        <fgColor rgb="FF8DB3E2"/>
        <bgColor rgb="FF8DB3E2"/>
      </patternFill>
    </fill>
    <fill>
      <patternFill patternType="solid">
        <fgColor rgb="FF008000"/>
        <bgColor rgb="FF008000"/>
      </patternFill>
    </fill>
    <fill>
      <patternFill patternType="solid">
        <fgColor rgb="FFA5A5A5"/>
        <bgColor rgb="FFA5A5A5"/>
      </patternFill>
    </fill>
    <fill>
      <patternFill patternType="solid">
        <fgColor rgb="FF548DD4"/>
        <bgColor rgb="FF548DD4"/>
      </patternFill>
    </fill>
    <fill>
      <patternFill patternType="solid">
        <fgColor rgb="FFDAEEF3"/>
        <bgColor rgb="FFDAEEF3"/>
      </patternFill>
    </fill>
    <fill>
      <patternFill patternType="solid">
        <fgColor rgb="FF17365D"/>
        <bgColor rgb="FF17365D"/>
      </patternFill>
    </fill>
    <fill>
      <patternFill patternType="solid">
        <fgColor rgb="FF0070C0"/>
        <bgColor rgb="FF0070C0"/>
      </patternFill>
    </fill>
    <fill>
      <patternFill patternType="solid">
        <fgColor rgb="FFDBE5F1"/>
        <bgColor rgb="FFDBE5F1"/>
      </patternFill>
    </fill>
  </fills>
  <borders count="13">
    <border/>
    <border>
      <left/>
      <right/>
      <top/>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BFBFBF"/>
      </left>
      <right style="thin">
        <color rgb="FFBFBFBF"/>
      </right>
      <top style="thin">
        <color rgb="FFBFBFBF"/>
      </top>
      <bottom style="thin">
        <color rgb="FFBFBFBF"/>
      </bottom>
    </border>
    <border>
      <left style="thin">
        <color rgb="FFBFBFBF"/>
      </left>
      <right/>
      <top style="thin">
        <color rgb="FFBFBFBF"/>
      </top>
      <bottom style="thin">
        <color rgb="FFBFBFBF"/>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0" fontId="1" numFmtId="0" xfId="0" applyBorder="1" applyFont="1"/>
    <xf borderId="0" fillId="0" fontId="1" numFmtId="0" xfId="0" applyAlignment="1" applyFont="1">
      <alignment horizontal="center"/>
    </xf>
    <xf borderId="2" fillId="2" fontId="2" numFmtId="0" xfId="0" applyAlignment="1" applyBorder="1" applyFill="1" applyFont="1">
      <alignment horizontal="center" shrinkToFit="0" wrapText="1"/>
    </xf>
    <xf borderId="3" fillId="0" fontId="3" numFmtId="0" xfId="0" applyBorder="1" applyFont="1"/>
    <xf borderId="4" fillId="3" fontId="1" numFmtId="0" xfId="0" applyAlignment="1" applyBorder="1" applyFill="1" applyFont="1">
      <alignment horizontal="center"/>
    </xf>
    <xf borderId="1" fillId="4" fontId="1" numFmtId="0" xfId="0" applyAlignment="1" applyBorder="1" applyFill="1" applyFont="1">
      <alignment horizontal="left"/>
    </xf>
    <xf borderId="4" fillId="2" fontId="2" numFmtId="0" xfId="0" applyAlignment="1" applyBorder="1" applyFont="1">
      <alignment shrinkToFit="0" wrapText="1"/>
    </xf>
    <xf borderId="4" fillId="3" fontId="1" numFmtId="164" xfId="0" applyAlignment="1" applyBorder="1" applyFont="1" applyNumberFormat="1">
      <alignment horizontal="center" vertical="center"/>
    </xf>
    <xf borderId="5" fillId="2" fontId="2" numFmtId="0" xfId="0" applyAlignment="1" applyBorder="1" applyFont="1">
      <alignment horizontal="center" shrinkToFit="0" wrapText="1"/>
    </xf>
    <xf borderId="6" fillId="0" fontId="3" numFmtId="0" xfId="0" applyBorder="1" applyFont="1"/>
    <xf borderId="4" fillId="2" fontId="2" numFmtId="0" xfId="0" applyAlignment="1" applyBorder="1" applyFont="1">
      <alignment shrinkToFit="0" vertical="center" wrapText="1"/>
    </xf>
    <xf borderId="4" fillId="3" fontId="1" numFmtId="165" xfId="0" applyAlignment="1" applyBorder="1" applyFont="1" applyNumberFormat="1">
      <alignment horizontal="center" vertical="center"/>
    </xf>
    <xf borderId="4" fillId="5" fontId="4" numFmtId="0" xfId="0" applyAlignment="1" applyBorder="1" applyFill="1" applyFont="1">
      <alignment horizontal="center"/>
    </xf>
    <xf borderId="1" fillId="4" fontId="1" numFmtId="1" xfId="0" applyAlignment="1" applyBorder="1" applyFont="1" applyNumberFormat="1">
      <alignment horizontal="left"/>
    </xf>
    <xf borderId="1" fillId="2" fontId="2" numFmtId="0" xfId="0" applyAlignment="1" applyBorder="1" applyFont="1">
      <alignment shrinkToFit="0" vertical="center" wrapText="1"/>
    </xf>
    <xf borderId="1" fillId="3" fontId="1" numFmtId="164" xfId="0" applyAlignment="1" applyBorder="1" applyFont="1" applyNumberFormat="1">
      <alignment horizontal="center" vertical="center"/>
    </xf>
    <xf borderId="1" fillId="3" fontId="1" numFmtId="165" xfId="0" applyAlignment="1" applyBorder="1" applyFont="1" applyNumberFormat="1">
      <alignment horizontal="center" vertical="center"/>
    </xf>
    <xf borderId="4" fillId="3" fontId="1" numFmtId="9" xfId="0" applyAlignment="1" applyBorder="1" applyFont="1" applyNumberFormat="1">
      <alignment horizontal="center"/>
    </xf>
    <xf borderId="1" fillId="4" fontId="1" numFmtId="2" xfId="0" applyBorder="1" applyFont="1" applyNumberFormat="1"/>
    <xf borderId="7" fillId="4" fontId="2" numFmtId="0" xfId="0" applyAlignment="1" applyBorder="1" applyFont="1">
      <alignment horizontal="center" shrinkToFit="0" wrapText="1"/>
    </xf>
    <xf borderId="1" fillId="4" fontId="5" numFmtId="1" xfId="0" applyAlignment="1" applyBorder="1" applyFont="1" applyNumberFormat="1">
      <alignment horizontal="left"/>
    </xf>
    <xf borderId="1" fillId="4" fontId="6" numFmtId="1" xfId="0" applyBorder="1" applyFont="1" applyNumberFormat="1"/>
    <xf borderId="1" fillId="6" fontId="4" numFmtId="166" xfId="0" applyAlignment="1" applyBorder="1" applyFill="1" applyFont="1" applyNumberFormat="1">
      <alignment horizontal="center"/>
    </xf>
    <xf borderId="4" fillId="4" fontId="1" numFmtId="0" xfId="0" applyBorder="1" applyFont="1"/>
    <xf borderId="4" fillId="2" fontId="2" numFmtId="0" xfId="0" applyAlignment="1" applyBorder="1" applyFont="1">
      <alignment horizontal="center" shrinkToFit="0" vertical="center" wrapText="1"/>
    </xf>
    <xf borderId="8" fillId="2" fontId="2" numFmtId="0" xfId="0" applyAlignment="1" applyBorder="1" applyFont="1">
      <alignment horizontal="center" shrinkToFit="0" vertical="center" wrapText="1"/>
    </xf>
    <xf borderId="9" fillId="7" fontId="2" numFmtId="0" xfId="0" applyAlignment="1" applyBorder="1" applyFill="1" applyFont="1">
      <alignment horizontal="left" shrinkToFit="0" vertical="top" wrapText="1"/>
    </xf>
    <xf borderId="4" fillId="8" fontId="4" numFmtId="0" xfId="0" applyAlignment="1" applyBorder="1" applyFill="1" applyFont="1">
      <alignment horizontal="center" vertical="center"/>
    </xf>
    <xf borderId="4" fillId="3" fontId="1" numFmtId="0" xfId="0" applyAlignment="1" applyBorder="1" applyFont="1">
      <alignment horizontal="center" vertical="center"/>
    </xf>
    <xf borderId="4" fillId="3" fontId="1" numFmtId="2" xfId="0" applyAlignment="1" applyBorder="1" applyFont="1" applyNumberFormat="1">
      <alignment horizontal="center" vertical="center"/>
    </xf>
    <xf borderId="0" fillId="0" fontId="7" numFmtId="9" xfId="0" applyFont="1" applyNumberFormat="1"/>
    <xf borderId="9" fillId="0" fontId="8" numFmtId="0" xfId="0" applyBorder="1" applyFont="1"/>
    <xf borderId="10" fillId="0" fontId="1" numFmtId="164" xfId="0" applyAlignment="1" applyBorder="1" applyFont="1" applyNumberFormat="1">
      <alignment horizontal="center" vertical="center"/>
    </xf>
    <xf borderId="10" fillId="0" fontId="1" numFmtId="167" xfId="0" applyAlignment="1" applyBorder="1" applyFont="1" applyNumberFormat="1">
      <alignment horizontal="center" vertical="center"/>
    </xf>
    <xf borderId="5" fillId="0" fontId="8" numFmtId="0" xfId="0" applyBorder="1" applyFont="1"/>
    <xf borderId="4" fillId="9" fontId="1" numFmtId="167" xfId="0" applyAlignment="1" applyBorder="1" applyFill="1" applyFont="1" applyNumberFormat="1">
      <alignment horizontal="center" vertical="center"/>
    </xf>
    <xf borderId="0" fillId="0" fontId="8" numFmtId="0" xfId="0" applyFont="1"/>
    <xf borderId="4" fillId="10" fontId="4" numFmtId="164" xfId="0" applyAlignment="1" applyBorder="1" applyFill="1" applyFont="1" applyNumberFormat="1">
      <alignment horizontal="center" vertical="center"/>
    </xf>
    <xf borderId="4" fillId="0" fontId="1" numFmtId="164" xfId="0" applyAlignment="1" applyBorder="1" applyFont="1" applyNumberFormat="1">
      <alignment horizontal="center" vertical="center"/>
    </xf>
    <xf borderId="0" fillId="0" fontId="7" numFmtId="164" xfId="0" applyAlignment="1" applyFont="1" applyNumberFormat="1">
      <alignment horizontal="left"/>
    </xf>
    <xf borderId="11" fillId="11" fontId="1" numFmtId="0" xfId="0" applyBorder="1" applyFill="1" applyFont="1"/>
    <xf borderId="11" fillId="11" fontId="9" numFmtId="0" xfId="0" applyAlignment="1" applyBorder="1" applyFont="1">
      <alignment horizontal="center" vertical="center"/>
    </xf>
    <xf borderId="12" fillId="11" fontId="9" numFmtId="0" xfId="0" applyAlignment="1" applyBorder="1" applyFont="1">
      <alignment horizontal="center" vertical="center"/>
    </xf>
    <xf borderId="1" fillId="11" fontId="9" numFmtId="0" xfId="0" applyAlignment="1" applyBorder="1" applyFont="1">
      <alignment horizontal="center" vertical="center"/>
    </xf>
    <xf borderId="11" fillId="4" fontId="8" numFmtId="0" xfId="0" applyBorder="1" applyFont="1"/>
    <xf borderId="11" fillId="4" fontId="1" numFmtId="0" xfId="0" applyAlignment="1" applyBorder="1" applyFont="1">
      <alignment horizontal="center"/>
    </xf>
    <xf borderId="12" fillId="4" fontId="1" numFmtId="0" xfId="0" applyAlignment="1" applyBorder="1" applyFont="1">
      <alignment horizontal="center"/>
    </xf>
    <xf borderId="12" fillId="4" fontId="8" numFmtId="0" xfId="0" applyAlignment="1" applyBorder="1" applyFont="1">
      <alignment horizontal="center"/>
    </xf>
    <xf borderId="11" fillId="4" fontId="8" numFmtId="0" xfId="0" applyAlignment="1" applyBorder="1" applyFont="1">
      <alignment horizontal="center"/>
    </xf>
    <xf borderId="0" fillId="0" fontId="10" numFmtId="0" xfId="0" applyFont="1"/>
    <xf borderId="11" fillId="4" fontId="1" numFmtId="164" xfId="0" applyAlignment="1" applyBorder="1" applyFont="1" applyNumberFormat="1">
      <alignment horizontal="center"/>
    </xf>
    <xf borderId="11" fillId="4" fontId="2" numFmtId="0" xfId="0" applyAlignment="1" applyBorder="1" applyFont="1">
      <alignment horizontal="left" vertical="center"/>
    </xf>
    <xf borderId="11" fillId="4" fontId="5" numFmtId="164" xfId="0" applyAlignment="1" applyBorder="1" applyFont="1" applyNumberFormat="1">
      <alignment horizontal="center" vertical="center"/>
    </xf>
    <xf borderId="11" fillId="12" fontId="2" numFmtId="0" xfId="0" applyAlignment="1" applyBorder="1" applyFill="1" applyFont="1">
      <alignment horizontal="left" vertical="center"/>
    </xf>
    <xf borderId="11" fillId="12" fontId="5" numFmtId="164" xfId="0" applyAlignment="1" applyBorder="1" applyFont="1" applyNumberFormat="1">
      <alignment horizontal="center" vertical="center"/>
    </xf>
    <xf borderId="11" fillId="9" fontId="8" numFmtId="0" xfId="0" applyBorder="1" applyFont="1"/>
    <xf borderId="11" fillId="9" fontId="8" numFmtId="164" xfId="0" applyAlignment="1" applyBorder="1" applyFont="1" applyNumberFormat="1">
      <alignment horizontal="center"/>
    </xf>
    <xf borderId="11" fillId="9" fontId="2" numFmtId="0" xfId="0" applyAlignment="1" applyBorder="1" applyFont="1">
      <alignment horizontal="left" vertical="center"/>
    </xf>
    <xf borderId="11" fillId="9" fontId="2" numFmtId="164" xfId="0" applyAlignment="1" applyBorder="1" applyFont="1" applyNumberFormat="1">
      <alignment horizontal="center" shrinkToFit="0" vertical="center" wrapText="1"/>
    </xf>
    <xf borderId="1" fillId="9" fontId="2" numFmtId="0" xfId="0" applyAlignment="1" applyBorder="1" applyFont="1">
      <alignment horizontal="left" vertical="center"/>
    </xf>
    <xf borderId="1" fillId="9" fontId="8" numFmtId="164" xfId="0" applyAlignment="1" applyBorder="1" applyFont="1" applyNumberFormat="1">
      <alignment horizontal="center"/>
    </xf>
    <xf borderId="0" fillId="0" fontId="7"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400">
                <a:solidFill>
                  <a:srgbClr val="D9D9D9"/>
                </a:solidFill>
                <a:latin typeface="Calibri"/>
              </a:defRPr>
            </a:pPr>
            <a:r>
              <a:t>Test Automation ROI</a:t>
            </a:r>
          </a:p>
        </c:rich>
      </c:tx>
      <c:overlay val="0"/>
    </c:title>
    <c:plotArea>
      <c:layout/>
      <c:lineChart>
        <c:ser>
          <c:idx val="0"/>
          <c:order val="0"/>
          <c:tx>
            <c:strRef>
              <c:f>ROI_New!$A$28</c:f>
            </c:strRef>
          </c:tx>
          <c:spPr>
            <a:ln cmpd="sng" w="19050">
              <a:solidFill>
                <a:srgbClr val="4F81BD"/>
              </a:solidFill>
              <a:prstDash val="solid"/>
            </a:ln>
          </c:spPr>
          <c:marker>
            <c:symbol val="none"/>
          </c:marker>
          <c:cat>
            <c:strRef>
              <c:f>ROI_New!$B$16:$M$16</c:f>
            </c:strRef>
          </c:cat>
          <c:val>
            <c:numRef>
              <c:f>ROI_New!$B$28:$M$28</c:f>
            </c:numRef>
          </c:val>
          <c:smooth val="0"/>
        </c:ser>
        <c:ser>
          <c:idx val="1"/>
          <c:order val="1"/>
          <c:tx>
            <c:strRef>
              <c:f>ROI_New!$A$29</c:f>
            </c:strRef>
          </c:tx>
          <c:spPr>
            <a:ln cmpd="sng" w="19050">
              <a:solidFill>
                <a:srgbClr val="C0504D"/>
              </a:solidFill>
              <a:prstDash val="solid"/>
            </a:ln>
          </c:spPr>
          <c:marker>
            <c:symbol val="none"/>
          </c:marker>
          <c:cat>
            <c:strRef>
              <c:f>ROI_New!$B$16:$M$16</c:f>
            </c:strRef>
          </c:cat>
          <c:val>
            <c:numRef>
              <c:f>ROI_New!$B$29:$M$29</c:f>
            </c:numRef>
          </c:val>
          <c:smooth val="0"/>
        </c:ser>
        <c:axId val="861548701"/>
        <c:axId val="1760511429"/>
      </c:lineChart>
      <c:catAx>
        <c:axId val="861548701"/>
        <c:scaling>
          <c:orientation val="minMax"/>
        </c:scaling>
        <c:delete val="0"/>
        <c:axPos val="b"/>
        <c:txPr>
          <a:bodyPr/>
          <a:lstStyle/>
          <a:p>
            <a:pPr lvl="0">
              <a:defRPr b="0" i="0" sz="900">
                <a:solidFill>
                  <a:srgbClr val="BFBFBF"/>
                </a:solidFill>
                <a:latin typeface="Calibri"/>
              </a:defRPr>
            </a:pPr>
          </a:p>
        </c:txPr>
        <c:crossAx val="1760511429"/>
      </c:catAx>
      <c:valAx>
        <c:axId val="176051142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i="0" sz="900">
                <a:solidFill>
                  <a:srgbClr val="BFBFBF"/>
                </a:solidFill>
                <a:latin typeface="Calibri"/>
              </a:defRPr>
            </a:pPr>
          </a:p>
        </c:txPr>
        <c:crossAx val="861548701"/>
      </c:valAx>
      <c:spPr>
        <a:solidFill>
          <a:srgbClr val="FFFFFF"/>
        </a:solidFill>
      </c:spPr>
    </c:plotArea>
    <c:legend>
      <c:legendPos val="b"/>
      <c:overlay val="0"/>
      <c:txPr>
        <a:bodyPr/>
        <a:lstStyle/>
        <a:p>
          <a:pPr lvl="0">
            <a:defRPr sz="900">
              <a:solidFill>
                <a:srgbClr val="BFBFBF"/>
              </a:solidFill>
              <a:latin typeface="Calibri"/>
            </a:defRPr>
          </a:pPr>
        </a:p>
      </c:txPr>
    </c:legend>
    <c:plotVisOnly val="1"/>
  </c:chart>
  <c:spPr>
    <a:solidFill>
      <a:srgbClr val="404040"/>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2505075</xdr:colOff>
      <xdr:row>32</xdr:row>
      <xdr:rowOff>38100</xdr:rowOff>
    </xdr:from>
    <xdr:ext cx="7343775" cy="27432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43"/>
    <col customWidth="1" min="2" max="2" width="23.29"/>
    <col customWidth="1" min="3" max="3" width="16.29"/>
    <col customWidth="1" min="4" max="4" width="32.14"/>
    <col customWidth="1" min="5" max="5" width="17.0"/>
    <col customWidth="1" min="6" max="6" width="26.14"/>
    <col customWidth="1" min="7" max="7" width="29.43"/>
    <col customWidth="1" min="8" max="8" width="12.71"/>
    <col customWidth="1" min="9" max="10" width="10.14"/>
    <col customWidth="1" min="11" max="11" width="10.29"/>
    <col customWidth="1" min="12" max="12" width="8.86"/>
    <col customWidth="1" min="13" max="13" width="10.29"/>
    <col customWidth="1" min="14" max="26" width="8.86"/>
  </cols>
  <sheetData>
    <row r="1" ht="12.75" customHeight="1">
      <c r="A1" s="1"/>
      <c r="B1" s="1"/>
      <c r="C1" s="1"/>
      <c r="D1" s="1" t="s">
        <v>0</v>
      </c>
      <c r="E1" s="1"/>
      <c r="F1" s="2" t="s">
        <v>1</v>
      </c>
      <c r="G1" s="2" t="s">
        <v>2</v>
      </c>
    </row>
    <row r="2" ht="12.75" customHeight="1">
      <c r="A2" s="3" t="s">
        <v>3</v>
      </c>
      <c r="B2" s="4"/>
      <c r="C2" s="5">
        <v>322.0</v>
      </c>
      <c r="D2" s="6"/>
      <c r="E2" s="7" t="s">
        <v>4</v>
      </c>
      <c r="F2" s="8">
        <v>0.0</v>
      </c>
      <c r="G2" s="8">
        <v>0.0</v>
      </c>
    </row>
    <row r="3" ht="12.75" customHeight="1">
      <c r="A3" s="9" t="s">
        <v>5</v>
      </c>
      <c r="B3" s="10"/>
      <c r="C3" s="5">
        <v>12.0</v>
      </c>
      <c r="D3" s="6">
        <f>12/6</f>
        <v>2</v>
      </c>
      <c r="E3" s="11" t="s">
        <v>6</v>
      </c>
      <c r="F3" s="8">
        <v>65.0</v>
      </c>
      <c r="G3" s="12">
        <v>65.0</v>
      </c>
    </row>
    <row r="4" ht="12.75" customHeight="1">
      <c r="A4" s="9" t="s">
        <v>7</v>
      </c>
      <c r="B4" s="10"/>
      <c r="C4" s="13">
        <v>6.0</v>
      </c>
      <c r="D4" s="14"/>
      <c r="E4" s="11" t="s">
        <v>8</v>
      </c>
      <c r="F4" s="8">
        <v>36.0</v>
      </c>
      <c r="G4" s="12">
        <v>35.8</v>
      </c>
    </row>
    <row r="5" ht="12.75" customHeight="1">
      <c r="A5" s="9" t="s">
        <v>9</v>
      </c>
      <c r="B5" s="10"/>
      <c r="C5" s="13">
        <f>D6/C4</f>
        <v>48.67566667</v>
      </c>
      <c r="D5" s="14"/>
      <c r="E5" s="15"/>
      <c r="F5" s="16"/>
      <c r="G5" s="17"/>
    </row>
    <row r="6" ht="12.75" customHeight="1">
      <c r="A6" s="9" t="s">
        <v>10</v>
      </c>
      <c r="B6" s="10"/>
      <c r="C6" s="18">
        <v>0.907</v>
      </c>
      <c r="D6" s="14">
        <f>(C6*C2)</f>
        <v>292.054</v>
      </c>
      <c r="E6" s="19"/>
      <c r="F6" s="1"/>
      <c r="G6" s="1"/>
    </row>
    <row r="7" ht="12.75" customHeight="1">
      <c r="A7" s="20" t="s">
        <v>11</v>
      </c>
      <c r="B7" s="10"/>
      <c r="C7" s="13"/>
      <c r="D7" s="21">
        <f>C2-D6</f>
        <v>29.946</v>
      </c>
      <c r="E7" s="22"/>
      <c r="F7" s="1"/>
      <c r="G7" s="1"/>
    </row>
    <row r="8" ht="12.75" customHeight="1">
      <c r="A8" s="9" t="s">
        <v>12</v>
      </c>
      <c r="B8" s="10"/>
      <c r="C8" s="23">
        <v>9.0</v>
      </c>
      <c r="D8" s="21"/>
      <c r="E8" s="22"/>
      <c r="F8" s="1"/>
      <c r="G8" s="1"/>
    </row>
    <row r="9" ht="12.75" customHeight="1"/>
    <row r="10" ht="12.75" customHeight="1">
      <c r="A10" s="24"/>
      <c r="B10" s="25" t="s">
        <v>13</v>
      </c>
      <c r="C10" s="25" t="s">
        <v>14</v>
      </c>
      <c r="D10" s="25" t="s">
        <v>15</v>
      </c>
      <c r="E10" s="25" t="s">
        <v>16</v>
      </c>
      <c r="F10" s="25" t="s">
        <v>17</v>
      </c>
      <c r="G10" s="26" t="s">
        <v>18</v>
      </c>
    </row>
    <row r="11" ht="12.75" customHeight="1">
      <c r="A11" s="27" t="s">
        <v>19</v>
      </c>
      <c r="B11" s="28">
        <v>6.5</v>
      </c>
      <c r="C11" s="28">
        <f>B11*5%</f>
        <v>0.325</v>
      </c>
      <c r="D11" s="29">
        <v>22.5</v>
      </c>
      <c r="E11" s="30">
        <f>30/60</f>
        <v>0.5</v>
      </c>
      <c r="F11" s="29">
        <f>D11*0.1</f>
        <v>2.25</v>
      </c>
      <c r="G11" s="31">
        <v>0.1</v>
      </c>
    </row>
    <row r="12" ht="12.75" customHeight="1">
      <c r="A12" s="32" t="s">
        <v>20</v>
      </c>
      <c r="B12" s="33">
        <f>B11*F3*$C$2</f>
        <v>136045</v>
      </c>
      <c r="C12" s="34">
        <f>C11*F3*C2</f>
        <v>6802.25</v>
      </c>
      <c r="D12" s="33">
        <f t="shared" ref="D12:F12" si="1">D11*$F$4*$C$2</f>
        <v>260820</v>
      </c>
      <c r="E12" s="33">
        <f t="shared" si="1"/>
        <v>5796</v>
      </c>
      <c r="F12" s="33">
        <f t="shared" si="1"/>
        <v>26082</v>
      </c>
    </row>
    <row r="13" ht="12.75" hidden="1" customHeight="1">
      <c r="A13" s="35" t="s">
        <v>21</v>
      </c>
      <c r="B13" s="36">
        <f>(B12)/D3</f>
        <v>68022.5</v>
      </c>
      <c r="C13" s="36">
        <f t="shared" ref="C13:F13" si="2">C12/$D$3</f>
        <v>3401.125</v>
      </c>
      <c r="D13" s="36">
        <f t="shared" si="2"/>
        <v>130410</v>
      </c>
      <c r="E13" s="36">
        <f t="shared" si="2"/>
        <v>2898</v>
      </c>
      <c r="F13" s="36">
        <f t="shared" si="2"/>
        <v>13041</v>
      </c>
    </row>
    <row r="14" ht="19.5" customHeight="1">
      <c r="A14" s="37" t="s">
        <v>22</v>
      </c>
      <c r="B14" s="38">
        <f t="shared" ref="B14:C14" si="3">($D$7*B11*$G$3)</f>
        <v>12652.185</v>
      </c>
      <c r="C14" s="38">
        <f t="shared" si="3"/>
        <v>632.60925</v>
      </c>
      <c r="D14" s="39">
        <v>0.0</v>
      </c>
      <c r="E14" s="38">
        <f t="shared" ref="E14:F14" si="4">($D$6*E11*$G$4)</f>
        <v>5227.7666</v>
      </c>
      <c r="F14" s="38">
        <f t="shared" si="4"/>
        <v>23524.9497</v>
      </c>
      <c r="G14" s="40"/>
    </row>
    <row r="15" ht="12.0" customHeight="1"/>
    <row r="16" ht="12.75" customHeight="1">
      <c r="A16" s="41"/>
      <c r="B16" s="42" t="s">
        <v>23</v>
      </c>
      <c r="C16" s="42" t="s">
        <v>24</v>
      </c>
      <c r="D16" s="42" t="s">
        <v>25</v>
      </c>
      <c r="E16" s="42" t="s">
        <v>26</v>
      </c>
      <c r="F16" s="42" t="s">
        <v>27</v>
      </c>
      <c r="G16" s="42" t="s">
        <v>28</v>
      </c>
      <c r="H16" s="42" t="s">
        <v>29</v>
      </c>
      <c r="I16" s="42" t="s">
        <v>30</v>
      </c>
      <c r="J16" s="43" t="s">
        <v>31</v>
      </c>
      <c r="K16" s="44" t="s">
        <v>32</v>
      </c>
      <c r="L16" s="44" t="s">
        <v>33</v>
      </c>
      <c r="M16" s="44" t="s">
        <v>34</v>
      </c>
    </row>
    <row r="17" ht="14.25" customHeight="1">
      <c r="A17" s="45" t="s">
        <v>35</v>
      </c>
      <c r="B17" s="46">
        <v>1.0</v>
      </c>
      <c r="C17" s="46">
        <v>2.0</v>
      </c>
      <c r="D17" s="46">
        <v>3.0</v>
      </c>
      <c r="E17" s="46">
        <v>4.0</v>
      </c>
      <c r="F17" s="46">
        <v>5.0</v>
      </c>
      <c r="G17" s="46">
        <v>6.0</v>
      </c>
      <c r="H17" s="46">
        <v>7.0</v>
      </c>
      <c r="I17" s="46">
        <v>8.0</v>
      </c>
      <c r="J17" s="47">
        <v>9.0</v>
      </c>
      <c r="K17" s="48">
        <v>10.0</v>
      </c>
      <c r="L17" s="48">
        <v>11.0</v>
      </c>
      <c r="M17">
        <v>12.0</v>
      </c>
    </row>
    <row r="18" ht="12.75" customHeight="1">
      <c r="A18" s="45" t="s">
        <v>36</v>
      </c>
      <c r="B18" s="49">
        <v>20.0</v>
      </c>
      <c r="C18" s="49">
        <v>35.0</v>
      </c>
      <c r="D18" s="49">
        <v>60.0</v>
      </c>
      <c r="E18" s="49">
        <v>69.0</v>
      </c>
      <c r="F18" s="49">
        <v>74.0</v>
      </c>
      <c r="G18" s="49">
        <v>50.0</v>
      </c>
      <c r="H18" s="49">
        <f t="shared" ref="H18:M18" si="5">$G$19*$G$11*$F$11</f>
        <v>69.3</v>
      </c>
      <c r="I18" s="49">
        <f t="shared" si="5"/>
        <v>69.3</v>
      </c>
      <c r="J18" s="49">
        <f t="shared" si="5"/>
        <v>69.3</v>
      </c>
      <c r="K18" s="49">
        <f t="shared" si="5"/>
        <v>69.3</v>
      </c>
      <c r="L18" s="49">
        <f t="shared" si="5"/>
        <v>69.3</v>
      </c>
      <c r="M18" s="49">
        <f t="shared" si="5"/>
        <v>69.3</v>
      </c>
    </row>
    <row r="19" ht="12.75" customHeight="1">
      <c r="A19" s="45" t="s">
        <v>37</v>
      </c>
      <c r="B19" s="49">
        <f>B18</f>
        <v>20</v>
      </c>
      <c r="C19" s="49">
        <f>C18+SUM(B18)</f>
        <v>55</v>
      </c>
      <c r="D19" s="49">
        <f>D18+SUM(B17:C18)</f>
        <v>118</v>
      </c>
      <c r="E19" s="49">
        <f t="shared" ref="E19:G19" si="6">E18+SUM($B$18:D18)</f>
        <v>184</v>
      </c>
      <c r="F19" s="49">
        <f t="shared" si="6"/>
        <v>258</v>
      </c>
      <c r="G19" s="49">
        <f t="shared" si="6"/>
        <v>308</v>
      </c>
      <c r="H19" s="49">
        <f t="shared" ref="H19:M19" si="7">$G$19</f>
        <v>308</v>
      </c>
      <c r="I19" s="49">
        <f t="shared" si="7"/>
        <v>308</v>
      </c>
      <c r="J19" s="49">
        <f t="shared" si="7"/>
        <v>308</v>
      </c>
      <c r="K19" s="49">
        <f t="shared" si="7"/>
        <v>308</v>
      </c>
      <c r="L19" s="49">
        <f t="shared" si="7"/>
        <v>308</v>
      </c>
      <c r="M19" s="49">
        <f t="shared" si="7"/>
        <v>308</v>
      </c>
    </row>
    <row r="20" ht="12.75" customHeight="1">
      <c r="A20" s="45" t="s">
        <v>38</v>
      </c>
      <c r="B20" s="49">
        <f>C2+(C2*C11)</f>
        <v>426.65</v>
      </c>
      <c r="C20" s="49">
        <f>($C$2-B19)+($C$2*C11)</f>
        <v>406.65</v>
      </c>
      <c r="D20" s="49">
        <f t="shared" ref="D20:H20" si="8">($C$2-C19)+($C$2*$C$11)</f>
        <v>371.65</v>
      </c>
      <c r="E20" s="49">
        <f t="shared" si="8"/>
        <v>308.65</v>
      </c>
      <c r="F20" s="49">
        <f t="shared" si="8"/>
        <v>242.65</v>
      </c>
      <c r="G20" s="49">
        <f t="shared" si="8"/>
        <v>168.65</v>
      </c>
      <c r="H20" s="49">
        <f t="shared" si="8"/>
        <v>118.65</v>
      </c>
      <c r="I20" s="49">
        <f t="shared" ref="I20:M20" si="9">($C$2*$C$11)</f>
        <v>104.65</v>
      </c>
      <c r="J20" s="49">
        <f t="shared" si="9"/>
        <v>104.65</v>
      </c>
      <c r="K20" s="48">
        <f t="shared" si="9"/>
        <v>104.65</v>
      </c>
      <c r="L20" s="48">
        <f t="shared" si="9"/>
        <v>104.65</v>
      </c>
      <c r="M20" s="50">
        <f t="shared" si="9"/>
        <v>104.65</v>
      </c>
    </row>
    <row r="21" ht="12.75" customHeight="1">
      <c r="A21" s="45"/>
      <c r="B21" s="49">
        <v>0.0</v>
      </c>
      <c r="C21" s="49">
        <f t="shared" ref="C21:H21" si="10">$C$2-B19</f>
        <v>302</v>
      </c>
      <c r="D21" s="49">
        <f t="shared" si="10"/>
        <v>267</v>
      </c>
      <c r="E21" s="49">
        <f t="shared" si="10"/>
        <v>204</v>
      </c>
      <c r="F21" s="49">
        <f t="shared" si="10"/>
        <v>138</v>
      </c>
      <c r="G21" s="49">
        <f t="shared" si="10"/>
        <v>64</v>
      </c>
      <c r="H21" s="49">
        <f t="shared" si="10"/>
        <v>14</v>
      </c>
      <c r="I21" s="49"/>
      <c r="J21" s="49"/>
      <c r="K21" s="49"/>
    </row>
    <row r="22" ht="12.75" customHeight="1">
      <c r="A22" s="45" t="s">
        <v>39</v>
      </c>
      <c r="B22" s="51">
        <f>(B18*($D$11+$E$11)*$G$4)</f>
        <v>16468</v>
      </c>
      <c r="C22" s="51">
        <f t="shared" ref="C22:G22" si="11">(C18*($D$11+$E$11)*$G$4)+(B19*$G$4*$F$11)</f>
        <v>30430</v>
      </c>
      <c r="D22" s="51">
        <f t="shared" si="11"/>
        <v>53834.25</v>
      </c>
      <c r="E22" s="51">
        <f t="shared" si="11"/>
        <v>66319.5</v>
      </c>
      <c r="F22" s="51">
        <f t="shared" si="11"/>
        <v>75752.8</v>
      </c>
      <c r="G22" s="51">
        <f t="shared" si="11"/>
        <v>61951.9</v>
      </c>
      <c r="H22" s="51">
        <f>($C$2*$F$11*$G$4)</f>
        <v>25937.1</v>
      </c>
      <c r="I22" s="51">
        <f t="shared" ref="I22:M22" si="12">(I18*$F$11*$G$4)</f>
        <v>5582.115</v>
      </c>
      <c r="J22" s="51">
        <f t="shared" si="12"/>
        <v>5582.115</v>
      </c>
      <c r="K22" s="51">
        <f t="shared" si="12"/>
        <v>5582.115</v>
      </c>
      <c r="L22" s="51">
        <f t="shared" si="12"/>
        <v>5582.115</v>
      </c>
      <c r="M22" s="51">
        <f t="shared" si="12"/>
        <v>5582.115</v>
      </c>
    </row>
    <row r="23" ht="12.75" customHeight="1">
      <c r="A23" s="52" t="s">
        <v>40</v>
      </c>
      <c r="B23" s="53">
        <f t="shared" ref="B23:M23" si="13">(B20*($B$11+$C$11)*$F$3)</f>
        <v>189272.6063</v>
      </c>
      <c r="C23" s="53">
        <f t="shared" si="13"/>
        <v>180400.1063</v>
      </c>
      <c r="D23" s="53">
        <f t="shared" si="13"/>
        <v>164873.2313</v>
      </c>
      <c r="E23" s="53">
        <f t="shared" si="13"/>
        <v>136924.8563</v>
      </c>
      <c r="F23" s="53">
        <f t="shared" si="13"/>
        <v>107645.6063</v>
      </c>
      <c r="G23" s="53">
        <f t="shared" si="13"/>
        <v>74817.35625</v>
      </c>
      <c r="H23" s="53">
        <f t="shared" si="13"/>
        <v>52636.10625</v>
      </c>
      <c r="I23" s="53">
        <f t="shared" si="13"/>
        <v>46425.35625</v>
      </c>
      <c r="J23" s="53">
        <f t="shared" si="13"/>
        <v>46425.35625</v>
      </c>
      <c r="K23" s="53">
        <f t="shared" si="13"/>
        <v>46425.35625</v>
      </c>
      <c r="L23" s="53">
        <f t="shared" si="13"/>
        <v>46425.35625</v>
      </c>
      <c r="M23" s="53">
        <f t="shared" si="13"/>
        <v>46425.35625</v>
      </c>
    </row>
    <row r="24" ht="12.75" customHeight="1">
      <c r="A24" s="54" t="s">
        <v>41</v>
      </c>
      <c r="B24" s="55">
        <f t="shared" ref="B24:M24" si="14">SUM(B22:B23)</f>
        <v>205740.6063</v>
      </c>
      <c r="C24" s="55">
        <f t="shared" si="14"/>
        <v>210830.1063</v>
      </c>
      <c r="D24" s="55">
        <f t="shared" si="14"/>
        <v>218707.4813</v>
      </c>
      <c r="E24" s="55">
        <f t="shared" si="14"/>
        <v>203244.3563</v>
      </c>
      <c r="F24" s="55">
        <f t="shared" si="14"/>
        <v>183398.4063</v>
      </c>
      <c r="G24" s="55">
        <f t="shared" si="14"/>
        <v>136769.2563</v>
      </c>
      <c r="H24" s="55">
        <f t="shared" si="14"/>
        <v>78573.20625</v>
      </c>
      <c r="I24" s="55">
        <f t="shared" si="14"/>
        <v>52007.47125</v>
      </c>
      <c r="J24" s="55">
        <f t="shared" si="14"/>
        <v>52007.47125</v>
      </c>
      <c r="K24" s="55">
        <f t="shared" si="14"/>
        <v>52007.47125</v>
      </c>
      <c r="L24" s="55">
        <f t="shared" si="14"/>
        <v>52007.47125</v>
      </c>
      <c r="M24" s="55">
        <f t="shared" si="14"/>
        <v>52007.47125</v>
      </c>
    </row>
    <row r="25" ht="12.75" customHeight="1">
      <c r="A25" s="52" t="s">
        <v>40</v>
      </c>
      <c r="B25" s="53">
        <f t="shared" ref="B25:M25" si="15">$C$2*($B$11+$C$11)*$F$3</f>
        <v>142847.25</v>
      </c>
      <c r="C25" s="53">
        <f t="shared" si="15"/>
        <v>142847.25</v>
      </c>
      <c r="D25" s="53">
        <f t="shared" si="15"/>
        <v>142847.25</v>
      </c>
      <c r="E25" s="53">
        <f t="shared" si="15"/>
        <v>142847.25</v>
      </c>
      <c r="F25" s="53">
        <f t="shared" si="15"/>
        <v>142847.25</v>
      </c>
      <c r="G25" s="53">
        <f t="shared" si="15"/>
        <v>142847.25</v>
      </c>
      <c r="H25" s="53">
        <f t="shared" si="15"/>
        <v>142847.25</v>
      </c>
      <c r="I25" s="53">
        <f t="shared" si="15"/>
        <v>142847.25</v>
      </c>
      <c r="J25" s="53">
        <f t="shared" si="15"/>
        <v>142847.25</v>
      </c>
      <c r="K25" s="53">
        <f t="shared" si="15"/>
        <v>142847.25</v>
      </c>
      <c r="L25" s="53">
        <f t="shared" si="15"/>
        <v>142847.25</v>
      </c>
      <c r="M25" s="53">
        <f t="shared" si="15"/>
        <v>142847.25</v>
      </c>
    </row>
    <row r="26" ht="12.75" customHeight="1">
      <c r="A26" s="45" t="s">
        <v>42</v>
      </c>
      <c r="B26" s="53">
        <f t="shared" ref="B26:M26" si="16">B25-B24</f>
        <v>-62893.35625</v>
      </c>
      <c r="C26" s="53">
        <f t="shared" si="16"/>
        <v>-67982.85625</v>
      </c>
      <c r="D26" s="53">
        <f t="shared" si="16"/>
        <v>-75860.23125</v>
      </c>
      <c r="E26" s="53">
        <f t="shared" si="16"/>
        <v>-60397.10625</v>
      </c>
      <c r="F26" s="53">
        <f t="shared" si="16"/>
        <v>-40551.15625</v>
      </c>
      <c r="G26" s="53">
        <f t="shared" si="16"/>
        <v>6077.99375</v>
      </c>
      <c r="H26" s="53">
        <f t="shared" si="16"/>
        <v>64274.04375</v>
      </c>
      <c r="I26" s="53">
        <f t="shared" si="16"/>
        <v>90839.77875</v>
      </c>
      <c r="J26" s="53">
        <f t="shared" si="16"/>
        <v>90839.77875</v>
      </c>
      <c r="K26" s="53">
        <f t="shared" si="16"/>
        <v>90839.77875</v>
      </c>
      <c r="L26" s="53">
        <f t="shared" si="16"/>
        <v>90839.77875</v>
      </c>
      <c r="M26" s="53">
        <f t="shared" si="16"/>
        <v>90839.77875</v>
      </c>
    </row>
    <row r="27" ht="12.75" customHeight="1">
      <c r="A27" s="45"/>
      <c r="B27" s="53"/>
      <c r="C27" s="53"/>
      <c r="D27" s="53"/>
      <c r="E27" s="53"/>
      <c r="F27" s="53"/>
      <c r="G27" s="53"/>
      <c r="H27" s="53"/>
      <c r="I27" s="53"/>
      <c r="J27" s="53"/>
      <c r="K27" s="53"/>
    </row>
    <row r="28" ht="12.75" customHeight="1">
      <c r="A28" s="56" t="s">
        <v>43</v>
      </c>
      <c r="B28" s="57">
        <f t="shared" ref="B28:B29" si="18">B24</f>
        <v>205740.6063</v>
      </c>
      <c r="C28" s="57">
        <f t="shared" ref="C28:M28" si="17">B28+C24</f>
        <v>416570.7125</v>
      </c>
      <c r="D28" s="57">
        <f t="shared" si="17"/>
        <v>635278.1938</v>
      </c>
      <c r="E28" s="57">
        <f t="shared" si="17"/>
        <v>838522.55</v>
      </c>
      <c r="F28" s="57">
        <f t="shared" si="17"/>
        <v>1021920.956</v>
      </c>
      <c r="G28" s="57">
        <f t="shared" si="17"/>
        <v>1158690.213</v>
      </c>
      <c r="H28" s="57">
        <f t="shared" si="17"/>
        <v>1237263.419</v>
      </c>
      <c r="I28" s="57">
        <f t="shared" si="17"/>
        <v>1289270.89</v>
      </c>
      <c r="J28" s="57">
        <f t="shared" si="17"/>
        <v>1341278.361</v>
      </c>
      <c r="K28" s="57">
        <f t="shared" si="17"/>
        <v>1393285.833</v>
      </c>
      <c r="L28" s="57">
        <f t="shared" si="17"/>
        <v>1445293.304</v>
      </c>
      <c r="M28" s="57">
        <f t="shared" si="17"/>
        <v>1497300.775</v>
      </c>
    </row>
    <row r="29" ht="12.75" customHeight="1">
      <c r="A29" s="58" t="s">
        <v>44</v>
      </c>
      <c r="B29" s="57">
        <f t="shared" si="18"/>
        <v>142847.25</v>
      </c>
      <c r="C29" s="59">
        <f t="shared" ref="C29:M29" si="19">B29+C25</f>
        <v>285694.5</v>
      </c>
      <c r="D29" s="59">
        <f t="shared" si="19"/>
        <v>428541.75</v>
      </c>
      <c r="E29" s="59">
        <f t="shared" si="19"/>
        <v>571389</v>
      </c>
      <c r="F29" s="59">
        <f t="shared" si="19"/>
        <v>714236.25</v>
      </c>
      <c r="G29" s="59">
        <f t="shared" si="19"/>
        <v>857083.5</v>
      </c>
      <c r="H29" s="59">
        <f t="shared" si="19"/>
        <v>999930.75</v>
      </c>
      <c r="I29" s="59">
        <f t="shared" si="19"/>
        <v>1142778</v>
      </c>
      <c r="J29" s="59">
        <f t="shared" si="19"/>
        <v>1285625.25</v>
      </c>
      <c r="K29" s="59">
        <f t="shared" si="19"/>
        <v>1428472.5</v>
      </c>
      <c r="L29" s="59">
        <f t="shared" si="19"/>
        <v>1571319.75</v>
      </c>
      <c r="M29" s="59">
        <f t="shared" si="19"/>
        <v>1714167</v>
      </c>
    </row>
    <row r="30" ht="12.75" customHeight="1">
      <c r="A30" s="60" t="s">
        <v>45</v>
      </c>
      <c r="B30" s="61">
        <f t="shared" ref="B30:M30" si="20">B29-B28</f>
        <v>-62893.35625</v>
      </c>
      <c r="C30" s="61">
        <f t="shared" si="20"/>
        <v>-130876.2125</v>
      </c>
      <c r="D30" s="61">
        <f t="shared" si="20"/>
        <v>-206736.4438</v>
      </c>
      <c r="E30" s="61">
        <f t="shared" si="20"/>
        <v>-267133.55</v>
      </c>
      <c r="F30" s="61">
        <f t="shared" si="20"/>
        <v>-307684.7063</v>
      </c>
      <c r="G30" s="61">
        <f t="shared" si="20"/>
        <v>-301606.7125</v>
      </c>
      <c r="H30" s="61">
        <f t="shared" si="20"/>
        <v>-237332.6688</v>
      </c>
      <c r="I30" s="61">
        <f t="shared" si="20"/>
        <v>-146492.89</v>
      </c>
      <c r="J30" s="61">
        <f t="shared" si="20"/>
        <v>-55653.11125</v>
      </c>
      <c r="K30" s="61">
        <f t="shared" si="20"/>
        <v>35186.6675</v>
      </c>
      <c r="L30" s="61">
        <f t="shared" si="20"/>
        <v>126026.4463</v>
      </c>
      <c r="M30" s="61">
        <f t="shared" si="20"/>
        <v>216866.225</v>
      </c>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c r="B54" s="62" t="s">
        <v>46</v>
      </c>
    </row>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8">
    <mergeCell ref="B54:F64"/>
    <mergeCell ref="A8:B8"/>
    <mergeCell ref="A5:B5"/>
    <mergeCell ref="A2:B2"/>
    <mergeCell ref="A3:B3"/>
    <mergeCell ref="A4:B4"/>
    <mergeCell ref="A6:B6"/>
    <mergeCell ref="A7:B7"/>
  </mergeCells>
  <printOptions/>
  <pageMargins bottom="0.75" footer="0.0" header="0.0" left="0.7" right="0.7" top="0.75"/>
  <pageSetup paperSize="9" orientation="portrait"/>
  <drawing r:id="rId1"/>
</worksheet>
</file>